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Összesen" sheetId="1" r:id="rId1"/>
    <sheet name="Felh" sheetId="2" r:id="rId2"/>
    <sheet name="Adósságot kel.köt." sheetId="3" r:id="rId3"/>
    <sheet name="Maradvány " sheetId="4" r:id="rId4"/>
    <sheet name="vagyonmérleg" sheetId="5" r:id="rId5"/>
    <sheet name="EU" sheetId="6" state="hidden" r:id="rId6"/>
    <sheet name="Egyensúly 2012-2014. " sheetId="7" r:id="rId7"/>
    <sheet name="utem" sheetId="8" r:id="rId8"/>
    <sheet name="vagyon" sheetId="9" r:id="rId9"/>
    <sheet name="200 fölötti" sheetId="10" r:id="rId10"/>
    <sheet name="vátozások" sheetId="11" r:id="rId11"/>
    <sheet name="reszesedes" sheetId="12" r:id="rId12"/>
    <sheet name="tobbeves" sheetId="13" state="hidden" r:id="rId13"/>
    <sheet name="közvetett támog" sheetId="14" r:id="rId14"/>
    <sheet name="Adósságot kel.köt. (2)" sheetId="15" state="hidden" r:id="rId15"/>
    <sheet name="Bevételek" sheetId="16" r:id="rId16"/>
    <sheet name="Kiadás" sheetId="17" r:id="rId17"/>
    <sheet name="COFOG" sheetId="18" r:id="rId18"/>
    <sheet name="Határozat" sheetId="19" state="hidden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a" localSheetId="4">'[1]vagyon'!#REF!</definedName>
    <definedName name="aa" localSheetId="10">'[1]vagyon'!#REF!</definedName>
    <definedName name="aa">'[1]vagyon'!#REF!</definedName>
    <definedName name="aaa" localSheetId="4">'[1]vagyon'!#REF!</definedName>
    <definedName name="aaa" localSheetId="10">'[1]vagyon'!#REF!</definedName>
    <definedName name="aaa">'[1]vagyon'!#REF!</definedName>
    <definedName name="bb" localSheetId="10">'[1]vagyon'!#REF!</definedName>
    <definedName name="bb">'[1]vagyon'!#REF!</definedName>
    <definedName name="bbb" localSheetId="10">'[1]vagyon'!#REF!</definedName>
    <definedName name="bbb">'[1]vagyon'!#REF!</definedName>
    <definedName name="ber">'[1]vagyon'!#REF!</definedName>
    <definedName name="bháza" localSheetId="10">'[1]vagyon'!#REF!</definedName>
    <definedName name="bháza">'[1]vagyon'!#REF!</definedName>
    <definedName name="CC" localSheetId="10">'[1]vagyon'!#REF!</definedName>
    <definedName name="CC">'[1]vagyon'!#REF!</definedName>
    <definedName name="ccc" localSheetId="10">'[1]vagyon'!#REF!</definedName>
    <definedName name="ccc">'[1]vagyon'!#REF!</definedName>
    <definedName name="cccc" localSheetId="3">'[5]vagyon'!#REF!</definedName>
    <definedName name="cccc" localSheetId="11">'[5]vagyon'!#REF!</definedName>
    <definedName name="cccc" localSheetId="7">'[5]vagyon'!#REF!</definedName>
    <definedName name="cccc" localSheetId="4">'[5]vagyon'!#REF!</definedName>
    <definedName name="cccc" localSheetId="10">'[5]vagyon'!#REF!</definedName>
    <definedName name="cccc">'[2]vagyon'!#REF!</definedName>
    <definedName name="cccccc" localSheetId="10">'[1]vagyon'!#REF!</definedName>
    <definedName name="cccccc">'[1]vagyon'!#REF!</definedName>
    <definedName name="ee" localSheetId="3">'[5]vagyon'!#REF!</definedName>
    <definedName name="ee" localSheetId="11">'[5]vagyon'!#REF!</definedName>
    <definedName name="ee" localSheetId="7">'[5]vagyon'!#REF!</definedName>
    <definedName name="ee" localSheetId="4">'[5]vagyon'!#REF!</definedName>
    <definedName name="ee" localSheetId="10">'[5]vagyon'!#REF!</definedName>
    <definedName name="ee">'[2]vagyon'!#REF!</definedName>
    <definedName name="éé" localSheetId="10">'[1]vagyon'!#REF!</definedName>
    <definedName name="éé">'[1]vagyon'!#REF!</definedName>
    <definedName name="ééééé" localSheetId="10">'[1]vagyon'!#REF!</definedName>
    <definedName name="ééééé">'[1]vagyon'!#REF!</definedName>
    <definedName name="ff" localSheetId="3">'[5]vagyon'!#REF!</definedName>
    <definedName name="ff" localSheetId="11">'[5]vagyon'!#REF!</definedName>
    <definedName name="ff" localSheetId="7">'[5]vagyon'!#REF!</definedName>
    <definedName name="ff" localSheetId="4">'[5]vagyon'!#REF!</definedName>
    <definedName name="ff" localSheetId="10">'[5]vagyon'!#REF!</definedName>
    <definedName name="ff">'[2]vagyon'!#REF!</definedName>
    <definedName name="fff" localSheetId="10">'[1]vagyon'!#REF!</definedName>
    <definedName name="fff">'[1]vagyon'!#REF!</definedName>
    <definedName name="ffff" localSheetId="10">'[1]vagyon'!#REF!</definedName>
    <definedName name="ffff">'[1]vagyon'!#REF!</definedName>
    <definedName name="ffffffff" localSheetId="10">'[1]vagyon'!#REF!</definedName>
    <definedName name="ffffffff">'[1]vagyon'!#REF!</definedName>
    <definedName name="HHH">'[1]vagyon'!#REF!</definedName>
    <definedName name="HHHH">'[1]vagyon'!#REF!</definedName>
    <definedName name="iiii" localSheetId="10">'[1]vagyon'!#REF!</definedName>
    <definedName name="iiii">'[1]vagyon'!#REF!</definedName>
    <definedName name="kkk">'[1]vagyon'!#REF!</definedName>
    <definedName name="kkkkk">'[1]vagyon'!#REF!</definedName>
    <definedName name="lll" localSheetId="10">'[1]vagyon'!#REF!</definedName>
    <definedName name="lll">'[1]vagyon'!#REF!</definedName>
    <definedName name="mm" localSheetId="10">'[1]vagyon'!#REF!</definedName>
    <definedName name="mm">'[1]vagyon'!#REF!</definedName>
    <definedName name="mmm" localSheetId="10">'[1]vagyon'!#REF!</definedName>
    <definedName name="mmm">'[1]vagyon'!#REF!</definedName>
    <definedName name="_xlnm.Print_Titles" localSheetId="9">'200 fölötti'!$1:$6</definedName>
    <definedName name="_xlnm.Print_Titles" localSheetId="14">'Adósságot kel.köt. (2)'!$1:$9</definedName>
    <definedName name="_xlnm.Print_Titles" localSheetId="15">'Bevételek'!$1:$4</definedName>
    <definedName name="_xlnm.Print_Titles" localSheetId="17">'COFOG'!$1:$5</definedName>
    <definedName name="_xlnm.Print_Titles" localSheetId="6">'Egyensúly 2012-2014. '!$1:$2</definedName>
    <definedName name="_xlnm.Print_Titles" localSheetId="1">'Felh'!$1:$6</definedName>
    <definedName name="_xlnm.Print_Titles" localSheetId="16">'Kiadás'!$1:$4</definedName>
    <definedName name="_xlnm.Print_Titles" localSheetId="13">'közvetett támog'!$1:$3</definedName>
    <definedName name="_xlnm.Print_Titles" localSheetId="0">'Összesen'!$1:$4</definedName>
    <definedName name="_xlnm.Print_Titles" localSheetId="8">'vagyon'!$1:$6</definedName>
    <definedName name="_xlnm.Print_Titles" localSheetId="10">'vátozások'!$1:$4</definedName>
    <definedName name="Nyomtatási_ter" localSheetId="3">'[1]vagyon'!#REF!</definedName>
    <definedName name="Nyomtatási_ter" localSheetId="11">'[1]vagyon'!#REF!</definedName>
    <definedName name="Nyomtatási_ter" localSheetId="7">'[1]vagyon'!#REF!</definedName>
    <definedName name="Nyomtatási_ter" localSheetId="8">'[6]vagyon'!#REF!</definedName>
    <definedName name="Nyomtatási_ter" localSheetId="4">'[1]vagyon'!#REF!</definedName>
    <definedName name="Nyomtatási_ter" localSheetId="10">'[1]vagyon'!#REF!</definedName>
    <definedName name="Nyomtatási_ter">'[3]vagyon'!#REF!</definedName>
    <definedName name="Nyomtatási_ter2">'[1]vagyon'!#REF!</definedName>
    <definedName name="OOO" localSheetId="3">'[5]vagyon'!#REF!</definedName>
    <definedName name="OOO" localSheetId="11">'[5]vagyon'!#REF!</definedName>
    <definedName name="OOO" localSheetId="7">'[5]vagyon'!#REF!</definedName>
    <definedName name="OOO" localSheetId="4">'[5]vagyon'!#REF!</definedName>
    <definedName name="OOO" localSheetId="10">'[5]vagyon'!#REF!</definedName>
    <definedName name="OOO">'[2]vagyon'!#REF!</definedName>
    <definedName name="OOOO">'[1]vagyon'!#REF!</definedName>
    <definedName name="OOOOOO">'[1]vagyon'!#REF!</definedName>
    <definedName name="OOÚÚÚÚ">'[1]vagyon'!#REF!</definedName>
    <definedName name="OŐŐ">'[1]vagyon'!#REF!</definedName>
    <definedName name="ŐŐŐ">'[1]vagyon'!#REF!</definedName>
    <definedName name="Pénzmaradvány." localSheetId="3">'[5]vagyon'!#REF!</definedName>
    <definedName name="Pénzmaradvány." localSheetId="11">'[5]vagyon'!#REF!</definedName>
    <definedName name="Pénzmaradvány." localSheetId="7">'[5]vagyon'!#REF!</definedName>
    <definedName name="Pénzmaradvány." localSheetId="8">'[5]vagyon'!#REF!</definedName>
    <definedName name="Pénzmaradvány." localSheetId="4">'[5]vagyon'!#REF!</definedName>
    <definedName name="Pénzmaradvány." localSheetId="10">'[5]vagyon'!#REF!</definedName>
    <definedName name="Pénzmaradvány.">'[2]vagyon'!#REF!</definedName>
    <definedName name="pénzmaradvány1" localSheetId="4">'[1]vagyon'!#REF!</definedName>
    <definedName name="pénzmaradvány1" localSheetId="10">'[1]vagyon'!#REF!</definedName>
    <definedName name="pénzmaradvány1">'[1]vagyon'!#REF!</definedName>
    <definedName name="pmar">'[7]vagyon'!#REF!</definedName>
    <definedName name="pp" localSheetId="10">'[1]vagyon'!#REF!</definedName>
    <definedName name="pp">'[1]vagyon'!#REF!</definedName>
    <definedName name="uu" localSheetId="10">'[1]vagyon'!#REF!</definedName>
    <definedName name="uu">'[1]vagyon'!#REF!</definedName>
    <definedName name="uuuuu">'[1]vagyon'!#REF!</definedName>
    <definedName name="ŰŰ" localSheetId="3">'[5]vagyon'!#REF!</definedName>
    <definedName name="ŰŰ" localSheetId="11">'[5]vagyon'!#REF!</definedName>
    <definedName name="ŰŰ" localSheetId="7">'[5]vagyon'!#REF!</definedName>
    <definedName name="ŰŰ" localSheetId="4">'[5]vagyon'!#REF!</definedName>
    <definedName name="ŰŰ" localSheetId="10">'[5]vagyon'!#REF!</definedName>
    <definedName name="ŰŰ">'[2]vagyon'!#REF!</definedName>
    <definedName name="vagy" localSheetId="3">'[6]vagyon'!#REF!</definedName>
    <definedName name="vagy" localSheetId="11">'[6]vagyon'!#REF!</definedName>
    <definedName name="vagy" localSheetId="7">'[6]vagyon'!#REF!</definedName>
    <definedName name="vagy" localSheetId="4">'[6]vagyon'!#REF!</definedName>
    <definedName name="vagy">'[4]vagyon'!#REF!</definedName>
    <definedName name="ww" localSheetId="10">'[1]vagyon'!#REF!</definedName>
    <definedName name="ww">'[1]vagyon'!#REF!</definedName>
    <definedName name="xxx">'[6]vagyon'!#REF!</definedName>
    <definedName name="XXXX" localSheetId="11">'[1]vagyon'!#REF!</definedName>
    <definedName name="XXXX" localSheetId="4">'[1]vagyon'!#REF!</definedName>
    <definedName name="XXXX" localSheetId="10">'[1]vagyon'!#REF!</definedName>
    <definedName name="XXXX">'[1]vagyon'!#REF!</definedName>
    <definedName name="xxxxx" localSheetId="10">'[1]vagyon'!#REF!</definedName>
    <definedName name="xxxxx">'[1]vagyon'!#REF!</definedName>
    <definedName name="ZZZZZ">'[1]vagyon'!#REF!</definedName>
  </definedNames>
  <calcPr fullCalcOnLoad="1"/>
</workbook>
</file>

<file path=xl/comments16.xml><?xml version="1.0" encoding="utf-8"?>
<comments xmlns="http://schemas.openxmlformats.org/spreadsheetml/2006/main">
  <authors>
    <author>Livi</author>
  </authors>
  <commentList>
    <comment ref="A28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7.xml><?xml version="1.0" encoding="utf-8"?>
<comments xmlns="http://schemas.openxmlformats.org/spreadsheetml/2006/main">
  <authors>
    <author>Livi</author>
  </authors>
  <commentList>
    <comment ref="A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2.xml><?xml version="1.0" encoding="utf-8"?>
<comments xmlns="http://schemas.openxmlformats.org/spreadsheetml/2006/main">
  <authors>
    <author>Livi</author>
  </authors>
  <commentList>
    <comment ref="B5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<sst xmlns="http://schemas.openxmlformats.org/spreadsheetml/2006/main" count="1273" uniqueCount="778">
  <si>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</si>
  <si>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</si>
  <si>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</si>
  <si>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</si>
  <si>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</si>
  <si>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</si>
  <si>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</si>
  <si>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</si>
  <si>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</si>
  <si>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</si>
  <si>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</si>
  <si>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</si>
  <si>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</si>
  <si>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</si>
  <si>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</si>
  <si>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</si>
  <si>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</si>
  <si>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</si>
  <si>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</si>
  <si>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</si>
  <si>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</si>
  <si>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</si>
  <si>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</si>
  <si>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</si>
  <si>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</si>
  <si>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</si>
  <si>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</si>
  <si>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</si>
  <si>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</si>
  <si>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</si>
  <si>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</si>
  <si>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</si>
  <si>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</si>
  <si>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</si>
  <si>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</si>
  <si>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</si>
  <si>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</si>
  <si>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</si>
  <si>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</si>
  <si>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</si>
  <si>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</si>
  <si>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</si>
  <si>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</si>
  <si>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</si>
  <si>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</si>
  <si>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</si>
  <si>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</si>
  <si>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</si>
  <si>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</si>
  <si>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</si>
  <si>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</si>
  <si>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</si>
  <si>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</si>
  <si>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</si>
  <si>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</si>
  <si>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</si>
  <si>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</si>
  <si>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</si>
  <si>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</si>
  <si>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</si>
  <si>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</si>
  <si>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</si>
  <si>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</si>
  <si>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</si>
  <si>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</si>
  <si>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</si>
  <si>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</si>
  <si>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</si>
  <si>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</si>
  <si>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</si>
  <si>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</si>
  <si>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</si>
  <si>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</si>
  <si>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</si>
  <si>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</si>
  <si>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</si>
  <si>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</si>
  <si>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</si>
  <si>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</si>
  <si>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</si>
  <si>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</si>
  <si>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</si>
  <si>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</si>
  <si>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</si>
  <si>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</si>
  <si>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</si>
  <si>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</si>
  <si>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</si>
  <si>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</si>
  <si>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</si>
  <si>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</si>
  <si>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</si>
  <si>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</si>
  <si>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</si>
  <si>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</si>
  <si>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</si>
  <si>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</si>
  <si>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</si>
  <si>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</si>
  <si>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</si>
  <si>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</si>
  <si>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</si>
  <si>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</si>
  <si>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</si>
  <si>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</si>
  <si>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</si>
  <si>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</si>
  <si>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</si>
  <si>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</si>
  <si>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</si>
  <si>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</si>
  <si>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</si>
  <si>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</si>
  <si>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</si>
  <si>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</si>
  <si>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</si>
  <si>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</si>
  <si>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</si>
  <si>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</si>
  <si>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</si>
  <si>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</si>
  <si>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</si>
  <si>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</si>
  <si>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</si>
  <si>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</si>
  <si>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</si>
  <si>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</si>
  <si>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</si>
  <si>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</si>
  <si>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</si>
  <si>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</si>
  <si>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</si>
  <si>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</si>
  <si>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</si>
  <si>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</si>
  <si>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</si>
  <si>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</si>
  <si>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</si>
  <si>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</si>
  <si>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</si>
  <si>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</si>
  <si>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</si>
  <si>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</si>
  <si>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</si>
  <si>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</si>
  <si>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</si>
  <si>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</si>
  <si>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</si>
  <si>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</si>
  <si>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</si>
  <si>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</si>
  <si>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</si>
  <si>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</si>
  <si>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</si>
  <si>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</si>
  <si>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</si>
  <si>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</si>
  <si>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</si>
  <si>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</si>
  <si>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</si>
  <si>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</si>
  <si>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</si>
  <si>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</si>
  <si>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</si>
  <si>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</si>
  <si>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</si>
  <si>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</si>
  <si>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</si>
  <si>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</si>
  <si>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</si>
  <si>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</si>
  <si>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</si>
  <si>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</si>
  <si>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</si>
  <si>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</si>
  <si>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</si>
  <si>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</si>
  <si>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</si>
  <si>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</si>
  <si>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</si>
  <si>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</si>
  <si>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</si>
  <si>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</si>
  <si>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</si>
  <si>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</si>
  <si>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</si>
  <si>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</si>
  <si>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</si>
  <si>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</si>
  <si>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</si>
  <si>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</si>
  <si>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</si>
  <si>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</si>
  <si>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</si>
  <si>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</si>
  <si>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</si>
  <si>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</si>
  <si>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</si>
  <si>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</si>
  <si>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</si>
  <si>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</si>
  <si>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</si>
  <si>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</si>
  <si>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</si>
  <si>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</si>
  <si>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</si>
  <si>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</si>
  <si>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</si>
  <si>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</si>
  <si>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</si>
  <si>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</si>
  <si>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</si>
  <si>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</si>
  <si>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</si>
  <si>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</si>
  <si>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</si>
  <si>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</si>
  <si>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</si>
  <si>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</si>
  <si>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</si>
  <si>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</si>
  <si>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</si>
  <si>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</si>
  <si>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</si>
  <si>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</si>
  <si>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</si>
  <si>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</si>
  <si>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</si>
  <si>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</si>
  <si>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</si>
  <si>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</si>
  <si>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</si>
  <si>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</si>
  <si>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</si>
  <si>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</si>
  <si>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</si>
  <si>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</si>
  <si>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</si>
  <si>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</si>
  <si>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</si>
  <si>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</si>
  <si>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</si>
  <si>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</si>
  <si>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</si>
  <si>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</si>
  <si>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</si>
  <si>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</si>
  <si>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</si>
  <si>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</si>
  <si>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</si>
  <si>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</si>
  <si>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</si>
  <si>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</si>
  <si>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</si>
  <si>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</si>
  <si>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</si>
  <si>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</si>
  <si>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</si>
  <si>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</si>
  <si>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</si>
  <si>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</si>
  <si>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</si>
  <si>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</si>
  <si>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</si>
  <si>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</si>
  <si>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</si>
  <si>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</si>
  <si>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</si>
  <si>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</si>
  <si>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</si>
  <si>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</si>
  <si>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</si>
  <si>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</si>
  <si>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</si>
  <si>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</si>
  <si>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</si>
  <si>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</si>
  <si>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</si>
  <si>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</si>
  <si>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</si>
  <si>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</si>
  <si>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</si>
  <si>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</si>
  <si>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</si>
  <si>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</si>
  <si>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</si>
  <si>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</si>
  <si>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</si>
  <si>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</si>
  <si>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</si>
  <si>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</si>
  <si>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</si>
  <si>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</si>
  <si>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</si>
  <si>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</si>
  <si>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</si>
  <si>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</si>
  <si>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</si>
  <si>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</si>
  <si>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</si>
  <si>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</si>
  <si>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</si>
  <si>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</si>
  <si>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</si>
  <si>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</si>
  <si>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</si>
  <si>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</si>
  <si>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</si>
  <si>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</si>
  <si>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</si>
  <si>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</si>
  <si>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</si>
  <si>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</si>
  <si>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</si>
  <si>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</si>
  <si>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</si>
  <si>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</si>
  <si>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</si>
  <si>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</si>
  <si>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</si>
  <si>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</si>
  <si>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</si>
  <si>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</si>
  <si>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</si>
  <si>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</si>
  <si>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</si>
  <si>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</si>
  <si>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</si>
  <si>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</si>
  <si>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</si>
  <si>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</si>
  <si>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</si>
  <si>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</si>
  <si>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</si>
  <si>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</si>
  <si>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</si>
  <si>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</si>
  <si>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</si>
  <si>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</si>
  <si>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</si>
  <si>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</si>
  <si>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</si>
  <si>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</si>
  <si>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</si>
  <si>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</si>
  <si>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</si>
  <si>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</si>
  <si>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</si>
  <si>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</si>
  <si>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</si>
  <si>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</si>
  <si>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</si>
  <si>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</si>
  <si>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</si>
  <si>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</si>
  <si>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</si>
  <si>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</si>
  <si>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</si>
  <si>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</si>
  <si>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</si>
  <si>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</si>
  <si>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</si>
  <si>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</si>
  <si>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</si>
  <si>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</si>
  <si>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</si>
  <si>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</si>
  <si>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</si>
  <si>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</si>
  <si>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</si>
  <si>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</si>
  <si>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</si>
  <si>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</si>
  <si>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</si>
  <si>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</si>
  <si>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</si>
  <si>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</si>
  <si>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</si>
  <si>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</si>
  <si>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</si>
  <si>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</si>
  <si>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</si>
  <si>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</si>
  <si>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</si>
  <si>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</si>
  <si>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</si>
  <si>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</si>
  <si>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</si>
  <si>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</si>
  <si>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</si>
  <si>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</si>
  <si>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</si>
  <si>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</si>
  <si>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</si>
  <si>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</si>
  <si>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</si>
  <si>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</si>
  <si>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</si>
  <si>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</si>
  <si>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</si>
  <si>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</si>
  <si>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</si>
  <si>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</si>
  <si>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</si>
  <si>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</si>
  <si>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</si>
  <si>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</si>
  <si>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</si>
  <si>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</si>
  <si>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</si>
  <si>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</si>
  <si>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</si>
  <si>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</si>
  <si>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</si>
  <si>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</si>
  <si>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</si>
  <si>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</si>
  <si>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</si>
  <si>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</si>
  <si>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</si>
  <si>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</si>
  <si>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</si>
  <si>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</si>
  <si>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</si>
  <si>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</si>
  <si>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</si>
  <si>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</si>
  <si>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</si>
  <si>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</si>
  <si>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</si>
  <si>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</si>
  <si>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</si>
  <si>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</si>
  <si>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</si>
  <si>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</si>
  <si>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</si>
  <si>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</si>
  <si>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</si>
  <si>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</si>
  <si>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</si>
  <si>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</si>
  <si>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</si>
  <si>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háziorvosi hozzájárulás 2016.</t>
  </si>
  <si>
    <t xml:space="preserve">   - védőnői hozzájárulás 2016.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</si>
  <si>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</si>
  <si>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</si>
  <si>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</si>
  <si>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</si>
  <si>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</si>
  <si>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</si>
  <si>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</si>
  <si>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</si>
  <si>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</si>
  <si>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</si>
  <si>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</si>
  <si>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</si>
  <si>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</si>
  <si>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</si>
  <si>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</si>
  <si>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</si>
  <si>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</si>
  <si>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</si>
  <si>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</si>
  <si>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</si>
  <si>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</si>
  <si>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</si>
  <si>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</si>
  <si>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</si>
  <si>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</si>
  <si>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</si>
  <si>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</si>
  <si>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</si>
  <si>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</si>
  <si>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</si>
  <si>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</si>
  <si>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</si>
  <si>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</si>
  <si>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</si>
  <si>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</si>
  <si>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</si>
  <si>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</si>
  <si>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</si>
  <si>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</si>
  <si>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</si>
  <si>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</si>
  <si>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</si>
  <si>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</si>
  <si>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</si>
  <si>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 xml:space="preserve">   - Munkaerőpiaci Alap (közfoglalkoztatás) 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</si>
  <si>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</si>
  <si>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</si>
  <si>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>- Fedett kiülő</t>
  </si>
  <si>
    <t xml:space="preserve"> - Faház, raktár felújítása</t>
  </si>
  <si>
    <t xml:space="preserve"> - reprezentáció</t>
  </si>
  <si>
    <t xml:space="preserve"> - személyhez nem köthető repr.</t>
  </si>
  <si>
    <t xml:space="preserve">LENDVAJAKABFA KÖZSÉG ÖNKORMÁNYZATA </t>
  </si>
  <si>
    <r>
      <t xml:space="preserve">LENDVAJAKABFA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</si>
  <si>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LENDVAJAKABFA KÖZSÉG ÖNKORMÁNYZATA ÁLTAL VAGY HOZZÁJÁRULÁSÁVAL</t>
  </si>
  <si>
    <t xml:space="preserve">   - Ingatlan eladás</t>
  </si>
  <si>
    <t xml:space="preserve"> - Mentőszolgálat Alapítvány</t>
  </si>
  <si>
    <t xml:space="preserve">   - Dr. Hetés Ferenc Rendelőintézet Lenti</t>
  </si>
  <si>
    <t xml:space="preserve"> - Medicopter Alapítvány</t>
  </si>
  <si>
    <t>- Szennyvízkezelés megoldása</t>
  </si>
  <si>
    <t xml:space="preserve">- Rendkívűli szociális támog. </t>
  </si>
  <si>
    <t>VÍZMŰ Zrt vizdíjtámogatás</t>
  </si>
  <si>
    <t xml:space="preserve">   - fogorvosi hozzájárulás 2017.</t>
  </si>
  <si>
    <t xml:space="preserve"> - Szekrény vásárlás (edényeknek)</t>
  </si>
  <si>
    <t xml:space="preserve"> - Fűnyíró vásárlás</t>
  </si>
  <si>
    <t>2020.</t>
  </si>
  <si>
    <t>(: Balláné Kulcsár Mária :)</t>
  </si>
  <si>
    <t>jegyző</t>
  </si>
  <si>
    <t>2017. évi határozat</t>
  </si>
  <si>
    <t>2017. évi rendelet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</si>
  <si>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</si>
  <si>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Likvid hitel</t>
  </si>
  <si>
    <t xml:space="preserve"> - Önk.átad háziorvos laptop vásárlás</t>
  </si>
  <si>
    <t xml:space="preserve"> -</t>
  </si>
  <si>
    <t>- Polgármesteri illetmény támogatása</t>
  </si>
  <si>
    <t xml:space="preserve">   - fogorvosi hozzájárulás 2018.</t>
  </si>
  <si>
    <t xml:space="preserve">   - védőnői hozzájárulás </t>
  </si>
  <si>
    <t xml:space="preserve">   - településüzemeltetési feladatok ellátása </t>
  </si>
  <si>
    <t xml:space="preserve">   - óvodai hozzájárulás 2018.</t>
  </si>
  <si>
    <t xml:space="preserve">   - konyha müköd.étkeztetéshez hozzájárulás 2018.</t>
  </si>
  <si>
    <t xml:space="preserve">   - falugondnok 2018.</t>
  </si>
  <si>
    <t xml:space="preserve">   - településüzemeltetési feladatok ellátása 2018.</t>
  </si>
  <si>
    <t xml:space="preserve"> - I.világháborús emlékmű felújítása</t>
  </si>
  <si>
    <t>LENDVAJAKABFA KÖZSÉG ÖNKORMÁNYZATA 2018. ÉVI KÖLTSÉGVETÉSÉNEK</t>
  </si>
  <si>
    <t xml:space="preserve"> - Faluház udvar térkövezés </t>
  </si>
  <si>
    <t xml:space="preserve"> - Faluközpont parkosítása </t>
  </si>
  <si>
    <r>
      <t>LENDVAJAKABFA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</si>
  <si>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2021.</t>
  </si>
  <si>
    <t xml:space="preserve"> - Kistérségi Társulás Központi ügyelet gépkocsi vásárláshoz</t>
  </si>
  <si>
    <t xml:space="preserve">2018. ÉVI SAJÁT BEVÉTELEI, TOVÁBBÁ ADÓSSÁGOT KELETKEZTETŐ </t>
  </si>
  <si>
    <r>
      <t>Lendvajakabfa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</si>
  <si>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</si>
  <si>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Liszjákné Babolcsai Erika polgármester</t>
    </r>
  </si>
  <si>
    <t>(: Liszjákné Babolcsai Erika :)</t>
  </si>
  <si>
    <t>Lendvajakabfa Község Önkormányzata Képviselő-testületének 19/2018.(III.7.)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</si>
  <si>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</si>
  <si>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</si>
  <si>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t xml:space="preserve"> - Mobiltelefon beszerzés</t>
  </si>
  <si>
    <t>LENDVAJAKABFA KÖZSÉG ÖNKORMÁNYZATA 2016-2018. ÉVI MŰKÖDÉSI ÉS FELHALMOZÁSI</t>
  </si>
  <si>
    <t xml:space="preserve">2016. Tény </t>
  </si>
  <si>
    <t>2018. terv</t>
  </si>
  <si>
    <r>
      <t xml:space="preserve">Lendvajakabfa Község Önkormányzata 2018. évi közvetett támogatásai </t>
    </r>
    <r>
      <rPr>
        <i/>
        <sz val="12"/>
        <rFont val="Times New Roman"/>
        <family val="1"/>
      </rPr>
      <t>(adatok Ft-ban)</t>
    </r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</si>
  <si>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</si>
  <si>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 xml:space="preserve">K5021. A helyi önkormányzatok előző évi elszámolásából származó kiadások 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</si>
  <si>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</si>
  <si>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</si>
  <si>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</si>
  <si>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</si>
  <si>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</si>
  <si>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</si>
  <si>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</si>
  <si>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</si>
  <si>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</si>
  <si>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</si>
  <si>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</si>
  <si>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</si>
  <si>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051030 Nem veszélyes (települési) hulladék vegyes (ömlesztett) begyűjtése, szállítása, átrakása</t>
  </si>
  <si>
    <t>- fűnyíró értékesítése</t>
  </si>
  <si>
    <t xml:space="preserve">     - VÍZMŰ ZRT-től 2017. évi fel nem használt vízdíjtámog. </t>
  </si>
  <si>
    <t xml:space="preserve"> - Kisértékű tárgyi eszköz 2 db pad</t>
  </si>
  <si>
    <t xml:space="preserve"> - Kisértékű tárgyi eszköz fűnyíró</t>
  </si>
  <si>
    <t xml:space="preserve"> - Kisértékű tárgyi eszköz talicska</t>
  </si>
  <si>
    <t xml:space="preserve">   - ZM. zászló vásárlásra</t>
  </si>
  <si>
    <t xml:space="preserve">   - Gáborjánháza sátor vásárlásra</t>
  </si>
  <si>
    <t xml:space="preserve">   - elszármazottak találkozójára Zala Megyei Önkorm-tól</t>
  </si>
  <si>
    <t>011130 Önkormányzatok és önkormányzati hivatalok jogalkotó és általános igazgatási tevékenysége Képviselői t. díj</t>
  </si>
  <si>
    <t>Mód. 12.31.</t>
  </si>
  <si>
    <t>Tény 12.31.</t>
  </si>
  <si>
    <t xml:space="preserve">   - kerekítési különbözet</t>
  </si>
  <si>
    <t xml:space="preserve"> - Téli rezsicsökk.korábban nem részesült házt.tám.</t>
  </si>
  <si>
    <t xml:space="preserve"> - Országos mentőszolg.pénzeszk.átad.</t>
  </si>
  <si>
    <t>106020 Lakásfenntarással, lakhatással összefűggő kiadások</t>
  </si>
  <si>
    <t>2017. tény</t>
  </si>
  <si>
    <r>
      <t xml:space="preserve">2018. ÉVI MARADVÁNYKIMUTATÁSA </t>
    </r>
    <r>
      <rPr>
        <i/>
        <sz val="12"/>
        <rFont val="Times New Roman"/>
        <family val="1"/>
      </rPr>
      <t xml:space="preserve"> (adatok Ft-ban)</t>
    </r>
  </si>
  <si>
    <t>Összeg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</si>
  <si>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</si>
  <si>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</si>
  <si>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</si>
  <si>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</si>
  <si>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</si>
  <si>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</si>
  <si>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</si>
  <si>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</si>
  <si>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</si>
  <si>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</si>
  <si>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</si>
  <si>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</si>
  <si>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</si>
  <si>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</si>
  <si>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</si>
  <si>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</si>
  <si>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</si>
  <si>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</si>
  <si>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</si>
  <si>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t>Nyitó pénzkészlet</t>
  </si>
  <si>
    <t>Sajátos elszámolások</t>
  </si>
  <si>
    <t>LENDVAJAKABFA KÖZSÉG ÖNKORMÁNYZATA</t>
  </si>
  <si>
    <t>LENDVAJAKABFA KÖZSÉG ÖNKORMÁNYZATA 2018. ÉVI PÉNZESZKÖZ VÁLTOZÁSÁNAK BEMUTATÁSA   (adatok Ft-ban)</t>
  </si>
  <si>
    <r>
      <t>RÉSZESEDÉSEINEK 2018. ÉVI ALAKULÁSA</t>
    </r>
    <r>
      <rPr>
        <i/>
        <sz val="12"/>
        <color indexed="8"/>
        <rFont val="Times New Roman"/>
        <family val="1"/>
      </rPr>
      <t xml:space="preserve">  (adatok Ft-ban)</t>
    </r>
  </si>
  <si>
    <t>2018. évi változás</t>
  </si>
  <si>
    <t>Zalavíz ZRT. törzsrészvény</t>
  </si>
  <si>
    <t>2017.12.31-i állomány</t>
  </si>
  <si>
    <t>2018.12.31-i állomány</t>
  </si>
  <si>
    <t>Összes részesedés</t>
  </si>
  <si>
    <r>
      <t>2018.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</si>
  <si>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ESZKÖZÖK</t>
  </si>
  <si>
    <t>A/I/1.) Vagyoni értékű jogok</t>
  </si>
  <si>
    <t>A/I/2.) Szellemi termékek</t>
  </si>
  <si>
    <t>A/I.) Immateriális javak</t>
  </si>
  <si>
    <t>A/II/1.) Ingatlanok és kapcsolódó vagyoni értékű jogok</t>
  </si>
  <si>
    <t>A/II/2.) Gépek, berendezések, felszerelések, járművek</t>
  </si>
  <si>
    <t>A/II/4.) Beruházások, felújítások</t>
  </si>
  <si>
    <t>A/II.) Tárgyi eszközök</t>
  </si>
  <si>
    <t>A/III/1.) Tartós részesedések</t>
  </si>
  <si>
    <t>A/III/2.) Tartós hitelviszonyt megtestesítő értékpapírok</t>
  </si>
  <si>
    <t>A/III.) Befektetett pénzügyi eszközök</t>
  </si>
  <si>
    <t>A/IV.) Koncesszióba, vagyonkezelésbe adott eszközök</t>
  </si>
  <si>
    <t>A) Nemzeti vagyonba tartozó befektetett eszközök</t>
  </si>
  <si>
    <t>B/I.) Készletek</t>
  </si>
  <si>
    <t>B/II/1.) Nem tartós részesedések</t>
  </si>
  <si>
    <t>B/II/2.) Forgatási célú hitelviszonyt megtestesítő értékpapírok</t>
  </si>
  <si>
    <t>B/II.) Értékpapírok</t>
  </si>
  <si>
    <t>B) Nemzeti vagyonba tartozó forgóeszközök</t>
  </si>
  <si>
    <t>C/I.) Lekötött bankbetétek</t>
  </si>
  <si>
    <t>C/II.) Pénztárak, csekkek, betétkönyvek</t>
  </si>
  <si>
    <t>C/III.) Forintszámlák</t>
  </si>
  <si>
    <t>C/IV.) Devizaszámlák</t>
  </si>
  <si>
    <t>C) Pénzeszközök</t>
  </si>
  <si>
    <t>D/I.) Költségvetési évben esedékes követelések</t>
  </si>
  <si>
    <t>D/II.) Költségvetési évet követően esedékes követelések</t>
  </si>
  <si>
    <t>D/III.) Követelés jellegű sajátos elszámolások</t>
  </si>
  <si>
    <t>D) Követelések</t>
  </si>
  <si>
    <t>E) Egyéb sajátos eszközoldali elszámolások</t>
  </si>
  <si>
    <t>F) Aktív időbeli elhatárolások</t>
  </si>
  <si>
    <t>ESZKÖZÖK összesen</t>
  </si>
  <si>
    <t>FORRÁSOK</t>
  </si>
  <si>
    <t>G) Saját tőke</t>
  </si>
  <si>
    <t>H/I.) Költségvetési évben esedékes kötelezettségek</t>
  </si>
  <si>
    <t>H/II.) Költségvetési évet követően esedékes kötelezettségek</t>
  </si>
  <si>
    <t>H/III.) Kötelezettség jellegű sajátos elszámolások</t>
  </si>
  <si>
    <t>H) Kötelezettségek</t>
  </si>
  <si>
    <t>I) Kincstári számlavezetéssel kapcsolatos elszámolások</t>
  </si>
  <si>
    <t>J) Passzív időbeli elhatárolások</t>
  </si>
  <si>
    <t>FORRÁSOK összesen</t>
  </si>
  <si>
    <t>Tényleges támogatás</t>
  </si>
  <si>
    <t>1.1. KIMUTATÁS LENDVAJAKABFA ÖNKORMÁNYZAT TÁRGYI ESZKÖZEIRŐL</t>
  </si>
  <si>
    <r>
      <t>2018.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</si>
  <si>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Forgalomképtelen</t>
  </si>
  <si>
    <t>Nemzetgazdasági szempontból kiemelt jelentőségű</t>
  </si>
  <si>
    <t>Korlátozottan forgalomképes</t>
  </si>
  <si>
    <t>Forgalomképes</t>
  </si>
  <si>
    <t>Bruttó érték</t>
  </si>
  <si>
    <t>Écs</t>
  </si>
  <si>
    <t>Nettó érték</t>
  </si>
  <si>
    <t>Beépített építési telek</t>
  </si>
  <si>
    <t>Szabad építési telek</t>
  </si>
  <si>
    <t>Belterületi kert</t>
  </si>
  <si>
    <t>Külterületi termőföld</t>
  </si>
  <si>
    <t>Út, árok</t>
  </si>
  <si>
    <t>Közterület, temető</t>
  </si>
  <si>
    <t>Egyéb földterületek</t>
  </si>
  <si>
    <t>Földterületek összesen:</t>
  </si>
  <si>
    <t>Épületek</t>
  </si>
  <si>
    <t>Építmények</t>
  </si>
  <si>
    <t>Ingatlanok összesen:</t>
  </si>
  <si>
    <t>Informatikai, irányítástech gépek</t>
  </si>
  <si>
    <t>0-ra írt informatikai gép</t>
  </si>
  <si>
    <t>Egyéb gép berendezés</t>
  </si>
  <si>
    <t xml:space="preserve">0-ra leirt gép berendezés </t>
  </si>
  <si>
    <t>Gép berendezés összesen:</t>
  </si>
  <si>
    <t>Jármű</t>
  </si>
  <si>
    <t>Jármű 0-ra írt</t>
  </si>
  <si>
    <t>Jármű összesen:</t>
  </si>
  <si>
    <t>Vagyonkezelésbe adott eszközök</t>
  </si>
  <si>
    <t>Ingatlanok</t>
  </si>
  <si>
    <t>Gépek, berendezések, felsz, járművek</t>
  </si>
  <si>
    <t>Vagyonkezelésre átad összesen:</t>
  </si>
  <si>
    <t>Tárgyi eszközök összesen:</t>
  </si>
  <si>
    <t>AHT belül vagyonkezelésbe adott az önkormányzat mérlegében nem szereplő tárgyi eszközök:</t>
  </si>
  <si>
    <t xml:space="preserve">Mérlegben nem szereplő tételek összesen: </t>
  </si>
  <si>
    <t>1.2. KIMUTATÁS LENDVAJAKABFA ÖNKORMÁNYZAT</t>
  </si>
  <si>
    <t>200.000 FT ÉRTÉKET MEGHALADÓ GÉPEIRŐL, BERENDEZÉSEIRŐL</t>
  </si>
  <si>
    <t>Értékcsökkenés</t>
  </si>
  <si>
    <t xml:space="preserve">Egyéb gép </t>
  </si>
  <si>
    <t>Traktor Antonio Carraro</t>
  </si>
  <si>
    <t>Fűkasza Caroni</t>
  </si>
  <si>
    <t>Talajmaró Caroni</t>
  </si>
  <si>
    <t>Hótolólap OGT1600</t>
  </si>
  <si>
    <t>Szárzúzó Caroni</t>
  </si>
  <si>
    <t>Árokásó Bonatti</t>
  </si>
  <si>
    <t>Gépek berendezések mindössz:</t>
  </si>
  <si>
    <t>Jármű forgalomképes</t>
  </si>
  <si>
    <t>Egytengelyes utánfutó</t>
  </si>
  <si>
    <t>Összesen:</t>
  </si>
  <si>
    <t xml:space="preserve">Gép berendezés forgalomképes </t>
  </si>
  <si>
    <t>FS 400 aljnövénytisztító</t>
  </si>
  <si>
    <t>Egyéb gép összesen:</t>
  </si>
  <si>
    <r>
      <t xml:space="preserve">2. LENDVAJAKABFA ÖNKORMÁNYZAT TÁRGYI ESZKÖZEINEK ALAKULÁSA 2018. ÉVBEN - </t>
    </r>
    <r>
      <rPr>
        <i/>
        <sz val="12"/>
        <rFont val="Times New Roman CE"/>
        <family val="0"/>
      </rPr>
      <t>(adatok Ft-ban)</t>
    </r>
  </si>
  <si>
    <t>1.</t>
  </si>
  <si>
    <t>Immateriális
javak</t>
  </si>
  <si>
    <t>Ingatlanok és kapcs vagyon ért jogok</t>
  </si>
  <si>
    <t>Gépek berend, felszerelések, járművek</t>
  </si>
  <si>
    <t>Beruházások és felújítások</t>
  </si>
  <si>
    <t>Koncesszióba, vagyonkezelésbe adott eszközök</t>
  </si>
  <si>
    <t>Mindösszesen</t>
  </si>
  <si>
    <t>2.</t>
  </si>
  <si>
    <t>Tárgyévi nyító állomány</t>
  </si>
  <si>
    <t>3.</t>
  </si>
  <si>
    <t>Immateriális javak beszerzése, nem aktívált beruházás</t>
  </si>
  <si>
    <t>4.</t>
  </si>
  <si>
    <t>Nem aktívált felújítás</t>
  </si>
  <si>
    <t>5.</t>
  </si>
  <si>
    <t>Gigaset telefon</t>
  </si>
  <si>
    <t>6.</t>
  </si>
  <si>
    <t>Kerti pad 2 db</t>
  </si>
  <si>
    <t>7.</t>
  </si>
  <si>
    <t>Aljnövényzet tisztító</t>
  </si>
  <si>
    <t>8.</t>
  </si>
  <si>
    <t>Talicska</t>
  </si>
  <si>
    <t>9.</t>
  </si>
  <si>
    <t>Faluház udvarában térburkolat készítése</t>
  </si>
  <si>
    <t>10.</t>
  </si>
  <si>
    <t>Orvosi rendelő+könyvtár+hivatal udvar térkövezés</t>
  </si>
  <si>
    <t>11.</t>
  </si>
  <si>
    <t>vízhálózat felújítás</t>
  </si>
  <si>
    <t>12.</t>
  </si>
  <si>
    <t>emlékmű felújítás</t>
  </si>
  <si>
    <t>13.</t>
  </si>
  <si>
    <t>14.</t>
  </si>
  <si>
    <t>Beruházásokból, felújításokból aktívált érték</t>
  </si>
  <si>
    <t>15.</t>
  </si>
  <si>
    <t>Térítésmentes átvétel</t>
  </si>
  <si>
    <t>16.</t>
  </si>
  <si>
    <t>Alapításkori átvétel, vagyonkez vétel miatti átv, vagyonkez jog vvét</t>
  </si>
  <si>
    <t>17.</t>
  </si>
  <si>
    <t>Aktív állomány 0-ra irás miatt növekedés</t>
  </si>
  <si>
    <t>18.</t>
  </si>
  <si>
    <t>Egyéb növekedés</t>
  </si>
  <si>
    <t>19.</t>
  </si>
  <si>
    <t>Összes növekedés</t>
  </si>
  <si>
    <t>20.</t>
  </si>
  <si>
    <t xml:space="preserve"> belterületi ingatlanok (8 db)  értékesítés</t>
  </si>
  <si>
    <t>21.</t>
  </si>
  <si>
    <t>02hrsz szántó</t>
  </si>
  <si>
    <t>22.</t>
  </si>
  <si>
    <t>Értékesítés</t>
  </si>
  <si>
    <t>23.</t>
  </si>
  <si>
    <t>Hiány, selejtezés, megsemmisülés</t>
  </si>
  <si>
    <t>24.</t>
  </si>
  <si>
    <t>Térítésmentes átadás</t>
  </si>
  <si>
    <t>25.</t>
  </si>
  <si>
    <t>aktiválás miatti csökkenés</t>
  </si>
  <si>
    <t>26.</t>
  </si>
  <si>
    <t>0-ra irás miatti csökkenés</t>
  </si>
  <si>
    <t>27.</t>
  </si>
  <si>
    <t>Egyéb csökkenés</t>
  </si>
  <si>
    <t>28.</t>
  </si>
  <si>
    <t>Összes csökkenés</t>
  </si>
  <si>
    <t>29.</t>
  </si>
  <si>
    <t>Bruttó érték összesen:</t>
  </si>
  <si>
    <t>30.</t>
  </si>
  <si>
    <t>értékcsökkenés nyító állomány</t>
  </si>
  <si>
    <t>31.</t>
  </si>
  <si>
    <t>Écs növekedés</t>
  </si>
  <si>
    <t>32.</t>
  </si>
  <si>
    <t>Écs csökkenés</t>
  </si>
  <si>
    <t>33.</t>
  </si>
  <si>
    <t>Terven felüli écs növekedés</t>
  </si>
  <si>
    <t>34.</t>
  </si>
  <si>
    <t>Terven felüli écs csökkenés</t>
  </si>
  <si>
    <t>35.</t>
  </si>
  <si>
    <t>Értékcsökenés összesen:</t>
  </si>
  <si>
    <t>36.</t>
  </si>
  <si>
    <t>Eszközök nettó értéke</t>
  </si>
  <si>
    <t>Teljesen 0-ig leírt eszk bruttó érték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</si>
</sst>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9"/>
      <name val="Arial CE"/>
      <family val="0"/>
    </font>
    <font>
      <b/>
      <sz val="9"/>
      <name val="Times New Roman CE"/>
      <family val="1"/>
    </font>
    <font>
      <b/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b/>
      <sz val="14"/>
      <name val="Times New Roman CE"/>
      <family val="0"/>
    </font>
    <font>
      <sz val="14"/>
      <name val="Times New Roman"/>
      <family val="1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8" borderId="7" applyNumberFormat="0" applyFont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6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4" applyFont="1" applyFill="1" applyBorder="1" applyAlignment="1">
      <alignment horizontal="center" vertical="center" wrapText="1"/>
      <protection/>
    </xf>
    <xf numFmtId="3" fontId="4" fillId="33" borderId="10" xfId="74" applyNumberFormat="1" applyFont="1" applyFill="1" applyBorder="1" applyAlignment="1">
      <alignment horizontal="right" vertical="center" wrapText="1"/>
      <protection/>
    </xf>
    <xf numFmtId="3" fontId="4" fillId="33" borderId="10" xfId="74" applyNumberFormat="1" applyFont="1" applyFill="1" applyBorder="1" applyAlignment="1">
      <alignment horizontal="center" vertical="center" wrapText="1"/>
      <protection/>
    </xf>
    <xf numFmtId="0" fontId="4" fillId="33" borderId="10" xfId="74" applyFont="1" applyFill="1" applyBorder="1" applyAlignment="1">
      <alignment horizontal="left" vertical="center" wrapText="1"/>
      <protection/>
    </xf>
    <xf numFmtId="0" fontId="3" fillId="33" borderId="10" xfId="74" applyFont="1" applyFill="1" applyBorder="1" applyAlignment="1">
      <alignment horizontal="left" vertical="center" wrapText="1"/>
      <protection/>
    </xf>
    <xf numFmtId="0" fontId="5" fillId="33" borderId="10" xfId="74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4" applyNumberFormat="1" applyFont="1" applyFill="1" applyBorder="1" applyAlignment="1">
      <alignment horizontal="right" vertical="center" wrapText="1"/>
      <protection/>
    </xf>
    <xf numFmtId="3" fontId="3" fillId="33" borderId="10" xfId="74" applyNumberFormat="1" applyFont="1" applyFill="1" applyBorder="1" applyAlignment="1">
      <alignment horizontal="right" vertical="center" wrapText="1"/>
      <protection/>
    </xf>
    <xf numFmtId="3" fontId="4" fillId="0" borderId="10" xfId="74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4" applyFont="1" applyFill="1" applyBorder="1" applyAlignment="1">
      <alignment horizontal="center"/>
      <protection/>
    </xf>
    <xf numFmtId="3" fontId="3" fillId="0" borderId="10" xfId="74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7" fillId="0" borderId="0" xfId="66" applyFont="1" applyAlignment="1">
      <alignment wrapText="1"/>
      <protection/>
    </xf>
    <xf numFmtId="0" fontId="88" fillId="0" borderId="0" xfId="66" applyFont="1">
      <alignment/>
      <protection/>
    </xf>
    <xf numFmtId="0" fontId="89" fillId="0" borderId="0" xfId="66" applyFont="1">
      <alignment/>
      <protection/>
    </xf>
    <xf numFmtId="3" fontId="90" fillId="0" borderId="0" xfId="66" applyNumberFormat="1" applyFont="1" applyAlignment="1">
      <alignment vertical="center"/>
      <protection/>
    </xf>
    <xf numFmtId="3" fontId="91" fillId="0" borderId="11" xfId="66" applyNumberFormat="1" applyFont="1" applyBorder="1" applyAlignment="1">
      <alignment horizontal="left" vertical="center" wrapText="1"/>
      <protection/>
    </xf>
    <xf numFmtId="3" fontId="92" fillId="0" borderId="10" xfId="66" applyNumberFormat="1" applyFont="1" applyBorder="1" applyAlignment="1">
      <alignment horizontal="center" vertical="center" wrapText="1"/>
      <protection/>
    </xf>
    <xf numFmtId="3" fontId="87" fillId="0" borderId="0" xfId="66" applyNumberFormat="1" applyFont="1" applyAlignment="1">
      <alignment wrapText="1"/>
      <protection/>
    </xf>
    <xf numFmtId="3" fontId="87" fillId="0" borderId="0" xfId="66" applyNumberFormat="1" applyFont="1">
      <alignment/>
      <protection/>
    </xf>
    <xf numFmtId="3" fontId="87" fillId="0" borderId="10" xfId="66" applyNumberFormat="1" applyFont="1" applyBorder="1" applyAlignment="1">
      <alignment wrapText="1"/>
      <protection/>
    </xf>
    <xf numFmtId="3" fontId="88" fillId="0" borderId="10" xfId="66" applyNumberFormat="1" applyFont="1" applyBorder="1">
      <alignment/>
      <protection/>
    </xf>
    <xf numFmtId="3" fontId="88" fillId="0" borderId="0" xfId="66" applyNumberFormat="1" applyFont="1">
      <alignment/>
      <protection/>
    </xf>
    <xf numFmtId="3" fontId="87" fillId="0" borderId="10" xfId="66" applyNumberFormat="1" applyFont="1" applyBorder="1" applyAlignment="1">
      <alignment vertical="center" wrapText="1"/>
      <protection/>
    </xf>
    <xf numFmtId="3" fontId="92" fillId="0" borderId="10" xfId="66" applyNumberFormat="1" applyFont="1" applyBorder="1" applyAlignment="1">
      <alignment wrapText="1"/>
      <protection/>
    </xf>
    <xf numFmtId="3" fontId="89" fillId="0" borderId="10" xfId="66" applyNumberFormat="1" applyFont="1" applyBorder="1">
      <alignment/>
      <protection/>
    </xf>
    <xf numFmtId="3" fontId="89" fillId="0" borderId="0" xfId="66" applyNumberFormat="1" applyFont="1">
      <alignment/>
      <protection/>
    </xf>
    <xf numFmtId="3" fontId="92" fillId="0" borderId="10" xfId="66" applyNumberFormat="1" applyFont="1" applyBorder="1" applyAlignment="1">
      <alignment vertical="center" wrapText="1"/>
      <protection/>
    </xf>
    <xf numFmtId="3" fontId="92" fillId="0" borderId="10" xfId="66" applyNumberFormat="1" applyFont="1" applyBorder="1" applyAlignment="1">
      <alignment vertical="top" wrapText="1"/>
      <protection/>
    </xf>
    <xf numFmtId="3" fontId="15" fillId="0" borderId="0" xfId="66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4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4" applyFont="1" applyFill="1" applyBorder="1" applyAlignment="1">
      <alignment horizontal="center" vertical="center"/>
      <protection/>
    </xf>
    <xf numFmtId="0" fontId="88" fillId="0" borderId="10" xfId="66" applyFont="1" applyBorder="1" applyAlignment="1">
      <alignment wrapText="1"/>
      <protection/>
    </xf>
    <xf numFmtId="3" fontId="4" fillId="0" borderId="13" xfId="74" applyNumberFormat="1" applyFont="1" applyFill="1" applyBorder="1" applyAlignment="1">
      <alignment horizontal="right" wrapText="1"/>
      <protection/>
    </xf>
    <xf numFmtId="0" fontId="89" fillId="0" borderId="10" xfId="66" applyFont="1" applyBorder="1" applyAlignment="1">
      <alignment wrapText="1"/>
      <protection/>
    </xf>
    <xf numFmtId="0" fontId="89" fillId="0" borderId="10" xfId="66" applyFont="1" applyBorder="1" applyAlignment="1">
      <alignment vertical="top" wrapText="1"/>
      <protection/>
    </xf>
    <xf numFmtId="0" fontId="11" fillId="0" borderId="0" xfId="70" applyFill="1">
      <alignment/>
      <protection/>
    </xf>
    <xf numFmtId="0" fontId="3" fillId="0" borderId="0" xfId="72" applyFont="1" applyFill="1" applyAlignment="1">
      <alignment horizontal="center"/>
      <protection/>
    </xf>
    <xf numFmtId="0" fontId="4" fillId="0" borderId="0" xfId="72" applyFont="1" applyFill="1">
      <alignment/>
      <protection/>
    </xf>
    <xf numFmtId="0" fontId="4" fillId="0" borderId="11" xfId="72" applyFont="1" applyFill="1" applyBorder="1" applyAlignment="1">
      <alignment horizontal="center"/>
      <protection/>
    </xf>
    <xf numFmtId="0" fontId="11" fillId="0" borderId="0" xfId="70">
      <alignment/>
      <protection/>
    </xf>
    <xf numFmtId="0" fontId="4" fillId="0" borderId="0" xfId="72" applyFont="1">
      <alignment/>
      <protection/>
    </xf>
    <xf numFmtId="0" fontId="3" fillId="0" borderId="10" xfId="72" applyFont="1" applyFill="1" applyBorder="1" applyAlignment="1">
      <alignment horizontal="center" vertical="center" wrapText="1"/>
      <protection/>
    </xf>
    <xf numFmtId="0" fontId="7" fillId="0" borderId="0" xfId="72" applyFont="1">
      <alignment/>
      <protection/>
    </xf>
    <xf numFmtId="0" fontId="4" fillId="0" borderId="10" xfId="72" applyFont="1" applyFill="1" applyBorder="1" applyAlignment="1">
      <alignment/>
      <protection/>
    </xf>
    <xf numFmtId="3" fontId="4" fillId="0" borderId="10" xfId="72" applyNumberFormat="1" applyFont="1" applyBorder="1" applyAlignment="1">
      <alignment/>
      <protection/>
    </xf>
    <xf numFmtId="3" fontId="9" fillId="0" borderId="10" xfId="72" applyNumberFormat="1" applyFont="1" applyBorder="1" applyAlignment="1">
      <alignment/>
      <protection/>
    </xf>
    <xf numFmtId="3" fontId="7" fillId="0" borderId="10" xfId="72" applyNumberFormat="1" applyFont="1" applyBorder="1" applyAlignment="1">
      <alignment/>
      <protection/>
    </xf>
    <xf numFmtId="3" fontId="5" fillId="33" borderId="10" xfId="74" applyNumberFormat="1" applyFont="1" applyFill="1" applyBorder="1" applyAlignment="1">
      <alignment vertical="center" wrapText="1"/>
      <protection/>
    </xf>
    <xf numFmtId="0" fontId="4" fillId="0" borderId="10" xfId="74" applyFont="1" applyFill="1" applyBorder="1" applyAlignment="1">
      <alignment wrapText="1"/>
      <protection/>
    </xf>
    <xf numFmtId="3" fontId="88" fillId="0" borderId="0" xfId="66" applyNumberFormat="1" applyFont="1" applyAlignment="1">
      <alignment horizontal="center"/>
      <protection/>
    </xf>
    <xf numFmtId="0" fontId="5" fillId="0" borderId="10" xfId="74" applyFont="1" applyFill="1" applyBorder="1" applyAlignment="1">
      <alignment/>
      <protection/>
    </xf>
    <xf numFmtId="0" fontId="14" fillId="0" borderId="10" xfId="74" applyFont="1" applyFill="1" applyBorder="1" applyAlignment="1">
      <alignment/>
      <protection/>
    </xf>
    <xf numFmtId="0" fontId="14" fillId="0" borderId="10" xfId="74" applyFont="1" applyFill="1" applyBorder="1" applyAlignment="1">
      <alignment wrapText="1"/>
      <protection/>
    </xf>
    <xf numFmtId="0" fontId="19" fillId="0" borderId="10" xfId="74" applyFont="1" applyFill="1" applyBorder="1" applyAlignment="1">
      <alignment wrapText="1"/>
      <protection/>
    </xf>
    <xf numFmtId="0" fontId="21" fillId="0" borderId="10" xfId="74" applyFont="1" applyFill="1" applyBorder="1" applyAlignment="1">
      <alignment wrapText="1"/>
      <protection/>
    </xf>
    <xf numFmtId="0" fontId="63" fillId="0" borderId="0" xfId="0" applyFont="1" applyAlignment="1">
      <alignment/>
    </xf>
    <xf numFmtId="0" fontId="3" fillId="0" borderId="10" xfId="72" applyFont="1" applyFill="1" applyBorder="1" applyAlignment="1">
      <alignment horizontal="center" vertical="center"/>
      <protection/>
    </xf>
    <xf numFmtId="0" fontId="4" fillId="0" borderId="10" xfId="72" applyFont="1" applyFill="1" applyBorder="1" applyAlignment="1">
      <alignment horizontal="left" wrapText="1"/>
      <protection/>
    </xf>
    <xf numFmtId="0" fontId="4" fillId="0" borderId="10" xfId="72" applyFont="1" applyFill="1" applyBorder="1" applyAlignment="1">
      <alignment horizontal="left"/>
      <protection/>
    </xf>
    <xf numFmtId="0" fontId="4" fillId="0" borderId="10" xfId="72" applyFont="1" applyBorder="1" applyAlignment="1">
      <alignment vertical="top" wrapText="1"/>
      <protection/>
    </xf>
    <xf numFmtId="0" fontId="9" fillId="0" borderId="10" xfId="72" applyFont="1" applyBorder="1" applyAlignment="1" quotePrefix="1">
      <alignment vertical="top" wrapText="1"/>
      <protection/>
    </xf>
    <xf numFmtId="0" fontId="7" fillId="0" borderId="10" xfId="72" applyFont="1" applyBorder="1" applyAlignment="1" quotePrefix="1">
      <alignment vertical="top" wrapText="1"/>
      <protection/>
    </xf>
    <xf numFmtId="0" fontId="3" fillId="0" borderId="10" xfId="72" applyFont="1" applyBorder="1" applyAlignment="1">
      <alignment vertical="top" wrapText="1"/>
      <protection/>
    </xf>
    <xf numFmtId="3" fontId="4" fillId="33" borderId="10" xfId="74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74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4" applyNumberFormat="1" applyFont="1" applyFill="1" applyBorder="1" applyAlignment="1">
      <alignment wrapText="1"/>
      <protection/>
    </xf>
    <xf numFmtId="0" fontId="4" fillId="0" borderId="10" xfId="74" applyFont="1" applyFill="1" applyBorder="1" applyAlignment="1" quotePrefix="1">
      <alignment/>
      <protection/>
    </xf>
    <xf numFmtId="0" fontId="4" fillId="0" borderId="10" xfId="74" applyFont="1" applyFill="1" applyBorder="1" applyAlignment="1" quotePrefix="1">
      <alignment wrapText="1"/>
      <protection/>
    </xf>
    <xf numFmtId="0" fontId="4" fillId="0" borderId="10" xfId="74" applyFont="1" applyFill="1" applyBorder="1" applyAlignment="1">
      <alignment horizontal="center" vertical="center"/>
      <protection/>
    </xf>
    <xf numFmtId="0" fontId="3" fillId="0" borderId="10" xfId="74" applyFont="1" applyFill="1" applyBorder="1" applyAlignment="1">
      <alignment vertical="center" wrapText="1"/>
      <protection/>
    </xf>
    <xf numFmtId="0" fontId="4" fillId="0" borderId="10" xfId="74" applyFont="1" applyFill="1" applyBorder="1" applyAlignment="1">
      <alignment vertical="center" wrapText="1"/>
      <protection/>
    </xf>
    <xf numFmtId="0" fontId="5" fillId="0" borderId="10" xfId="74" applyFont="1" applyFill="1" applyBorder="1" applyAlignment="1">
      <alignment vertical="center" wrapText="1"/>
      <protection/>
    </xf>
    <xf numFmtId="0" fontId="9" fillId="0" borderId="10" xfId="74" applyFont="1" applyFill="1" applyBorder="1" applyAlignment="1">
      <alignment horizontal="left" vertical="center" wrapText="1"/>
      <protection/>
    </xf>
    <xf numFmtId="0" fontId="4" fillId="0" borderId="10" xfId="74" applyFont="1" applyFill="1" applyBorder="1" applyAlignment="1">
      <alignment vertical="center"/>
      <protection/>
    </xf>
    <xf numFmtId="3" fontId="14" fillId="33" borderId="10" xfId="74" applyNumberFormat="1" applyFont="1" applyFill="1" applyBorder="1" applyAlignment="1">
      <alignment horizontal="right" vertical="center" wrapText="1"/>
      <protection/>
    </xf>
    <xf numFmtId="0" fontId="20" fillId="0" borderId="0" xfId="0" applyFont="1" applyFill="1" applyAlignment="1">
      <alignment vertical="center"/>
    </xf>
    <xf numFmtId="3" fontId="92" fillId="0" borderId="0" xfId="66" applyNumberFormat="1" applyFont="1" applyBorder="1" applyAlignment="1">
      <alignment vertical="center" wrapText="1"/>
      <protection/>
    </xf>
    <xf numFmtId="3" fontId="89" fillId="0" borderId="0" xfId="66" applyNumberFormat="1" applyFont="1" applyBorder="1">
      <alignment/>
      <protection/>
    </xf>
    <xf numFmtId="3" fontId="18" fillId="0" borderId="0" xfId="66" applyNumberFormat="1" applyFont="1" applyAlignment="1">
      <alignment wrapText="1"/>
      <protection/>
    </xf>
    <xf numFmtId="0" fontId="4" fillId="33" borderId="10" xfId="74" applyFont="1" applyFill="1" applyBorder="1" applyAlignment="1">
      <alignment horizontal="center" vertical="center" wrapText="1"/>
      <protection/>
    </xf>
    <xf numFmtId="0" fontId="4" fillId="0" borderId="10" xfId="74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4" applyFont="1" applyFill="1" applyBorder="1" applyAlignment="1">
      <alignment horizontal="center" wrapText="1"/>
      <protection/>
    </xf>
    <xf numFmtId="0" fontId="20" fillId="0" borderId="10" xfId="74" applyFont="1" applyFill="1" applyBorder="1" applyAlignment="1">
      <alignment horizontal="center" wrapText="1"/>
      <protection/>
    </xf>
    <xf numFmtId="0" fontId="14" fillId="33" borderId="10" xfId="74" applyFont="1" applyFill="1" applyBorder="1" applyAlignment="1">
      <alignment horizontal="left" vertical="center" wrapText="1"/>
      <protection/>
    </xf>
    <xf numFmtId="0" fontId="20" fillId="0" borderId="10" xfId="74" applyFont="1" applyFill="1" applyBorder="1" applyAlignment="1">
      <alignment horizontal="center"/>
      <protection/>
    </xf>
    <xf numFmtId="0" fontId="4" fillId="0" borderId="10" xfId="74" applyFont="1" applyFill="1" applyBorder="1" applyAlignment="1" quotePrefix="1">
      <alignment horizontal="center"/>
      <protection/>
    </xf>
    <xf numFmtId="3" fontId="3" fillId="0" borderId="10" xfId="74" applyNumberFormat="1" applyFont="1" applyFill="1" applyBorder="1" applyAlignment="1">
      <alignment wrapText="1"/>
      <protection/>
    </xf>
    <xf numFmtId="0" fontId="4" fillId="0" borderId="10" xfId="74" applyFont="1" applyFill="1" applyBorder="1" applyAlignment="1" quotePrefix="1">
      <alignment horizontal="left" wrapText="1"/>
      <protection/>
    </xf>
    <xf numFmtId="0" fontId="93" fillId="0" borderId="10" xfId="74" applyFont="1" applyFill="1" applyBorder="1" applyAlignment="1" quotePrefix="1">
      <alignment wrapText="1"/>
      <protection/>
    </xf>
    <xf numFmtId="0" fontId="93" fillId="0" borderId="10" xfId="74" applyFont="1" applyFill="1" applyBorder="1" applyAlignment="1">
      <alignment wrapText="1"/>
      <protection/>
    </xf>
    <xf numFmtId="0" fontId="93" fillId="0" borderId="10" xfId="74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4" fillId="0" borderId="10" xfId="74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4" applyNumberFormat="1" applyFont="1" applyFill="1" applyBorder="1" applyAlignment="1">
      <alignment horizontal="right" vertical="center" wrapText="1"/>
      <protection/>
    </xf>
    <xf numFmtId="3" fontId="92" fillId="0" borderId="14" xfId="66" applyNumberFormat="1" applyFont="1" applyBorder="1" applyAlignment="1">
      <alignment horizontal="center" vertical="center" wrapText="1"/>
      <protection/>
    </xf>
    <xf numFmtId="0" fontId="94" fillId="0" borderId="0" xfId="0" applyFont="1" applyAlignment="1">
      <alignment/>
    </xf>
    <xf numFmtId="3" fontId="91" fillId="0" borderId="0" xfId="66" applyNumberFormat="1" applyFont="1" applyBorder="1" applyAlignment="1">
      <alignment vertical="center" wrapText="1"/>
      <protection/>
    </xf>
    <xf numFmtId="0" fontId="4" fillId="33" borderId="10" xfId="74" applyFont="1" applyFill="1" applyBorder="1" applyAlignment="1" quotePrefix="1">
      <alignment horizontal="left" vertical="center" wrapText="1"/>
      <protection/>
    </xf>
    <xf numFmtId="0" fontId="14" fillId="0" borderId="10" xfId="74" applyFont="1" applyFill="1" applyBorder="1" applyAlignment="1" quotePrefix="1">
      <alignment wrapText="1"/>
      <protection/>
    </xf>
    <xf numFmtId="0" fontId="4" fillId="0" borderId="10" xfId="74" applyFont="1" applyFill="1" applyBorder="1" applyAlignment="1" quotePrefix="1">
      <alignment horizontal="left" wrapText="1" indent="2"/>
      <protection/>
    </xf>
    <xf numFmtId="0" fontId="4" fillId="0" borderId="10" xfId="74" applyFont="1" applyFill="1" applyBorder="1" applyAlignment="1" quotePrefix="1">
      <alignment horizontal="left" wrapText="1" indent="3"/>
      <protection/>
    </xf>
    <xf numFmtId="3" fontId="91" fillId="0" borderId="0" xfId="66" applyNumberFormat="1" applyFont="1" applyBorder="1" applyAlignment="1">
      <alignment horizontal="left" vertical="center" wrapText="1"/>
      <protection/>
    </xf>
    <xf numFmtId="3" fontId="95" fillId="0" borderId="11" xfId="66" applyNumberFormat="1" applyFont="1" applyBorder="1" applyAlignment="1">
      <alignment horizontal="right" vertical="center"/>
      <protection/>
    </xf>
    <xf numFmtId="0" fontId="4" fillId="0" borderId="10" xfId="74" applyFont="1" applyFill="1" applyBorder="1" applyAlignment="1">
      <alignment/>
      <protection/>
    </xf>
    <xf numFmtId="0" fontId="86" fillId="0" borderId="0" xfId="0" applyFont="1" applyAlignment="1">
      <alignment horizontal="center"/>
    </xf>
    <xf numFmtId="0" fontId="88" fillId="0" borderId="0" xfId="66" applyFont="1" applyAlignment="1">
      <alignment horizontal="right"/>
      <protection/>
    </xf>
    <xf numFmtId="3" fontId="4" fillId="33" borderId="14" xfId="74" applyNumberFormat="1" applyFont="1" applyFill="1" applyBorder="1" applyAlignment="1">
      <alignment horizontal="right" vertical="center" wrapText="1"/>
      <protection/>
    </xf>
    <xf numFmtId="3" fontId="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86" fillId="0" borderId="0" xfId="0" applyFont="1" applyAlignment="1">
      <alignment horizontal="right"/>
    </xf>
    <xf numFmtId="3" fontId="4" fillId="33" borderId="10" xfId="74" applyNumberFormat="1" applyFont="1" applyFill="1" applyBorder="1" applyAlignment="1">
      <alignment vertical="center" wrapText="1"/>
      <protection/>
    </xf>
    <xf numFmtId="0" fontId="81" fillId="0" borderId="0" xfId="0" applyFont="1" applyAlignment="1">
      <alignment/>
    </xf>
    <xf numFmtId="0" fontId="96" fillId="0" borderId="0" xfId="0" applyFont="1" applyAlignment="1">
      <alignment horizontal="center"/>
    </xf>
    <xf numFmtId="3" fontId="90" fillId="0" borderId="0" xfId="0" applyNumberFormat="1" applyFont="1" applyAlignment="1">
      <alignment horizontal="center"/>
    </xf>
    <xf numFmtId="0" fontId="3" fillId="0" borderId="10" xfId="74" applyFont="1" applyFill="1" applyBorder="1" applyAlignment="1">
      <alignment horizontal="center" vertical="center"/>
      <protection/>
    </xf>
    <xf numFmtId="0" fontId="96" fillId="0" borderId="10" xfId="0" applyFont="1" applyBorder="1" applyAlignment="1">
      <alignment/>
    </xf>
    <xf numFmtId="3" fontId="90" fillId="0" borderId="10" xfId="0" applyNumberFormat="1" applyFont="1" applyBorder="1" applyAlignment="1">
      <alignment horizontal="center"/>
    </xf>
    <xf numFmtId="0" fontId="86" fillId="0" borderId="10" xfId="0" applyFont="1" applyBorder="1" applyAlignment="1">
      <alignment horizontal="left"/>
    </xf>
    <xf numFmtId="3" fontId="86" fillId="0" borderId="10" xfId="0" applyNumberFormat="1" applyFont="1" applyBorder="1" applyAlignment="1">
      <alignment/>
    </xf>
    <xf numFmtId="3" fontId="90" fillId="0" borderId="10" xfId="0" applyNumberFormat="1" applyFont="1" applyBorder="1" applyAlignment="1">
      <alignment/>
    </xf>
    <xf numFmtId="0" fontId="96" fillId="0" borderId="0" xfId="0" applyFont="1" applyAlignment="1">
      <alignment/>
    </xf>
    <xf numFmtId="0" fontId="81" fillId="0" borderId="0" xfId="0" applyFont="1" applyAlignment="1">
      <alignment horizontal="right"/>
    </xf>
    <xf numFmtId="3" fontId="86" fillId="0" borderId="0" xfId="0" applyNumberFormat="1" applyFont="1" applyAlignment="1">
      <alignment/>
    </xf>
    <xf numFmtId="3" fontId="3" fillId="33" borderId="10" xfId="74" applyNumberFormat="1" applyFont="1" applyFill="1" applyBorder="1" applyAlignment="1">
      <alignment horizontal="left" vertical="center" wrapText="1"/>
      <protection/>
    </xf>
    <xf numFmtId="3" fontId="3" fillId="33" borderId="10" xfId="74" applyNumberFormat="1" applyFont="1" applyFill="1" applyBorder="1" applyAlignment="1">
      <alignment vertical="center" wrapText="1"/>
      <protection/>
    </xf>
    <xf numFmtId="3" fontId="4" fillId="0" borderId="10" xfId="74" applyNumberFormat="1" applyFont="1" applyFill="1" applyBorder="1" applyAlignment="1">
      <alignment vertical="center" wrapText="1"/>
      <protection/>
    </xf>
    <xf numFmtId="3" fontId="6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74" applyNumberFormat="1" applyFont="1" applyFill="1" applyBorder="1" applyAlignment="1">
      <alignment horizontal="center" vertical="center"/>
      <protection/>
    </xf>
    <xf numFmtId="0" fontId="3" fillId="33" borderId="10" xfId="74" applyFont="1" applyFill="1" applyBorder="1" applyAlignment="1">
      <alignment vertical="center"/>
      <protection/>
    </xf>
    <xf numFmtId="0" fontId="4" fillId="33" borderId="10" xfId="74" applyFont="1" applyFill="1" applyBorder="1" applyAlignment="1">
      <alignment vertical="center"/>
      <protection/>
    </xf>
    <xf numFmtId="0" fontId="5" fillId="0" borderId="10" xfId="74" applyFont="1" applyFill="1" applyBorder="1" applyAlignment="1">
      <alignment horizontal="center" vertical="center"/>
      <protection/>
    </xf>
    <xf numFmtId="0" fontId="4" fillId="33" borderId="10" xfId="74" applyFont="1" applyFill="1" applyBorder="1" applyAlignment="1">
      <alignment vertical="center" wrapText="1"/>
      <protection/>
    </xf>
    <xf numFmtId="0" fontId="25" fillId="0" borderId="0" xfId="62" applyFont="1" applyFill="1">
      <alignment/>
      <protection/>
    </xf>
    <xf numFmtId="0" fontId="28" fillId="0" borderId="10" xfId="76" applyFont="1" applyBorder="1">
      <alignment/>
      <protection/>
    </xf>
    <xf numFmtId="0" fontId="29" fillId="0" borderId="10" xfId="62" applyFont="1" applyFill="1" applyBorder="1" applyAlignment="1">
      <alignment horizontal="center"/>
      <protection/>
    </xf>
    <xf numFmtId="0" fontId="28" fillId="0" borderId="0" xfId="76" applyFont="1">
      <alignment/>
      <protection/>
    </xf>
    <xf numFmtId="4" fontId="28" fillId="0" borderId="0" xfId="69" applyNumberFormat="1" applyFont="1" applyFill="1" applyBorder="1" applyAlignment="1" applyProtection="1">
      <alignment/>
      <protection locked="0"/>
    </xf>
    <xf numFmtId="4" fontId="30" fillId="0" borderId="10" xfId="69" applyNumberFormat="1" applyFont="1" applyFill="1" applyBorder="1" applyAlignment="1" applyProtection="1">
      <alignment/>
      <protection locked="0"/>
    </xf>
    <xf numFmtId="4" fontId="28" fillId="0" borderId="10" xfId="69" applyNumberFormat="1" applyFont="1" applyFill="1" applyBorder="1" applyAlignment="1" applyProtection="1">
      <alignment/>
      <protection locked="0"/>
    </xf>
    <xf numFmtId="4" fontId="31" fillId="0" borderId="10" xfId="69" applyNumberFormat="1" applyFont="1" applyFill="1" applyBorder="1" applyAlignment="1" applyProtection="1">
      <alignment/>
      <protection locked="0"/>
    </xf>
    <xf numFmtId="4" fontId="32" fillId="0" borderId="10" xfId="69" applyNumberFormat="1" applyFont="1" applyFill="1" applyBorder="1" applyAlignment="1" applyProtection="1">
      <alignment/>
      <protection locked="0"/>
    </xf>
    <xf numFmtId="4" fontId="33" fillId="0" borderId="10" xfId="69" applyNumberFormat="1" applyFont="1" applyFill="1" applyBorder="1" applyAlignment="1" applyProtection="1">
      <alignment/>
      <protection locked="0"/>
    </xf>
    <xf numFmtId="4" fontId="32" fillId="0" borderId="10" xfId="71" applyNumberFormat="1" applyFont="1" applyFill="1" applyBorder="1" applyAlignment="1" applyProtection="1">
      <alignment/>
      <protection locked="0"/>
    </xf>
    <xf numFmtId="4" fontId="30" fillId="34" borderId="10" xfId="69" applyNumberFormat="1" applyFont="1" applyFill="1" applyBorder="1" applyAlignment="1" applyProtection="1">
      <alignment/>
      <protection locked="0"/>
    </xf>
    <xf numFmtId="4" fontId="32" fillId="34" borderId="10" xfId="69" applyNumberFormat="1" applyFont="1" applyFill="1" applyBorder="1" applyAlignment="1" applyProtection="1">
      <alignment/>
      <protection locked="0"/>
    </xf>
    <xf numFmtId="4" fontId="34" fillId="0" borderId="10" xfId="69" applyNumberFormat="1" applyFont="1" applyFill="1" applyBorder="1" applyAlignment="1" applyProtection="1">
      <alignment/>
      <protection locked="0"/>
    </xf>
    <xf numFmtId="4" fontId="33" fillId="34" borderId="10" xfId="69" applyNumberFormat="1" applyFont="1" applyFill="1" applyBorder="1" applyAlignment="1" applyProtection="1">
      <alignment/>
      <protection locked="0"/>
    </xf>
    <xf numFmtId="4" fontId="97" fillId="0" borderId="0" xfId="69" applyNumberFormat="1" applyFont="1" applyFill="1" applyBorder="1" applyAlignment="1" applyProtection="1">
      <alignment/>
      <protection locked="0"/>
    </xf>
    <xf numFmtId="4" fontId="35" fillId="0" borderId="10" xfId="69" applyNumberFormat="1" applyFont="1" applyFill="1" applyBorder="1" applyAlignment="1" applyProtection="1">
      <alignment/>
      <protection locked="0"/>
    </xf>
    <xf numFmtId="4" fontId="10" fillId="0" borderId="10" xfId="69" applyNumberFormat="1" applyFont="1" applyFill="1" applyBorder="1" applyAlignment="1" applyProtection="1">
      <alignment/>
      <protection locked="0"/>
    </xf>
    <xf numFmtId="4" fontId="10" fillId="0" borderId="0" xfId="69" applyNumberFormat="1" applyFont="1" applyFill="1" applyBorder="1" applyAlignment="1" applyProtection="1">
      <alignment/>
      <protection locked="0"/>
    </xf>
    <xf numFmtId="4" fontId="30" fillId="35" borderId="10" xfId="69" applyNumberFormat="1" applyFont="1" applyFill="1" applyBorder="1" applyAlignment="1" applyProtection="1">
      <alignment wrapText="1"/>
      <protection locked="0"/>
    </xf>
    <xf numFmtId="4" fontId="30" fillId="35" borderId="10" xfId="69" applyNumberFormat="1" applyFont="1" applyFill="1" applyBorder="1" applyAlignment="1" applyProtection="1">
      <alignment/>
      <protection locked="0"/>
    </xf>
    <xf numFmtId="4" fontId="32" fillId="35" borderId="10" xfId="69" applyNumberFormat="1" applyFont="1" applyFill="1" applyBorder="1" applyAlignment="1" applyProtection="1">
      <alignment/>
      <protection locked="0"/>
    </xf>
    <xf numFmtId="4" fontId="30" fillId="0" borderId="0" xfId="69" applyNumberFormat="1" applyFont="1" applyFill="1" applyBorder="1" applyAlignment="1" applyProtection="1">
      <alignment/>
      <protection locked="0"/>
    </xf>
    <xf numFmtId="0" fontId="11" fillId="0" borderId="0" xfId="76" applyFont="1">
      <alignment/>
      <protection/>
    </xf>
    <xf numFmtId="0" fontId="24" fillId="0" borderId="0" xfId="65" applyFont="1" applyBorder="1" applyAlignment="1">
      <alignment/>
      <protection/>
    </xf>
    <xf numFmtId="0" fontId="25" fillId="0" borderId="0" xfId="65" applyFont="1" applyFill="1">
      <alignment/>
      <protection/>
    </xf>
    <xf numFmtId="0" fontId="11" fillId="0" borderId="10" xfId="76" applyFont="1" applyBorder="1">
      <alignment/>
      <protection/>
    </xf>
    <xf numFmtId="0" fontId="24" fillId="0" borderId="10" xfId="65" applyFont="1" applyFill="1" applyBorder="1" applyAlignment="1">
      <alignment horizontal="center"/>
      <protection/>
    </xf>
    <xf numFmtId="0" fontId="36" fillId="0" borderId="10" xfId="65" applyFont="1" applyFill="1" applyBorder="1" applyAlignment="1">
      <alignment horizontal="center"/>
      <protection/>
    </xf>
    <xf numFmtId="4" fontId="37" fillId="0" borderId="10" xfId="75" applyNumberFormat="1" applyFont="1" applyFill="1" applyBorder="1" applyAlignment="1" applyProtection="1">
      <alignment/>
      <protection locked="0"/>
    </xf>
    <xf numFmtId="4" fontId="37" fillId="0" borderId="10" xfId="75" applyNumberFormat="1" applyFont="1" applyFill="1" applyBorder="1" applyAlignment="1" applyProtection="1">
      <alignment horizontal="center"/>
      <protection locked="0"/>
    </xf>
    <xf numFmtId="0" fontId="10" fillId="0" borderId="0" xfId="75">
      <alignment/>
      <protection/>
    </xf>
    <xf numFmtId="4" fontId="24" fillId="0" borderId="10" xfId="73" applyNumberFormat="1" applyFont="1" applyFill="1" applyBorder="1" applyAlignment="1" applyProtection="1">
      <alignment/>
      <protection locked="0"/>
    </xf>
    <xf numFmtId="4" fontId="24" fillId="0" borderId="10" xfId="73" applyNumberFormat="1" applyFont="1" applyFill="1" applyBorder="1" applyAlignment="1" applyProtection="1">
      <alignment/>
      <protection locked="0"/>
    </xf>
    <xf numFmtId="0" fontId="10" fillId="0" borderId="0" xfId="73">
      <alignment/>
      <protection/>
    </xf>
    <xf numFmtId="4" fontId="38" fillId="0" borderId="10" xfId="73" applyNumberFormat="1" applyFont="1" applyFill="1" applyBorder="1" applyAlignment="1" applyProtection="1">
      <alignment/>
      <protection locked="0"/>
    </xf>
    <xf numFmtId="4" fontId="25" fillId="0" borderId="10" xfId="73" applyNumberFormat="1" applyFont="1" applyFill="1" applyBorder="1" applyAlignment="1" applyProtection="1">
      <alignment/>
      <protection locked="0"/>
    </xf>
    <xf numFmtId="4" fontId="24" fillId="34" borderId="10" xfId="73" applyNumberFormat="1" applyFont="1" applyFill="1" applyBorder="1" applyAlignment="1" applyProtection="1">
      <alignment/>
      <protection locked="0"/>
    </xf>
    <xf numFmtId="0" fontId="10" fillId="0" borderId="0" xfId="73" applyFill="1">
      <alignment/>
      <protection/>
    </xf>
    <xf numFmtId="0" fontId="10" fillId="0" borderId="0" xfId="73" applyFont="1" applyFill="1">
      <alignment/>
      <protection/>
    </xf>
    <xf numFmtId="4" fontId="24" fillId="36" borderId="10" xfId="73" applyNumberFormat="1" applyFont="1" applyFill="1" applyBorder="1" applyAlignment="1" applyProtection="1">
      <alignment/>
      <protection locked="0"/>
    </xf>
    <xf numFmtId="0" fontId="35" fillId="37" borderId="10" xfId="73" applyFont="1" applyFill="1" applyBorder="1">
      <alignment/>
      <protection/>
    </xf>
    <xf numFmtId="4" fontId="35" fillId="37" borderId="10" xfId="73" applyNumberFormat="1" applyFont="1" applyFill="1" applyBorder="1">
      <alignment/>
      <protection/>
    </xf>
    <xf numFmtId="0" fontId="39" fillId="0" borderId="0" xfId="69" applyNumberFormat="1" applyFont="1" applyFill="1" applyBorder="1" applyAlignment="1" applyProtection="1">
      <alignment/>
      <protection locked="0"/>
    </xf>
    <xf numFmtId="0" fontId="7" fillId="0" borderId="0" xfId="69" applyNumberFormat="1" applyFont="1" applyFill="1" applyBorder="1" applyAlignment="1" applyProtection="1">
      <alignment/>
      <protection locked="0"/>
    </xf>
    <xf numFmtId="0" fontId="25" fillId="0" borderId="10" xfId="65" applyFont="1" applyBorder="1">
      <alignment/>
      <protection/>
    </xf>
    <xf numFmtId="0" fontId="25" fillId="0" borderId="0" xfId="65" applyFont="1">
      <alignment/>
      <protection/>
    </xf>
    <xf numFmtId="4" fontId="40" fillId="0" borderId="10" xfId="69" applyNumberFormat="1" applyFont="1" applyFill="1" applyBorder="1" applyAlignment="1" applyProtection="1">
      <alignment horizontal="center" vertical="center"/>
      <protection locked="0"/>
    </xf>
    <xf numFmtId="4" fontId="40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9">
      <alignment/>
      <protection/>
    </xf>
    <xf numFmtId="4" fontId="35" fillId="38" borderId="10" xfId="77" applyNumberFormat="1" applyFont="1" applyFill="1" applyBorder="1">
      <alignment/>
      <protection/>
    </xf>
    <xf numFmtId="4" fontId="35" fillId="38" borderId="10" xfId="77" applyNumberFormat="1" applyFont="1" applyFill="1" applyBorder="1">
      <alignment/>
      <protection/>
    </xf>
    <xf numFmtId="4" fontId="35" fillId="0" borderId="0" xfId="77" applyNumberFormat="1" applyFont="1">
      <alignment/>
      <protection/>
    </xf>
    <xf numFmtId="4" fontId="35" fillId="0" borderId="10" xfId="77" applyNumberFormat="1" applyFont="1" applyBorder="1" applyAlignment="1">
      <alignment wrapText="1"/>
      <protection/>
    </xf>
    <xf numFmtId="4" fontId="35" fillId="0" borderId="10" xfId="77" applyNumberFormat="1" applyFont="1" applyBorder="1">
      <alignment/>
      <protection/>
    </xf>
    <xf numFmtId="4" fontId="35" fillId="36" borderId="10" xfId="77" applyNumberFormat="1" applyFont="1" applyFill="1" applyBorder="1">
      <alignment/>
      <protection/>
    </xf>
    <xf numFmtId="4" fontId="35" fillId="0" borderId="0" xfId="77" applyNumberFormat="1" applyFont="1">
      <alignment/>
      <protection/>
    </xf>
    <xf numFmtId="4" fontId="35" fillId="0" borderId="10" xfId="77" applyNumberFormat="1" applyFont="1" applyFill="1" applyBorder="1">
      <alignment/>
      <protection/>
    </xf>
    <xf numFmtId="4" fontId="10" fillId="0" borderId="10" xfId="77" applyNumberFormat="1" applyFont="1" applyFill="1" applyBorder="1">
      <alignment/>
      <protection/>
    </xf>
    <xf numFmtId="4" fontId="10" fillId="0" borderId="10" xfId="77" applyNumberFormat="1" applyFont="1" applyFill="1" applyBorder="1">
      <alignment/>
      <protection/>
    </xf>
    <xf numFmtId="4" fontId="10" fillId="0" borderId="10" xfId="77" applyNumberFormat="1" applyFont="1" applyBorder="1">
      <alignment/>
      <protection/>
    </xf>
    <xf numFmtId="4" fontId="10" fillId="0" borderId="0" xfId="77" applyNumberFormat="1" applyFont="1">
      <alignment/>
      <protection/>
    </xf>
    <xf numFmtId="4" fontId="10" fillId="0" borderId="10" xfId="77" applyNumberFormat="1" applyFont="1" applyFill="1" applyBorder="1" applyAlignment="1">
      <alignment wrapText="1"/>
      <protection/>
    </xf>
    <xf numFmtId="4" fontId="10" fillId="0" borderId="0" xfId="77" applyNumberFormat="1" applyFont="1" applyFill="1">
      <alignment/>
      <protection/>
    </xf>
    <xf numFmtId="4" fontId="10" fillId="0" borderId="10" xfId="77" applyNumberFormat="1" applyFont="1" applyBorder="1" applyAlignment="1">
      <alignment wrapText="1"/>
      <protection/>
    </xf>
    <xf numFmtId="4" fontId="10" fillId="36" borderId="10" xfId="77" applyNumberFormat="1" applyFont="1" applyFill="1" applyBorder="1">
      <alignment/>
      <protection/>
    </xf>
    <xf numFmtId="4" fontId="10" fillId="0" borderId="0" xfId="77" applyNumberFormat="1">
      <alignment/>
      <protection/>
    </xf>
    <xf numFmtId="4" fontId="10" fillId="0" borderId="10" xfId="77" applyNumberFormat="1" applyBorder="1">
      <alignment/>
      <protection/>
    </xf>
    <xf numFmtId="4" fontId="10" fillId="0" borderId="10" xfId="77" applyNumberFormat="1" applyBorder="1" applyAlignment="1">
      <alignment wrapText="1"/>
      <protection/>
    </xf>
    <xf numFmtId="4" fontId="35" fillId="0" borderId="10" xfId="77" applyNumberFormat="1" applyFont="1" applyBorder="1">
      <alignment/>
      <protection/>
    </xf>
    <xf numFmtId="4" fontId="10" fillId="0" borderId="10" xfId="77" applyNumberFormat="1" applyFill="1" applyBorder="1">
      <alignment/>
      <protection/>
    </xf>
    <xf numFmtId="3" fontId="4" fillId="33" borderId="10" xfId="74" applyNumberFormat="1" applyFont="1" applyFill="1" applyBorder="1" applyAlignment="1">
      <alignment wrapText="1"/>
      <protection/>
    </xf>
    <xf numFmtId="0" fontId="9" fillId="0" borderId="10" xfId="74" applyFont="1" applyFill="1" applyBorder="1" applyAlignment="1">
      <alignment wrapText="1"/>
      <protection/>
    </xf>
    <xf numFmtId="0" fontId="4" fillId="0" borderId="10" xfId="74" applyFont="1" applyFill="1" applyBorder="1" applyAlignment="1">
      <alignment horizontal="center" vertical="center"/>
      <protection/>
    </xf>
    <xf numFmtId="3" fontId="4" fillId="33" borderId="10" xfId="74" applyNumberFormat="1" applyFont="1" applyFill="1" applyBorder="1" applyAlignment="1">
      <alignment vertical="center" wrapText="1"/>
      <protection/>
    </xf>
    <xf numFmtId="0" fontId="19" fillId="0" borderId="10" xfId="74" applyFont="1" applyFill="1" applyBorder="1" applyAlignment="1">
      <alignment vertical="center" wrapText="1"/>
      <protection/>
    </xf>
    <xf numFmtId="0" fontId="19" fillId="0" borderId="15" xfId="74" applyFont="1" applyFill="1" applyBorder="1" applyAlignment="1">
      <alignment vertical="center"/>
      <protection/>
    </xf>
    <xf numFmtId="0" fontId="19" fillId="0" borderId="16" xfId="74" applyFont="1" applyFill="1" applyBorder="1" applyAlignment="1">
      <alignment vertical="center"/>
      <protection/>
    </xf>
    <xf numFmtId="0" fontId="19" fillId="0" borderId="17" xfId="74" applyFont="1" applyFill="1" applyBorder="1" applyAlignment="1">
      <alignment vertical="center"/>
      <protection/>
    </xf>
    <xf numFmtId="0" fontId="19" fillId="0" borderId="15" xfId="74" applyFont="1" applyFill="1" applyBorder="1" applyAlignment="1">
      <alignment vertical="center" wrapText="1"/>
      <protection/>
    </xf>
    <xf numFmtId="0" fontId="19" fillId="0" borderId="16" xfId="74" applyFont="1" applyFill="1" applyBorder="1" applyAlignment="1">
      <alignment vertical="center" wrapText="1"/>
      <protection/>
    </xf>
    <xf numFmtId="0" fontId="19" fillId="0" borderId="17" xfId="74" applyFont="1" applyFill="1" applyBorder="1" applyAlignment="1">
      <alignment vertical="center" wrapText="1"/>
      <protection/>
    </xf>
    <xf numFmtId="0" fontId="4" fillId="0" borderId="10" xfId="74" applyFont="1" applyFill="1" applyBorder="1" applyAlignment="1">
      <alignment vertical="center" wrapText="1"/>
      <protection/>
    </xf>
    <xf numFmtId="0" fontId="4" fillId="0" borderId="15" xfId="74" applyFont="1" applyFill="1" applyBorder="1" applyAlignment="1">
      <alignment horizontal="center" vertical="center"/>
      <protection/>
    </xf>
    <xf numFmtId="0" fontId="4" fillId="0" borderId="16" xfId="74" applyFont="1" applyFill="1" applyBorder="1" applyAlignment="1">
      <alignment horizontal="center" vertical="center"/>
      <protection/>
    </xf>
    <xf numFmtId="0" fontId="4" fillId="0" borderId="17" xfId="74" applyFont="1" applyFill="1" applyBorder="1" applyAlignment="1">
      <alignment horizontal="center" vertical="center"/>
      <protection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 wrapText="1"/>
    </xf>
    <xf numFmtId="0" fontId="4" fillId="0" borderId="12" xfId="74" applyFont="1" applyFill="1" applyBorder="1" applyAlignment="1">
      <alignment horizontal="center" vertical="center"/>
      <protection/>
    </xf>
    <xf numFmtId="0" fontId="4" fillId="0" borderId="14" xfId="74" applyFont="1" applyFill="1" applyBorder="1" applyAlignment="1">
      <alignment horizontal="center" vertical="center"/>
      <protection/>
    </xf>
    <xf numFmtId="0" fontId="4" fillId="0" borderId="10" xfId="74" applyFont="1" applyFill="1" applyBorder="1" applyAlignment="1">
      <alignment horizontal="center" vertical="center" wrapText="1"/>
      <protection/>
    </xf>
    <xf numFmtId="0" fontId="4" fillId="0" borderId="15" xfId="74" applyFont="1" applyFill="1" applyBorder="1" applyAlignment="1">
      <alignment horizontal="center" vertical="center" wrapText="1"/>
      <protection/>
    </xf>
    <xf numFmtId="0" fontId="4" fillId="0" borderId="16" xfId="74" applyFont="1" applyFill="1" applyBorder="1" applyAlignment="1">
      <alignment horizontal="center" vertical="center" wrapText="1"/>
      <protection/>
    </xf>
    <xf numFmtId="0" fontId="4" fillId="0" borderId="17" xfId="7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33" borderId="12" xfId="74" applyNumberFormat="1" applyFont="1" applyFill="1" applyBorder="1" applyAlignment="1">
      <alignment horizontal="center" vertical="center" wrapText="1"/>
      <protection/>
    </xf>
    <xf numFmtId="3" fontId="4" fillId="33" borderId="14" xfId="74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4" fillId="0" borderId="0" xfId="62" applyFont="1" applyBorder="1" applyAlignment="1">
      <alignment horizontal="center"/>
      <protection/>
    </xf>
    <xf numFmtId="4" fontId="30" fillId="0" borderId="12" xfId="69" applyNumberFormat="1" applyFont="1" applyFill="1" applyBorder="1" applyAlignment="1" applyProtection="1">
      <alignment horizontal="center" vertical="center"/>
      <protection locked="0"/>
    </xf>
    <xf numFmtId="4" fontId="30" fillId="0" borderId="14" xfId="69" applyNumberFormat="1" applyFont="1" applyFill="1" applyBorder="1" applyAlignment="1" applyProtection="1">
      <alignment horizontal="center" vertical="center"/>
      <protection locked="0"/>
    </xf>
    <xf numFmtId="4" fontId="30" fillId="0" borderId="15" xfId="69" applyNumberFormat="1" applyFont="1" applyFill="1" applyBorder="1" applyAlignment="1" applyProtection="1">
      <alignment horizontal="center" vertical="center"/>
      <protection locked="0"/>
    </xf>
    <xf numFmtId="4" fontId="30" fillId="0" borderId="16" xfId="69" applyNumberFormat="1" applyFont="1" applyFill="1" applyBorder="1" applyAlignment="1" applyProtection="1">
      <alignment horizontal="center" vertical="center"/>
      <protection locked="0"/>
    </xf>
    <xf numFmtId="4" fontId="30" fillId="0" borderId="17" xfId="69" applyNumberFormat="1" applyFont="1" applyFill="1" applyBorder="1" applyAlignment="1" applyProtection="1">
      <alignment horizontal="center" vertical="center"/>
      <protection locked="0"/>
    </xf>
    <xf numFmtId="4" fontId="30" fillId="0" borderId="15" xfId="69" applyNumberFormat="1" applyFont="1" applyFill="1" applyBorder="1" applyAlignment="1" applyProtection="1">
      <alignment horizontal="center" wrapText="1"/>
      <protection locked="0"/>
    </xf>
    <xf numFmtId="4" fontId="30" fillId="0" borderId="16" xfId="69" applyNumberFormat="1" applyFont="1" applyFill="1" applyBorder="1" applyAlignment="1" applyProtection="1">
      <alignment horizontal="center" wrapText="1"/>
      <protection locked="0"/>
    </xf>
    <xf numFmtId="4" fontId="30" fillId="0" borderId="17" xfId="69" applyNumberFormat="1" applyFont="1" applyFill="1" applyBorder="1" applyAlignment="1" applyProtection="1">
      <alignment horizontal="center" wrapText="1"/>
      <protection locked="0"/>
    </xf>
    <xf numFmtId="4" fontId="30" fillId="0" borderId="15" xfId="69" applyNumberFormat="1" applyFont="1" applyFill="1" applyBorder="1" applyAlignment="1" applyProtection="1">
      <alignment horizontal="center"/>
      <protection locked="0"/>
    </xf>
    <xf numFmtId="4" fontId="30" fillId="0" borderId="16" xfId="69" applyNumberFormat="1" applyFont="1" applyFill="1" applyBorder="1" applyAlignment="1" applyProtection="1">
      <alignment horizontal="center"/>
      <protection locked="0"/>
    </xf>
    <xf numFmtId="4" fontId="30" fillId="0" borderId="17" xfId="69" applyNumberFormat="1" applyFont="1" applyFill="1" applyBorder="1" applyAlignment="1" applyProtection="1">
      <alignment horizontal="center"/>
      <protection locked="0"/>
    </xf>
    <xf numFmtId="0" fontId="24" fillId="0" borderId="0" xfId="65" applyFont="1" applyBorder="1" applyAlignment="1">
      <alignment horizontal="center"/>
      <protection/>
    </xf>
    <xf numFmtId="0" fontId="5" fillId="0" borderId="0" xfId="72" applyFont="1" applyFill="1" applyAlignment="1">
      <alignment horizontal="center" vertical="center" wrapText="1"/>
      <protection/>
    </xf>
    <xf numFmtId="0" fontId="4" fillId="0" borderId="18" xfId="74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3" fontId="91" fillId="0" borderId="11" xfId="66" applyNumberFormat="1" applyFont="1" applyBorder="1" applyAlignment="1">
      <alignment horizontal="justify" vertical="center" wrapText="1"/>
      <protection/>
    </xf>
    <xf numFmtId="3" fontId="91" fillId="0" borderId="0" xfId="66" applyNumberFormat="1" applyFont="1" applyBorder="1" applyAlignment="1">
      <alignment horizontal="justify" vertical="center" wrapText="1"/>
      <protection/>
    </xf>
    <xf numFmtId="3" fontId="98" fillId="0" borderId="0" xfId="66" applyNumberFormat="1" applyFont="1" applyBorder="1" applyAlignment="1">
      <alignment vertical="center" wrapText="1"/>
      <protection/>
    </xf>
  </cellXfs>
  <cellStyles count="7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3 3" xfId="60"/>
    <cellStyle name="Normál 2 5" xfId="61"/>
    <cellStyle name="Normál 3" xfId="62"/>
    <cellStyle name="Normál 3 2" xfId="63"/>
    <cellStyle name="Normál 4" xfId="64"/>
    <cellStyle name="Normál 4 2" xfId="65"/>
    <cellStyle name="Normál 5" xfId="66"/>
    <cellStyle name="Normál 5 2" xfId="67"/>
    <cellStyle name="Normál 6" xfId="68"/>
    <cellStyle name="Normál_baglad" xfId="69"/>
    <cellStyle name="Normál_Baglad 2007. költségvetés 2" xfId="70"/>
    <cellStyle name="Normál_belsősárd tárgyi eszközök" xfId="71"/>
    <cellStyle name="Normál_ktgv2004" xfId="72"/>
    <cellStyle name="Normál_lendvajakabfa" xfId="73"/>
    <cellStyle name="Normál_Munka1" xfId="74"/>
    <cellStyle name="Normál_resznek" xfId="75"/>
    <cellStyle name="Normál_Zszfa 2004 2" xfId="76"/>
    <cellStyle name="Normál_zszombatfa" xfId="77"/>
    <cellStyle name="Összesen" xfId="78"/>
    <cellStyle name="Currency" xfId="79"/>
    <cellStyle name="Currency [0]" xfId="80"/>
    <cellStyle name="Rossz" xfId="81"/>
    <cellStyle name="Semleges" xfId="82"/>
    <cellStyle name="Számítás" xfId="83"/>
    <cellStyle name="Percent" xfId="84"/>
    <cellStyle name="Százalék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Felhaszn&#225;l&#243;\Desktop\Erzsi\2018.%20&#233;v%20tervez&#233;s\2018.%20&#233;v%20K&#246;zs&#233;gek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Felhaszn&#225;l&#243;\Desktop\Erzsi\2018.%20&#233;v%20tervez&#233;s\2018.%20&#233;v%20K&#246;zs&#233;gek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2"/>
  <sheetViews>
    <sheetView tabSelected="1" zoomScalePageLayoutView="0" workbookViewId="0" topLeftCell="F1">
      <selection activeCell="N15" sqref="N15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12.140625" style="0" customWidth="1"/>
    <col min="15" max="15" width="25.7109375" style="0" customWidth="1"/>
    <col min="16" max="27" width="12.140625" style="0" customWidth="1"/>
  </cols>
  <sheetData>
    <row r="1" spans="1:27" s="2" customFormat="1" ht="15.75">
      <c r="A1" s="237" t="s">
        <v>529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</row>
    <row r="2" spans="2:25" s="2" customFormat="1" ht="15" customHeight="1">
      <c r="B2" s="112"/>
      <c r="C2" s="112"/>
      <c r="D2" s="112"/>
      <c r="E2" s="112"/>
      <c r="F2" s="121"/>
      <c r="G2" s="121"/>
      <c r="H2" s="121"/>
      <c r="I2" s="121"/>
      <c r="J2" s="121"/>
      <c r="K2" s="121"/>
      <c r="L2" s="121"/>
      <c r="M2" s="121"/>
      <c r="N2" s="121"/>
      <c r="S2" s="121"/>
      <c r="T2" s="121"/>
      <c r="U2" s="121"/>
      <c r="V2" s="121"/>
      <c r="W2" s="121"/>
      <c r="X2" s="121"/>
      <c r="Y2" s="121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547</v>
      </c>
      <c r="Q3" s="1" t="s">
        <v>548</v>
      </c>
      <c r="R3" s="1" t="s">
        <v>549</v>
      </c>
      <c r="S3" s="1" t="s">
        <v>550</v>
      </c>
      <c r="T3" s="1" t="s">
        <v>551</v>
      </c>
      <c r="U3" s="1" t="s">
        <v>552</v>
      </c>
      <c r="V3" s="1" t="s">
        <v>553</v>
      </c>
      <c r="W3" s="1" t="s">
        <v>554</v>
      </c>
      <c r="X3" s="1" t="s">
        <v>555</v>
      </c>
      <c r="Y3" s="1" t="s">
        <v>556</v>
      </c>
      <c r="Z3" s="1" t="s">
        <v>557</v>
      </c>
      <c r="AA3" s="1" t="s">
        <v>558</v>
      </c>
    </row>
    <row r="4" spans="1:27" s="11" customFormat="1" ht="15.75">
      <c r="A4" s="1">
        <v>1</v>
      </c>
      <c r="B4" s="224" t="s">
        <v>9</v>
      </c>
      <c r="C4" s="234" t="s">
        <v>376</v>
      </c>
      <c r="D4" s="235"/>
      <c r="E4" s="236"/>
      <c r="F4" s="234" t="s">
        <v>110</v>
      </c>
      <c r="G4" s="235"/>
      <c r="H4" s="236"/>
      <c r="I4" s="234" t="s">
        <v>111</v>
      </c>
      <c r="J4" s="235"/>
      <c r="K4" s="236"/>
      <c r="L4" s="234" t="s">
        <v>5</v>
      </c>
      <c r="M4" s="235"/>
      <c r="N4" s="236"/>
      <c r="O4" s="224" t="s">
        <v>9</v>
      </c>
      <c r="P4" s="234" t="s">
        <v>376</v>
      </c>
      <c r="Q4" s="235"/>
      <c r="R4" s="236"/>
      <c r="S4" s="234" t="s">
        <v>110</v>
      </c>
      <c r="T4" s="235"/>
      <c r="U4" s="236"/>
      <c r="V4" s="234" t="s">
        <v>111</v>
      </c>
      <c r="W4" s="235"/>
      <c r="X4" s="236"/>
      <c r="Y4" s="224" t="s">
        <v>5</v>
      </c>
      <c r="Z4" s="224"/>
      <c r="AA4" s="224"/>
    </row>
    <row r="5" spans="1:27" s="11" customFormat="1" ht="15.75">
      <c r="A5" s="1">
        <v>2</v>
      </c>
      <c r="B5" s="224"/>
      <c r="C5" s="83" t="s">
        <v>4</v>
      </c>
      <c r="D5" s="38" t="s">
        <v>569</v>
      </c>
      <c r="E5" s="38" t="s">
        <v>570</v>
      </c>
      <c r="F5" s="83" t="s">
        <v>4</v>
      </c>
      <c r="G5" s="38" t="s">
        <v>569</v>
      </c>
      <c r="H5" s="38" t="s">
        <v>570</v>
      </c>
      <c r="I5" s="83" t="s">
        <v>4</v>
      </c>
      <c r="J5" s="38" t="s">
        <v>569</v>
      </c>
      <c r="K5" s="38" t="s">
        <v>570</v>
      </c>
      <c r="L5" s="83" t="s">
        <v>4</v>
      </c>
      <c r="M5" s="38" t="s">
        <v>569</v>
      </c>
      <c r="N5" s="38" t="s">
        <v>570</v>
      </c>
      <c r="O5" s="224"/>
      <c r="P5" s="83" t="s">
        <v>4</v>
      </c>
      <c r="Q5" s="38" t="s">
        <v>569</v>
      </c>
      <c r="R5" s="38" t="s">
        <v>570</v>
      </c>
      <c r="S5" s="83" t="s">
        <v>4</v>
      </c>
      <c r="T5" s="38" t="s">
        <v>569</v>
      </c>
      <c r="U5" s="38" t="s">
        <v>570</v>
      </c>
      <c r="V5" s="83" t="s">
        <v>4</v>
      </c>
      <c r="W5" s="38" t="s">
        <v>569</v>
      </c>
      <c r="X5" s="38" t="s">
        <v>570</v>
      </c>
      <c r="Y5" s="83" t="s">
        <v>4</v>
      </c>
      <c r="Z5" s="38" t="s">
        <v>569</v>
      </c>
      <c r="AA5" s="38" t="s">
        <v>570</v>
      </c>
    </row>
    <row r="6" spans="1:27" s="90" customFormat="1" ht="16.5">
      <c r="A6" s="1">
        <v>3</v>
      </c>
      <c r="B6" s="230" t="s">
        <v>44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2"/>
      <c r="O6" s="226" t="s">
        <v>122</v>
      </c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</row>
    <row r="7" spans="1:27" s="11" customFormat="1" ht="47.25">
      <c r="A7" s="1">
        <v>4</v>
      </c>
      <c r="B7" s="85" t="s">
        <v>278</v>
      </c>
      <c r="C7" s="5">
        <f>Bevételek!C95</f>
        <v>0</v>
      </c>
      <c r="D7" s="5">
        <f>Bevételek!D95</f>
        <v>0</v>
      </c>
      <c r="E7" s="5">
        <f>Bevételek!E95</f>
        <v>0</v>
      </c>
      <c r="F7" s="5">
        <f>Bevételek!C96</f>
        <v>12569384</v>
      </c>
      <c r="G7" s="5">
        <f>Bevételek!D96</f>
        <v>12892884</v>
      </c>
      <c r="H7" s="5">
        <f>Bevételek!E96</f>
        <v>12892884</v>
      </c>
      <c r="I7" s="5">
        <f>Bevételek!C97</f>
        <v>0</v>
      </c>
      <c r="J7" s="5">
        <f>Bevételek!D97</f>
        <v>0</v>
      </c>
      <c r="K7" s="5">
        <f>Bevételek!E97</f>
        <v>0</v>
      </c>
      <c r="L7" s="5">
        <f aca="true" t="shared" si="0" ref="L7:N10">C7+F7+I7</f>
        <v>12569384</v>
      </c>
      <c r="M7" s="5">
        <f t="shared" si="0"/>
        <v>12892884</v>
      </c>
      <c r="N7" s="5">
        <f t="shared" si="0"/>
        <v>12892884</v>
      </c>
      <c r="O7" s="87" t="s">
        <v>39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7037000</v>
      </c>
      <c r="T7" s="5">
        <f>Kiadás!D9</f>
        <v>7251889</v>
      </c>
      <c r="U7" s="5">
        <f>Kiadás!E9</f>
        <v>7222085</v>
      </c>
      <c r="V7" s="5">
        <f>Kiadás!C10</f>
        <v>650000</v>
      </c>
      <c r="W7" s="5">
        <f>Kiadás!D10</f>
        <v>607973</v>
      </c>
      <c r="X7" s="5">
        <f>Kiadás!E10</f>
        <v>604500</v>
      </c>
      <c r="Y7" s="5">
        <f aca="true" t="shared" si="1" ref="Y7:AA11">P7+S7+V7</f>
        <v>7687000</v>
      </c>
      <c r="Z7" s="5">
        <f t="shared" si="1"/>
        <v>7859862</v>
      </c>
      <c r="AA7" s="5">
        <f t="shared" si="1"/>
        <v>7826585</v>
      </c>
    </row>
    <row r="8" spans="1:27" s="11" customFormat="1" ht="45">
      <c r="A8" s="1">
        <v>5</v>
      </c>
      <c r="B8" s="85" t="s">
        <v>300</v>
      </c>
      <c r="C8" s="5">
        <f>Bevételek!C158</f>
        <v>0</v>
      </c>
      <c r="D8" s="5">
        <f>Bevételek!D158</f>
        <v>0</v>
      </c>
      <c r="E8" s="5">
        <f>Bevételek!E158</f>
        <v>0</v>
      </c>
      <c r="F8" s="5">
        <f>Bevételek!C159</f>
        <v>75000</v>
      </c>
      <c r="G8" s="5">
        <f>Bevételek!D159</f>
        <v>121662</v>
      </c>
      <c r="H8" s="5">
        <f>Bevételek!E159</f>
        <v>106097</v>
      </c>
      <c r="I8" s="5">
        <f>Bevételek!C160</f>
        <v>646000</v>
      </c>
      <c r="J8" s="5">
        <f>Bevételek!D160</f>
        <v>587625</v>
      </c>
      <c r="K8" s="5">
        <f>Bevételek!E160</f>
        <v>223537</v>
      </c>
      <c r="L8" s="5">
        <f t="shared" si="0"/>
        <v>721000</v>
      </c>
      <c r="M8" s="5">
        <f t="shared" si="0"/>
        <v>709287</v>
      </c>
      <c r="N8" s="5">
        <f t="shared" si="0"/>
        <v>329634</v>
      </c>
      <c r="O8" s="87" t="s">
        <v>80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1354345</v>
      </c>
      <c r="T8" s="5">
        <f>Kiadás!D13</f>
        <v>1391448</v>
      </c>
      <c r="U8" s="5">
        <f>Kiadás!E13</f>
        <v>1390415</v>
      </c>
      <c r="V8" s="5">
        <f>Kiadás!C14</f>
        <v>145000</v>
      </c>
      <c r="W8" s="5">
        <f>Kiadás!D14</f>
        <v>143967</v>
      </c>
      <c r="X8" s="5">
        <f>Kiadás!E14</f>
        <v>106425</v>
      </c>
      <c r="Y8" s="5">
        <f t="shared" si="1"/>
        <v>1499345</v>
      </c>
      <c r="Z8" s="5">
        <f t="shared" si="1"/>
        <v>1535415</v>
      </c>
      <c r="AA8" s="5">
        <f t="shared" si="1"/>
        <v>1496840</v>
      </c>
    </row>
    <row r="9" spans="1:27" s="11" customFormat="1" ht="15.75">
      <c r="A9" s="1">
        <v>6</v>
      </c>
      <c r="B9" s="85" t="s">
        <v>44</v>
      </c>
      <c r="C9" s="5">
        <f>Bevételek!C215</f>
        <v>0</v>
      </c>
      <c r="D9" s="5">
        <f>Bevételek!D215</f>
        <v>0</v>
      </c>
      <c r="E9" s="5">
        <f>Bevételek!E215</f>
        <v>0</v>
      </c>
      <c r="F9" s="5">
        <f>Bevételek!C216</f>
        <v>158198</v>
      </c>
      <c r="G9" s="5">
        <f>Bevételek!D216</f>
        <v>267064</v>
      </c>
      <c r="H9" s="5">
        <f>Bevételek!E216</f>
        <v>203453</v>
      </c>
      <c r="I9" s="5">
        <f>Bevételek!C217</f>
        <v>0</v>
      </c>
      <c r="J9" s="5">
        <f>Bevételek!D217</f>
        <v>0</v>
      </c>
      <c r="K9" s="5">
        <f>Bevételek!E217</f>
        <v>0</v>
      </c>
      <c r="L9" s="5">
        <f t="shared" si="0"/>
        <v>158198</v>
      </c>
      <c r="M9" s="5">
        <f t="shared" si="0"/>
        <v>267064</v>
      </c>
      <c r="N9" s="5">
        <f t="shared" si="0"/>
        <v>203453</v>
      </c>
      <c r="O9" s="87" t="s">
        <v>81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3559030</v>
      </c>
      <c r="T9" s="5">
        <f>Kiadás!D17</f>
        <v>3233017</v>
      </c>
      <c r="U9" s="5">
        <f>Kiadás!E17</f>
        <v>1912117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3559030</v>
      </c>
      <c r="Z9" s="5">
        <f t="shared" si="1"/>
        <v>3233017</v>
      </c>
      <c r="AA9" s="5">
        <f t="shared" si="1"/>
        <v>1912117</v>
      </c>
    </row>
    <row r="10" spans="1:27" s="11" customFormat="1" ht="15.75">
      <c r="A10" s="1">
        <v>7</v>
      </c>
      <c r="B10" s="233" t="s">
        <v>358</v>
      </c>
      <c r="C10" s="225">
        <f>Bevételek!C249</f>
        <v>0</v>
      </c>
      <c r="D10" s="225">
        <f>Bevételek!D249</f>
        <v>0</v>
      </c>
      <c r="E10" s="225">
        <f>Bevételek!E249</f>
        <v>0</v>
      </c>
      <c r="F10" s="225">
        <f>Bevételek!C250</f>
        <v>0</v>
      </c>
      <c r="G10" s="225">
        <f>Bevételek!D250</f>
        <v>53300</v>
      </c>
      <c r="H10" s="225">
        <f>Bevételek!E250</f>
        <v>53300</v>
      </c>
      <c r="I10" s="225">
        <f>Bevételek!C251</f>
        <v>0</v>
      </c>
      <c r="J10" s="225">
        <f>Bevételek!D251</f>
        <v>0</v>
      </c>
      <c r="K10" s="225">
        <f>Bevételek!E251</f>
        <v>0</v>
      </c>
      <c r="L10" s="225">
        <f t="shared" si="0"/>
        <v>0</v>
      </c>
      <c r="M10" s="225">
        <f t="shared" si="0"/>
        <v>53300</v>
      </c>
      <c r="N10" s="225">
        <f t="shared" si="0"/>
        <v>53300</v>
      </c>
      <c r="O10" s="87" t="s">
        <v>82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280000</v>
      </c>
      <c r="T10" s="5">
        <f>Kiadás!D62</f>
        <v>280000</v>
      </c>
      <c r="U10" s="5">
        <f>Kiadás!E62</f>
        <v>99356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280000</v>
      </c>
      <c r="Z10" s="5">
        <f t="shared" si="1"/>
        <v>280000</v>
      </c>
      <c r="AA10" s="5">
        <f t="shared" si="1"/>
        <v>99356</v>
      </c>
    </row>
    <row r="11" spans="1:27" s="11" customFormat="1" ht="30">
      <c r="A11" s="1">
        <v>8</v>
      </c>
      <c r="B11" s="233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87" t="s">
        <v>83</v>
      </c>
      <c r="P11" s="5">
        <f>Kiadás!C126</f>
        <v>0</v>
      </c>
      <c r="Q11" s="5">
        <f>Kiadás!D126</f>
        <v>0</v>
      </c>
      <c r="R11" s="5">
        <f>Kiadás!E126</f>
        <v>0</v>
      </c>
      <c r="S11" s="5">
        <f>Kiadás!C127</f>
        <v>878023</v>
      </c>
      <c r="T11" s="5">
        <f>Kiadás!D127</f>
        <v>1383297</v>
      </c>
      <c r="U11" s="5">
        <f>Kiadás!E127</f>
        <v>1374033</v>
      </c>
      <c r="V11" s="5">
        <f>Kiadás!C128</f>
        <v>0</v>
      </c>
      <c r="W11" s="5">
        <f>Kiadás!D128</f>
        <v>0</v>
      </c>
      <c r="X11" s="5">
        <f>Kiadás!E128</f>
        <v>0</v>
      </c>
      <c r="Y11" s="5">
        <f t="shared" si="1"/>
        <v>878023</v>
      </c>
      <c r="Z11" s="5">
        <f t="shared" si="1"/>
        <v>1383297</v>
      </c>
      <c r="AA11" s="5">
        <f t="shared" si="1"/>
        <v>1374033</v>
      </c>
    </row>
    <row r="12" spans="1:27" s="11" customFormat="1" ht="15.75">
      <c r="A12" s="1">
        <v>9</v>
      </c>
      <c r="B12" s="86" t="s">
        <v>85</v>
      </c>
      <c r="C12" s="13">
        <f aca="true" t="shared" si="2" ref="C12:M12">SUM(C7:C11)</f>
        <v>0</v>
      </c>
      <c r="D12" s="13">
        <f t="shared" si="2"/>
        <v>0</v>
      </c>
      <c r="E12" s="13">
        <f>SUM(E7:E11)</f>
        <v>0</v>
      </c>
      <c r="F12" s="13">
        <f t="shared" si="2"/>
        <v>12802582</v>
      </c>
      <c r="G12" s="13">
        <f t="shared" si="2"/>
        <v>13334910</v>
      </c>
      <c r="H12" s="13">
        <f>SUM(H7:H11)</f>
        <v>13255734</v>
      </c>
      <c r="I12" s="13">
        <f t="shared" si="2"/>
        <v>646000</v>
      </c>
      <c r="J12" s="13">
        <f t="shared" si="2"/>
        <v>587625</v>
      </c>
      <c r="K12" s="13">
        <f>SUM(K7:K11)</f>
        <v>223537</v>
      </c>
      <c r="L12" s="13">
        <f t="shared" si="2"/>
        <v>13448582</v>
      </c>
      <c r="M12" s="13">
        <f t="shared" si="2"/>
        <v>13922535</v>
      </c>
      <c r="N12" s="13">
        <f>SUM(N7:N11)</f>
        <v>13479271</v>
      </c>
      <c r="O12" s="86" t="s">
        <v>86</v>
      </c>
      <c r="P12" s="13">
        <f aca="true" t="shared" si="3" ref="P12:Z12">SUM(P7:P11)</f>
        <v>0</v>
      </c>
      <c r="Q12" s="13">
        <f t="shared" si="3"/>
        <v>0</v>
      </c>
      <c r="R12" s="13">
        <f>SUM(R7:R11)</f>
        <v>0</v>
      </c>
      <c r="S12" s="13">
        <f t="shared" si="3"/>
        <v>13108398</v>
      </c>
      <c r="T12" s="13">
        <f t="shared" si="3"/>
        <v>13539651</v>
      </c>
      <c r="U12" s="13">
        <f>SUM(U7:U11)</f>
        <v>11998006</v>
      </c>
      <c r="V12" s="13">
        <f t="shared" si="3"/>
        <v>795000</v>
      </c>
      <c r="W12" s="13">
        <f t="shared" si="3"/>
        <v>751940</v>
      </c>
      <c r="X12" s="13">
        <f>SUM(X7:X11)</f>
        <v>710925</v>
      </c>
      <c r="Y12" s="13">
        <f t="shared" si="3"/>
        <v>13903398</v>
      </c>
      <c r="Z12" s="13">
        <f t="shared" si="3"/>
        <v>14291591</v>
      </c>
      <c r="AA12" s="13">
        <f>SUM(AA7:AA11)</f>
        <v>12708931</v>
      </c>
    </row>
    <row r="13" spans="1:27" s="11" customFormat="1" ht="15.75">
      <c r="A13" s="1">
        <v>10</v>
      </c>
      <c r="B13" s="88" t="s">
        <v>127</v>
      </c>
      <c r="C13" s="89">
        <f aca="true" t="shared" si="4" ref="C13:N13">C12-P12</f>
        <v>0</v>
      </c>
      <c r="D13" s="89">
        <f t="shared" si="4"/>
        <v>0</v>
      </c>
      <c r="E13" s="89">
        <f t="shared" si="4"/>
        <v>0</v>
      </c>
      <c r="F13" s="89">
        <f t="shared" si="4"/>
        <v>-305816</v>
      </c>
      <c r="G13" s="89">
        <f t="shared" si="4"/>
        <v>-204741</v>
      </c>
      <c r="H13" s="89">
        <f t="shared" si="4"/>
        <v>1257728</v>
      </c>
      <c r="I13" s="89">
        <f t="shared" si="4"/>
        <v>-149000</v>
      </c>
      <c r="J13" s="89">
        <f t="shared" si="4"/>
        <v>-164315</v>
      </c>
      <c r="K13" s="89">
        <f t="shared" si="4"/>
        <v>-487388</v>
      </c>
      <c r="L13" s="89">
        <f t="shared" si="4"/>
        <v>-454816</v>
      </c>
      <c r="M13" s="89">
        <f t="shared" si="4"/>
        <v>-369056</v>
      </c>
      <c r="N13" s="89">
        <f t="shared" si="4"/>
        <v>770340</v>
      </c>
      <c r="O13" s="223" t="s">
        <v>113</v>
      </c>
      <c r="P13" s="222">
        <f>Kiadás!C155</f>
        <v>0</v>
      </c>
      <c r="Q13" s="222">
        <f>Kiadás!D155</f>
        <v>0</v>
      </c>
      <c r="R13" s="222">
        <f>Kiadás!E155</f>
        <v>0</v>
      </c>
      <c r="S13" s="222">
        <f>Kiadás!C156</f>
        <v>502731</v>
      </c>
      <c r="T13" s="222">
        <f>Kiadás!D156</f>
        <v>1075824</v>
      </c>
      <c r="U13" s="222">
        <f>Kiadás!E156</f>
        <v>502731</v>
      </c>
      <c r="V13" s="222">
        <f>Kiadás!C157</f>
        <v>0</v>
      </c>
      <c r="W13" s="222">
        <f>Kiadás!D157</f>
        <v>0</v>
      </c>
      <c r="X13" s="222">
        <f>Kiadás!E157</f>
        <v>0</v>
      </c>
      <c r="Y13" s="222">
        <f>P13+S13+V13</f>
        <v>502731</v>
      </c>
      <c r="Z13" s="222">
        <f>Q13+T13+W13</f>
        <v>1075824</v>
      </c>
      <c r="AA13" s="222">
        <f>R13+U13+X13</f>
        <v>502731</v>
      </c>
    </row>
    <row r="14" spans="1:27" s="11" customFormat="1" ht="15.75">
      <c r="A14" s="1">
        <v>11</v>
      </c>
      <c r="B14" s="88" t="s">
        <v>118</v>
      </c>
      <c r="C14" s="5">
        <f>Bevételek!C271</f>
        <v>0</v>
      </c>
      <c r="D14" s="5">
        <f>Bevételek!D271</f>
        <v>0</v>
      </c>
      <c r="E14" s="5">
        <f>Bevételek!E271</f>
        <v>0</v>
      </c>
      <c r="F14" s="5">
        <f>Bevételek!C272</f>
        <v>2907939</v>
      </c>
      <c r="G14" s="5">
        <f>Bevételek!D272</f>
        <v>2907939</v>
      </c>
      <c r="H14" s="5">
        <f>Bevételek!E272</f>
        <v>2907939</v>
      </c>
      <c r="I14" s="5">
        <f>Bevételek!C273</f>
        <v>149000</v>
      </c>
      <c r="J14" s="5">
        <f>Bevételek!D273</f>
        <v>149000</v>
      </c>
      <c r="K14" s="5">
        <f>Bevételek!E273</f>
        <v>149000</v>
      </c>
      <c r="L14" s="5">
        <f aca="true" t="shared" si="5" ref="L14:N15">C14+F14+I14</f>
        <v>3056939</v>
      </c>
      <c r="M14" s="5">
        <f t="shared" si="5"/>
        <v>3056939</v>
      </c>
      <c r="N14" s="5">
        <f t="shared" si="5"/>
        <v>3056939</v>
      </c>
      <c r="O14" s="223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</row>
    <row r="15" spans="1:27" s="11" customFormat="1" ht="15.75">
      <c r="A15" s="1">
        <v>12</v>
      </c>
      <c r="B15" s="88" t="s">
        <v>119</v>
      </c>
      <c r="C15" s="5">
        <f>Bevételek!C292</f>
        <v>0</v>
      </c>
      <c r="D15" s="5">
        <f>Bevételek!D292</f>
        <v>0</v>
      </c>
      <c r="E15" s="5">
        <f>Bevételek!E292</f>
        <v>0</v>
      </c>
      <c r="F15" s="5">
        <f>Bevételek!C293</f>
        <v>0</v>
      </c>
      <c r="G15" s="5">
        <f>Bevételek!D293</f>
        <v>573093</v>
      </c>
      <c r="H15" s="5">
        <f>Bevételek!E293</f>
        <v>573093</v>
      </c>
      <c r="I15" s="5">
        <f>Bevételek!C294</f>
        <v>0</v>
      </c>
      <c r="J15" s="5">
        <f>Bevételek!D294</f>
        <v>0</v>
      </c>
      <c r="K15" s="5">
        <f>Bevételek!E294</f>
        <v>0</v>
      </c>
      <c r="L15" s="5">
        <f t="shared" si="5"/>
        <v>0</v>
      </c>
      <c r="M15" s="5">
        <f t="shared" si="5"/>
        <v>573093</v>
      </c>
      <c r="N15" s="5">
        <f t="shared" si="5"/>
        <v>573093</v>
      </c>
      <c r="O15" s="223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</row>
    <row r="16" spans="1:27" s="11" customFormat="1" ht="31.5">
      <c r="A16" s="1">
        <v>13</v>
      </c>
      <c r="B16" s="86" t="s">
        <v>10</v>
      </c>
      <c r="C16" s="14">
        <f aca="true" t="shared" si="6" ref="C16:M16">C12+C14+C15</f>
        <v>0</v>
      </c>
      <c r="D16" s="14">
        <f t="shared" si="6"/>
        <v>0</v>
      </c>
      <c r="E16" s="14">
        <f>E12+E14+E15</f>
        <v>0</v>
      </c>
      <c r="F16" s="14">
        <f t="shared" si="6"/>
        <v>15710521</v>
      </c>
      <c r="G16" s="14">
        <f t="shared" si="6"/>
        <v>16815942</v>
      </c>
      <c r="H16" s="14">
        <f>H12+H14+H15</f>
        <v>16736766</v>
      </c>
      <c r="I16" s="14">
        <f t="shared" si="6"/>
        <v>795000</v>
      </c>
      <c r="J16" s="14">
        <f t="shared" si="6"/>
        <v>736625</v>
      </c>
      <c r="K16" s="14">
        <f>K12+K14+K15</f>
        <v>372537</v>
      </c>
      <c r="L16" s="14">
        <f t="shared" si="6"/>
        <v>16505521</v>
      </c>
      <c r="M16" s="14">
        <f t="shared" si="6"/>
        <v>17552567</v>
      </c>
      <c r="N16" s="14">
        <f>N12+N14+N15</f>
        <v>17109303</v>
      </c>
      <c r="O16" s="86" t="s">
        <v>11</v>
      </c>
      <c r="P16" s="14">
        <f aca="true" t="shared" si="7" ref="P16:AA16">P12+P13</f>
        <v>0</v>
      </c>
      <c r="Q16" s="14">
        <f t="shared" si="7"/>
        <v>0</v>
      </c>
      <c r="R16" s="14">
        <f t="shared" si="7"/>
        <v>0</v>
      </c>
      <c r="S16" s="14">
        <f t="shared" si="7"/>
        <v>13611129</v>
      </c>
      <c r="T16" s="14">
        <f t="shared" si="7"/>
        <v>14615475</v>
      </c>
      <c r="U16" s="14">
        <f t="shared" si="7"/>
        <v>12500737</v>
      </c>
      <c r="V16" s="14">
        <f t="shared" si="7"/>
        <v>795000</v>
      </c>
      <c r="W16" s="14">
        <f t="shared" si="7"/>
        <v>751940</v>
      </c>
      <c r="X16" s="14">
        <f t="shared" si="7"/>
        <v>710925</v>
      </c>
      <c r="Y16" s="14">
        <f t="shared" si="7"/>
        <v>14406129</v>
      </c>
      <c r="Z16" s="14">
        <f t="shared" si="7"/>
        <v>15367415</v>
      </c>
      <c r="AA16" s="14">
        <f t="shared" si="7"/>
        <v>13211662</v>
      </c>
    </row>
    <row r="17" spans="1:27" s="90" customFormat="1" ht="16.5">
      <c r="A17" s="1">
        <v>14</v>
      </c>
      <c r="B17" s="227" t="s">
        <v>121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9"/>
      <c r="O17" s="226" t="s">
        <v>100</v>
      </c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</row>
    <row r="18" spans="1:27" s="11" customFormat="1" ht="47.25">
      <c r="A18" s="1">
        <v>15</v>
      </c>
      <c r="B18" s="85" t="s">
        <v>287</v>
      </c>
      <c r="C18" s="5">
        <f>Bevételek!C129</f>
        <v>0</v>
      </c>
      <c r="D18" s="5">
        <f>Bevételek!D129</f>
        <v>0</v>
      </c>
      <c r="E18" s="5">
        <f>Bevételek!E129</f>
        <v>0</v>
      </c>
      <c r="F18" s="5">
        <f>Bevételek!C130</f>
        <v>0</v>
      </c>
      <c r="G18" s="5">
        <f>Bevételek!D130</f>
        <v>0</v>
      </c>
      <c r="H18" s="5">
        <f>Bevételek!E130</f>
        <v>0</v>
      </c>
      <c r="I18" s="5">
        <f>Bevételek!C131</f>
        <v>0</v>
      </c>
      <c r="J18" s="5">
        <f>Bevételek!D131</f>
        <v>0</v>
      </c>
      <c r="K18" s="5">
        <f>Bevételek!E131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0</v>
      </c>
      <c r="O18" s="85" t="s">
        <v>98</v>
      </c>
      <c r="P18" s="5">
        <f>Kiadás!C131</f>
        <v>0</v>
      </c>
      <c r="Q18" s="5">
        <f>Kiadás!D131</f>
        <v>0</v>
      </c>
      <c r="R18" s="5">
        <f>Kiadás!E131</f>
        <v>0</v>
      </c>
      <c r="S18" s="5">
        <f>Kiadás!C132</f>
        <v>21717</v>
      </c>
      <c r="T18" s="5">
        <f>Kiadás!D132</f>
        <v>659540</v>
      </c>
      <c r="U18" s="5">
        <f>Kiadás!E132</f>
        <v>659540</v>
      </c>
      <c r="V18" s="5">
        <f>Kiadás!C133</f>
        <v>0</v>
      </c>
      <c r="W18" s="5">
        <f>Kiadás!D133</f>
        <v>0</v>
      </c>
      <c r="X18" s="5">
        <f>Kiadás!E133</f>
        <v>0</v>
      </c>
      <c r="Y18" s="5">
        <f aca="true" t="shared" si="9" ref="Y18:AA20">P18+S18+V18</f>
        <v>21717</v>
      </c>
      <c r="Z18" s="5">
        <f t="shared" si="9"/>
        <v>659540</v>
      </c>
      <c r="AA18" s="5">
        <f t="shared" si="9"/>
        <v>659540</v>
      </c>
    </row>
    <row r="19" spans="1:27" s="11" customFormat="1" ht="15.75">
      <c r="A19" s="1">
        <v>16</v>
      </c>
      <c r="B19" s="85" t="s">
        <v>121</v>
      </c>
      <c r="C19" s="5">
        <f>Bevételek!C235</f>
        <v>0</v>
      </c>
      <c r="D19" s="5">
        <f>Bevételek!D235</f>
        <v>0</v>
      </c>
      <c r="E19" s="5">
        <f>Bevételek!E235</f>
        <v>0</v>
      </c>
      <c r="F19" s="5">
        <f>Bevételek!C236</f>
        <v>0</v>
      </c>
      <c r="G19" s="5">
        <f>Bevételek!D236</f>
        <v>371722</v>
      </c>
      <c r="H19" s="5">
        <f>Bevételek!E236</f>
        <v>371722</v>
      </c>
      <c r="I19" s="5">
        <f>Bevételek!C237</f>
        <v>0</v>
      </c>
      <c r="J19" s="5">
        <f>Bevételek!D237</f>
        <v>0</v>
      </c>
      <c r="K19" s="5">
        <f>Bevételek!E237</f>
        <v>0</v>
      </c>
      <c r="L19" s="5">
        <f t="shared" si="8"/>
        <v>0</v>
      </c>
      <c r="M19" s="5">
        <f t="shared" si="8"/>
        <v>371722</v>
      </c>
      <c r="N19" s="5">
        <f t="shared" si="8"/>
        <v>371722</v>
      </c>
      <c r="O19" s="85" t="s">
        <v>45</v>
      </c>
      <c r="P19" s="5">
        <f>Kiadás!C135</f>
        <v>0</v>
      </c>
      <c r="Q19" s="5">
        <f>Kiadás!D135</f>
        <v>0</v>
      </c>
      <c r="R19" s="5">
        <f>Kiadás!E135</f>
        <v>0</v>
      </c>
      <c r="S19" s="5">
        <f>Kiadás!C136</f>
        <v>2070858</v>
      </c>
      <c r="T19" s="5">
        <f>Kiadás!D136</f>
        <v>1880517</v>
      </c>
      <c r="U19" s="5">
        <f>Kiadás!E136</f>
        <v>1829641</v>
      </c>
      <c r="V19" s="5">
        <f>Kiadás!C137</f>
        <v>0</v>
      </c>
      <c r="W19" s="5">
        <f>Kiadás!D137</f>
        <v>0</v>
      </c>
      <c r="X19" s="5">
        <f>Kiadás!E137</f>
        <v>0</v>
      </c>
      <c r="Y19" s="5">
        <f t="shared" si="9"/>
        <v>2070858</v>
      </c>
      <c r="Z19" s="5">
        <f t="shared" si="9"/>
        <v>1880517</v>
      </c>
      <c r="AA19" s="5">
        <f t="shared" si="9"/>
        <v>1829641</v>
      </c>
    </row>
    <row r="20" spans="1:27" s="11" customFormat="1" ht="31.5">
      <c r="A20" s="1">
        <v>17</v>
      </c>
      <c r="B20" s="85" t="s">
        <v>359</v>
      </c>
      <c r="C20" s="5">
        <f>Bevételek!C262</f>
        <v>0</v>
      </c>
      <c r="D20" s="5">
        <f>Bevételek!D262</f>
        <v>0</v>
      </c>
      <c r="E20" s="5">
        <f>Bevételek!E262</f>
        <v>0</v>
      </c>
      <c r="F20" s="5">
        <f>Bevételek!C263</f>
        <v>0</v>
      </c>
      <c r="G20" s="5">
        <f>Bevételek!D263</f>
        <v>0</v>
      </c>
      <c r="H20" s="5">
        <f>Bevételek!E263</f>
        <v>0</v>
      </c>
      <c r="I20" s="5">
        <f>Bevételek!C264</f>
        <v>0</v>
      </c>
      <c r="J20" s="5">
        <f>Bevételek!D264</f>
        <v>0</v>
      </c>
      <c r="K20" s="5">
        <f>Bevételek!E264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85" t="s">
        <v>195</v>
      </c>
      <c r="P20" s="5">
        <f>Kiadás!C139</f>
        <v>0</v>
      </c>
      <c r="Q20" s="5">
        <f>Kiadás!D139</f>
        <v>0</v>
      </c>
      <c r="R20" s="5">
        <f>Kiadás!E139</f>
        <v>0</v>
      </c>
      <c r="S20" s="5">
        <f>Kiadás!C140</f>
        <v>6817</v>
      </c>
      <c r="T20" s="5">
        <f>Kiadás!D140</f>
        <v>16817</v>
      </c>
      <c r="U20" s="5">
        <f>Kiadás!E140</f>
        <v>16566</v>
      </c>
      <c r="V20" s="5">
        <f>Kiadás!C141</f>
        <v>0</v>
      </c>
      <c r="W20" s="5">
        <f>Kiadás!D141</f>
        <v>0</v>
      </c>
      <c r="X20" s="5">
        <f>Kiadás!E141</f>
        <v>0</v>
      </c>
      <c r="Y20" s="5">
        <f t="shared" si="9"/>
        <v>6817</v>
      </c>
      <c r="Z20" s="5">
        <f t="shared" si="9"/>
        <v>16817</v>
      </c>
      <c r="AA20" s="5">
        <f t="shared" si="9"/>
        <v>16566</v>
      </c>
    </row>
    <row r="21" spans="1:27" s="11" customFormat="1" ht="15.75">
      <c r="A21" s="1">
        <v>18</v>
      </c>
      <c r="B21" s="86" t="s">
        <v>85</v>
      </c>
      <c r="C21" s="13">
        <f aca="true" t="shared" si="10" ref="C21:M21">SUM(C18:C20)</f>
        <v>0</v>
      </c>
      <c r="D21" s="13">
        <f t="shared" si="10"/>
        <v>0</v>
      </c>
      <c r="E21" s="13">
        <f>SUM(E18:E20)</f>
        <v>0</v>
      </c>
      <c r="F21" s="13">
        <f t="shared" si="10"/>
        <v>0</v>
      </c>
      <c r="G21" s="13">
        <f t="shared" si="10"/>
        <v>371722</v>
      </c>
      <c r="H21" s="13">
        <f>SUM(H18:H20)</f>
        <v>371722</v>
      </c>
      <c r="I21" s="13">
        <f t="shared" si="10"/>
        <v>0</v>
      </c>
      <c r="J21" s="13">
        <f t="shared" si="10"/>
        <v>0</v>
      </c>
      <c r="K21" s="13">
        <f>SUM(K18:K20)</f>
        <v>0</v>
      </c>
      <c r="L21" s="13">
        <f t="shared" si="10"/>
        <v>0</v>
      </c>
      <c r="M21" s="13">
        <f t="shared" si="10"/>
        <v>371722</v>
      </c>
      <c r="N21" s="13">
        <f>SUM(N18:N20)</f>
        <v>371722</v>
      </c>
      <c r="O21" s="86" t="s">
        <v>86</v>
      </c>
      <c r="P21" s="13">
        <f aca="true" t="shared" si="11" ref="P21:Z21">SUM(P18:P20)</f>
        <v>0</v>
      </c>
      <c r="Q21" s="13">
        <f t="shared" si="11"/>
        <v>0</v>
      </c>
      <c r="R21" s="13">
        <f>SUM(R18:R20)</f>
        <v>0</v>
      </c>
      <c r="S21" s="13">
        <f t="shared" si="11"/>
        <v>2099392</v>
      </c>
      <c r="T21" s="13">
        <f t="shared" si="11"/>
        <v>2556874</v>
      </c>
      <c r="U21" s="13">
        <f>SUM(U18:U20)</f>
        <v>2505747</v>
      </c>
      <c r="V21" s="13">
        <f t="shared" si="11"/>
        <v>0</v>
      </c>
      <c r="W21" s="13">
        <f t="shared" si="11"/>
        <v>0</v>
      </c>
      <c r="X21" s="13">
        <f>SUM(X18:X20)</f>
        <v>0</v>
      </c>
      <c r="Y21" s="13">
        <f t="shared" si="11"/>
        <v>2099392</v>
      </c>
      <c r="Z21" s="13">
        <f t="shared" si="11"/>
        <v>2556874</v>
      </c>
      <c r="AA21" s="13">
        <f>SUM(AA18:AA20)</f>
        <v>2505747</v>
      </c>
    </row>
    <row r="22" spans="1:27" s="11" customFormat="1" ht="15.75">
      <c r="A22" s="1">
        <v>19</v>
      </c>
      <c r="B22" s="88" t="s">
        <v>127</v>
      </c>
      <c r="C22" s="89">
        <f aca="true" t="shared" si="12" ref="C22:N22">C21-P21</f>
        <v>0</v>
      </c>
      <c r="D22" s="89">
        <f t="shared" si="12"/>
        <v>0</v>
      </c>
      <c r="E22" s="89">
        <f t="shared" si="12"/>
        <v>0</v>
      </c>
      <c r="F22" s="89">
        <f t="shared" si="12"/>
        <v>-2099392</v>
      </c>
      <c r="G22" s="89">
        <f t="shared" si="12"/>
        <v>-2185152</v>
      </c>
      <c r="H22" s="89">
        <f t="shared" si="12"/>
        <v>-2134025</v>
      </c>
      <c r="I22" s="89">
        <f t="shared" si="12"/>
        <v>0</v>
      </c>
      <c r="J22" s="89">
        <f t="shared" si="12"/>
        <v>0</v>
      </c>
      <c r="K22" s="89">
        <f t="shared" si="12"/>
        <v>0</v>
      </c>
      <c r="L22" s="89">
        <f t="shared" si="12"/>
        <v>-2099392</v>
      </c>
      <c r="M22" s="89">
        <f t="shared" si="12"/>
        <v>-2185152</v>
      </c>
      <c r="N22" s="89">
        <f t="shared" si="12"/>
        <v>-2134025</v>
      </c>
      <c r="O22" s="223" t="s">
        <v>113</v>
      </c>
      <c r="P22" s="222">
        <f>Kiadás!C170</f>
        <v>0</v>
      </c>
      <c r="Q22" s="222">
        <f>Kiadás!D170</f>
        <v>0</v>
      </c>
      <c r="R22" s="222">
        <f>Kiadás!E170</f>
        <v>0</v>
      </c>
      <c r="S22" s="222">
        <f>Kiadás!C171</f>
        <v>0</v>
      </c>
      <c r="T22" s="222">
        <f>Kiadás!D171</f>
        <v>0</v>
      </c>
      <c r="U22" s="222">
        <f>Kiadás!E171</f>
        <v>0</v>
      </c>
      <c r="V22" s="222">
        <f>Kiadás!C172</f>
        <v>0</v>
      </c>
      <c r="W22" s="222">
        <f>Kiadás!D172</f>
        <v>0</v>
      </c>
      <c r="X22" s="222">
        <f>Kiadás!E172</f>
        <v>0</v>
      </c>
      <c r="Y22" s="222">
        <f>P22+S22+V22</f>
        <v>0</v>
      </c>
      <c r="Z22" s="222">
        <f>Q22+T22+W22</f>
        <v>0</v>
      </c>
      <c r="AA22" s="222">
        <f>R22+U22+X22</f>
        <v>0</v>
      </c>
    </row>
    <row r="23" spans="1:27" s="11" customFormat="1" ht="15.75">
      <c r="A23" s="1">
        <v>20</v>
      </c>
      <c r="B23" s="88" t="s">
        <v>118</v>
      </c>
      <c r="C23" s="5">
        <f>Bevételek!C278</f>
        <v>0</v>
      </c>
      <c r="D23" s="5">
        <f>Bevételek!D278</f>
        <v>0</v>
      </c>
      <c r="E23" s="5">
        <f>Bevételek!E278</f>
        <v>0</v>
      </c>
      <c r="F23" s="5">
        <f>Bevételek!C279</f>
        <v>0</v>
      </c>
      <c r="G23" s="5">
        <f>Bevételek!D279</f>
        <v>0</v>
      </c>
      <c r="H23" s="5">
        <f>Bevételek!E279</f>
        <v>0</v>
      </c>
      <c r="I23" s="5">
        <f>Bevételek!C280</f>
        <v>0</v>
      </c>
      <c r="J23" s="5">
        <f>Bevételek!D280</f>
        <v>0</v>
      </c>
      <c r="K23" s="5">
        <f>Bevételek!E280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23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</row>
    <row r="24" spans="1:27" s="11" customFormat="1" ht="15.75">
      <c r="A24" s="1">
        <v>21</v>
      </c>
      <c r="B24" s="88" t="s">
        <v>119</v>
      </c>
      <c r="C24" s="5">
        <f>Bevételek!C305</f>
        <v>0</v>
      </c>
      <c r="D24" s="5">
        <f>Bevételek!D305</f>
        <v>0</v>
      </c>
      <c r="E24" s="5">
        <f>Bevételek!E305</f>
        <v>0</v>
      </c>
      <c r="F24" s="5">
        <f>Bevételek!C306</f>
        <v>0</v>
      </c>
      <c r="G24" s="5">
        <f>Bevételek!D306</f>
        <v>0</v>
      </c>
      <c r="H24" s="5">
        <f>Bevételek!E306</f>
        <v>0</v>
      </c>
      <c r="I24" s="5">
        <f>Bevételek!C307</f>
        <v>0</v>
      </c>
      <c r="J24" s="5">
        <f>Bevételek!D307</f>
        <v>0</v>
      </c>
      <c r="K24" s="5">
        <f>Bevételek!E307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23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</row>
    <row r="25" spans="1:27" s="11" customFormat="1" ht="31.5">
      <c r="A25" s="1">
        <v>22</v>
      </c>
      <c r="B25" s="86" t="s">
        <v>12</v>
      </c>
      <c r="C25" s="14">
        <f aca="true" t="shared" si="14" ref="C25:M25">C21+C23+C24</f>
        <v>0</v>
      </c>
      <c r="D25" s="14">
        <f t="shared" si="14"/>
        <v>0</v>
      </c>
      <c r="E25" s="14">
        <f>E21+E23+E24</f>
        <v>0</v>
      </c>
      <c r="F25" s="14">
        <f t="shared" si="14"/>
        <v>0</v>
      </c>
      <c r="G25" s="14">
        <f t="shared" si="14"/>
        <v>371722</v>
      </c>
      <c r="H25" s="14">
        <f>H21+H23+H24</f>
        <v>371722</v>
      </c>
      <c r="I25" s="14">
        <f t="shared" si="14"/>
        <v>0</v>
      </c>
      <c r="J25" s="14">
        <f t="shared" si="14"/>
        <v>0</v>
      </c>
      <c r="K25" s="14">
        <f>K21+K23+K24</f>
        <v>0</v>
      </c>
      <c r="L25" s="14">
        <f t="shared" si="14"/>
        <v>0</v>
      </c>
      <c r="M25" s="14">
        <f t="shared" si="14"/>
        <v>371722</v>
      </c>
      <c r="N25" s="14">
        <f>N21+N23+N24</f>
        <v>371722</v>
      </c>
      <c r="O25" s="86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2099392</v>
      </c>
      <c r="T25" s="14">
        <f t="shared" si="15"/>
        <v>2556874</v>
      </c>
      <c r="U25" s="14">
        <f t="shared" si="15"/>
        <v>2505747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2099392</v>
      </c>
      <c r="Z25" s="14">
        <f t="shared" si="15"/>
        <v>2556874</v>
      </c>
      <c r="AA25" s="14">
        <f t="shared" si="15"/>
        <v>2505747</v>
      </c>
    </row>
    <row r="26" spans="1:27" s="90" customFormat="1" ht="16.5">
      <c r="A26" s="1">
        <v>23</v>
      </c>
      <c r="B26" s="230" t="s">
        <v>123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2"/>
      <c r="O26" s="226" t="s">
        <v>124</v>
      </c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</row>
    <row r="27" spans="1:27" s="11" customFormat="1" ht="15.75">
      <c r="A27" s="1">
        <v>24</v>
      </c>
      <c r="B27" s="85" t="s">
        <v>125</v>
      </c>
      <c r="C27" s="5">
        <f aca="true" t="shared" si="16" ref="C27:N27">C12+C21</f>
        <v>0</v>
      </c>
      <c r="D27" s="5">
        <f t="shared" si="16"/>
        <v>0</v>
      </c>
      <c r="E27" s="5">
        <f t="shared" si="16"/>
        <v>0</v>
      </c>
      <c r="F27" s="5">
        <f t="shared" si="16"/>
        <v>12802582</v>
      </c>
      <c r="G27" s="5">
        <f t="shared" si="16"/>
        <v>13706632</v>
      </c>
      <c r="H27" s="5">
        <f t="shared" si="16"/>
        <v>13627456</v>
      </c>
      <c r="I27" s="5">
        <f t="shared" si="16"/>
        <v>646000</v>
      </c>
      <c r="J27" s="5">
        <f t="shared" si="16"/>
        <v>587625</v>
      </c>
      <c r="K27" s="5">
        <f t="shared" si="16"/>
        <v>223537</v>
      </c>
      <c r="L27" s="5">
        <f t="shared" si="16"/>
        <v>13448582</v>
      </c>
      <c r="M27" s="5">
        <f t="shared" si="16"/>
        <v>14294257</v>
      </c>
      <c r="N27" s="5">
        <f t="shared" si="16"/>
        <v>13850993</v>
      </c>
      <c r="O27" s="85" t="s">
        <v>126</v>
      </c>
      <c r="P27" s="5">
        <f aca="true" t="shared" si="17" ref="P27:Z27">P12+P21</f>
        <v>0</v>
      </c>
      <c r="Q27" s="5">
        <f t="shared" si="17"/>
        <v>0</v>
      </c>
      <c r="R27" s="5">
        <f>R12+R21</f>
        <v>0</v>
      </c>
      <c r="S27" s="5">
        <f t="shared" si="17"/>
        <v>15207790</v>
      </c>
      <c r="T27" s="5">
        <f t="shared" si="17"/>
        <v>16096525</v>
      </c>
      <c r="U27" s="5">
        <f>U12+U21</f>
        <v>14503753</v>
      </c>
      <c r="V27" s="5">
        <f t="shared" si="17"/>
        <v>795000</v>
      </c>
      <c r="W27" s="5">
        <f t="shared" si="17"/>
        <v>751940</v>
      </c>
      <c r="X27" s="5">
        <f>X12+X21</f>
        <v>710925</v>
      </c>
      <c r="Y27" s="5">
        <f t="shared" si="17"/>
        <v>16002790</v>
      </c>
      <c r="Z27" s="5">
        <f t="shared" si="17"/>
        <v>16848465</v>
      </c>
      <c r="AA27" s="5">
        <f>AA12+AA21</f>
        <v>15214678</v>
      </c>
    </row>
    <row r="28" spans="1:27" s="11" customFormat="1" ht="15.75">
      <c r="A28" s="1">
        <v>25</v>
      </c>
      <c r="B28" s="88" t="s">
        <v>127</v>
      </c>
      <c r="C28" s="89">
        <f aca="true" t="shared" si="18" ref="C28:N28">C27-P27</f>
        <v>0</v>
      </c>
      <c r="D28" s="89">
        <f t="shared" si="18"/>
        <v>0</v>
      </c>
      <c r="E28" s="89">
        <f t="shared" si="18"/>
        <v>0</v>
      </c>
      <c r="F28" s="89">
        <f t="shared" si="18"/>
        <v>-2405208</v>
      </c>
      <c r="G28" s="89">
        <f t="shared" si="18"/>
        <v>-2389893</v>
      </c>
      <c r="H28" s="89">
        <f t="shared" si="18"/>
        <v>-876297</v>
      </c>
      <c r="I28" s="89">
        <f t="shared" si="18"/>
        <v>-149000</v>
      </c>
      <c r="J28" s="89">
        <f t="shared" si="18"/>
        <v>-164315</v>
      </c>
      <c r="K28" s="89">
        <f t="shared" si="18"/>
        <v>-487388</v>
      </c>
      <c r="L28" s="89">
        <f t="shared" si="18"/>
        <v>-2554208</v>
      </c>
      <c r="M28" s="89">
        <f t="shared" si="18"/>
        <v>-2554208</v>
      </c>
      <c r="N28" s="89">
        <f t="shared" si="18"/>
        <v>-1363685</v>
      </c>
      <c r="O28" s="223" t="s">
        <v>120</v>
      </c>
      <c r="P28" s="222">
        <f aca="true" t="shared" si="19" ref="P28:Z28">P13+P22</f>
        <v>0</v>
      </c>
      <c r="Q28" s="222">
        <f t="shared" si="19"/>
        <v>0</v>
      </c>
      <c r="R28" s="222">
        <f>R13+R22</f>
        <v>0</v>
      </c>
      <c r="S28" s="222">
        <f t="shared" si="19"/>
        <v>502731</v>
      </c>
      <c r="T28" s="222">
        <f t="shared" si="19"/>
        <v>1075824</v>
      </c>
      <c r="U28" s="222">
        <f>U13+U22</f>
        <v>502731</v>
      </c>
      <c r="V28" s="222">
        <f t="shared" si="19"/>
        <v>0</v>
      </c>
      <c r="W28" s="222">
        <f t="shared" si="19"/>
        <v>0</v>
      </c>
      <c r="X28" s="222">
        <f>X13+X22</f>
        <v>0</v>
      </c>
      <c r="Y28" s="222">
        <f t="shared" si="19"/>
        <v>502731</v>
      </c>
      <c r="Z28" s="222">
        <f t="shared" si="19"/>
        <v>1075824</v>
      </c>
      <c r="AA28" s="222">
        <f>AA13+AA22</f>
        <v>502731</v>
      </c>
    </row>
    <row r="29" spans="1:27" s="11" customFormat="1" ht="15.75">
      <c r="A29" s="1">
        <v>26</v>
      </c>
      <c r="B29" s="88" t="s">
        <v>118</v>
      </c>
      <c r="C29" s="5">
        <f aca="true" t="shared" si="20" ref="C29:M29">C14+C23</f>
        <v>0</v>
      </c>
      <c r="D29" s="5">
        <f t="shared" si="20"/>
        <v>0</v>
      </c>
      <c r="E29" s="5">
        <f>E14+E23</f>
        <v>0</v>
      </c>
      <c r="F29" s="5">
        <f t="shared" si="20"/>
        <v>2907939</v>
      </c>
      <c r="G29" s="5">
        <f t="shared" si="20"/>
        <v>2907939</v>
      </c>
      <c r="H29" s="5">
        <f>H14+H23</f>
        <v>2907939</v>
      </c>
      <c r="I29" s="5">
        <f t="shared" si="20"/>
        <v>149000</v>
      </c>
      <c r="J29" s="5">
        <f t="shared" si="20"/>
        <v>149000</v>
      </c>
      <c r="K29" s="5">
        <f>K14+K23</f>
        <v>149000</v>
      </c>
      <c r="L29" s="5">
        <f t="shared" si="20"/>
        <v>3056939</v>
      </c>
      <c r="M29" s="5">
        <f t="shared" si="20"/>
        <v>3056939</v>
      </c>
      <c r="N29" s="5">
        <f>N14+N23</f>
        <v>3056939</v>
      </c>
      <c r="O29" s="223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</row>
    <row r="30" spans="1:27" s="11" customFormat="1" ht="15.75">
      <c r="A30" s="1">
        <v>27</v>
      </c>
      <c r="B30" s="88" t="s">
        <v>119</v>
      </c>
      <c r="C30" s="5">
        <f aca="true" t="shared" si="21" ref="C30:M30">C15+C24</f>
        <v>0</v>
      </c>
      <c r="D30" s="5">
        <f t="shared" si="21"/>
        <v>0</v>
      </c>
      <c r="E30" s="5">
        <f>E15+E24</f>
        <v>0</v>
      </c>
      <c r="F30" s="5">
        <f t="shared" si="21"/>
        <v>0</v>
      </c>
      <c r="G30" s="5">
        <f t="shared" si="21"/>
        <v>573093</v>
      </c>
      <c r="H30" s="5">
        <f>H15+H24</f>
        <v>573093</v>
      </c>
      <c r="I30" s="5">
        <f t="shared" si="21"/>
        <v>0</v>
      </c>
      <c r="J30" s="5">
        <f t="shared" si="21"/>
        <v>0</v>
      </c>
      <c r="K30" s="5">
        <f>K15+K24</f>
        <v>0</v>
      </c>
      <c r="L30" s="5">
        <f t="shared" si="21"/>
        <v>0</v>
      </c>
      <c r="M30" s="5">
        <f t="shared" si="21"/>
        <v>573093</v>
      </c>
      <c r="N30" s="5">
        <f>N15+N24</f>
        <v>573093</v>
      </c>
      <c r="O30" s="223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</row>
    <row r="31" spans="1:27" s="11" customFormat="1" ht="15.75">
      <c r="A31" s="1">
        <v>28</v>
      </c>
      <c r="B31" s="84" t="s">
        <v>7</v>
      </c>
      <c r="C31" s="14">
        <f aca="true" t="shared" si="22" ref="C31:M31">C27+C29+C30</f>
        <v>0</v>
      </c>
      <c r="D31" s="14">
        <f t="shared" si="22"/>
        <v>0</v>
      </c>
      <c r="E31" s="14">
        <f>E27+E29+E30</f>
        <v>0</v>
      </c>
      <c r="F31" s="14">
        <f t="shared" si="22"/>
        <v>15710521</v>
      </c>
      <c r="G31" s="14">
        <f t="shared" si="22"/>
        <v>17187664</v>
      </c>
      <c r="H31" s="14">
        <f>H27+H29+H30</f>
        <v>17108488</v>
      </c>
      <c r="I31" s="14">
        <f t="shared" si="22"/>
        <v>795000</v>
      </c>
      <c r="J31" s="14">
        <f t="shared" si="22"/>
        <v>736625</v>
      </c>
      <c r="K31" s="14">
        <f>K27+K29+K30</f>
        <v>372537</v>
      </c>
      <c r="L31" s="14">
        <f t="shared" si="22"/>
        <v>16505521</v>
      </c>
      <c r="M31" s="14">
        <f t="shared" si="22"/>
        <v>17924289</v>
      </c>
      <c r="N31" s="14">
        <f>N27+N29+N30</f>
        <v>17481025</v>
      </c>
      <c r="O31" s="84" t="s">
        <v>8</v>
      </c>
      <c r="P31" s="14">
        <f aca="true" t="shared" si="23" ref="P31:Z31">SUM(P27:P30)</f>
        <v>0</v>
      </c>
      <c r="Q31" s="14">
        <f t="shared" si="23"/>
        <v>0</v>
      </c>
      <c r="R31" s="14">
        <f>SUM(R27:R30)</f>
        <v>0</v>
      </c>
      <c r="S31" s="14">
        <f t="shared" si="23"/>
        <v>15710521</v>
      </c>
      <c r="T31" s="14">
        <f t="shared" si="23"/>
        <v>17172349</v>
      </c>
      <c r="U31" s="14">
        <f>SUM(U27:U30)</f>
        <v>15006484</v>
      </c>
      <c r="V31" s="14">
        <f t="shared" si="23"/>
        <v>795000</v>
      </c>
      <c r="W31" s="14">
        <f t="shared" si="23"/>
        <v>751940</v>
      </c>
      <c r="X31" s="14">
        <f>SUM(X27:X30)</f>
        <v>710925</v>
      </c>
      <c r="Y31" s="14">
        <f t="shared" si="23"/>
        <v>16505521</v>
      </c>
      <c r="Z31" s="14">
        <f t="shared" si="23"/>
        <v>17924289</v>
      </c>
      <c r="AA31" s="14">
        <f>SUM(AA27:AA30)</f>
        <v>15717409</v>
      </c>
    </row>
    <row r="32" ht="15">
      <c r="Z32" s="126"/>
    </row>
  </sheetData>
  <sheetProtection/>
  <mergeCells count="69">
    <mergeCell ref="N10:N11"/>
    <mergeCell ref="X13:X15"/>
    <mergeCell ref="AA13:AA15"/>
    <mergeCell ref="X22:X24"/>
    <mergeCell ref="A1:AA1"/>
    <mergeCell ref="C4:E4"/>
    <mergeCell ref="F4:H4"/>
    <mergeCell ref="I4:K4"/>
    <mergeCell ref="L4:N4"/>
    <mergeCell ref="J10:J11"/>
    <mergeCell ref="U28:U30"/>
    <mergeCell ref="V28:V30"/>
    <mergeCell ref="Z22:Z24"/>
    <mergeCell ref="P4:R4"/>
    <mergeCell ref="S4:U4"/>
    <mergeCell ref="V4:X4"/>
    <mergeCell ref="Y4:AA4"/>
    <mergeCell ref="AA22:AA24"/>
    <mergeCell ref="Y22:Y24"/>
    <mergeCell ref="V13:V15"/>
    <mergeCell ref="X28:X30"/>
    <mergeCell ref="S28:S30"/>
    <mergeCell ref="Y28:Y30"/>
    <mergeCell ref="AA28:AA30"/>
    <mergeCell ref="W22:W24"/>
    <mergeCell ref="R13:R15"/>
    <mergeCell ref="U13:U15"/>
    <mergeCell ref="R22:R24"/>
    <mergeCell ref="U22:U24"/>
    <mergeCell ref="R28:R30"/>
    <mergeCell ref="E10:E11"/>
    <mergeCell ref="H10:H11"/>
    <mergeCell ref="O28:O30"/>
    <mergeCell ref="O22:O24"/>
    <mergeCell ref="Z28:Z30"/>
    <mergeCell ref="W28:W30"/>
    <mergeCell ref="T28:T30"/>
    <mergeCell ref="Q28:Q30"/>
    <mergeCell ref="T22:T24"/>
    <mergeCell ref="O17:AA17"/>
    <mergeCell ref="B26:N26"/>
    <mergeCell ref="Z13:Z15"/>
    <mergeCell ref="Q22:Q24"/>
    <mergeCell ref="W13:W15"/>
    <mergeCell ref="Y13:Y15"/>
    <mergeCell ref="P13:P15"/>
    <mergeCell ref="T13:T15"/>
    <mergeCell ref="P22:P24"/>
    <mergeCell ref="O26:AA26"/>
    <mergeCell ref="B4:B5"/>
    <mergeCell ref="F10:F11"/>
    <mergeCell ref="I10:I11"/>
    <mergeCell ref="L10:L11"/>
    <mergeCell ref="K10:K11"/>
    <mergeCell ref="B6:N6"/>
    <mergeCell ref="B10:B11"/>
    <mergeCell ref="C10:C11"/>
    <mergeCell ref="D10:D11"/>
    <mergeCell ref="G10:G11"/>
    <mergeCell ref="P28:P30"/>
    <mergeCell ref="S22:S24"/>
    <mergeCell ref="O13:O15"/>
    <mergeCell ref="V22:V24"/>
    <mergeCell ref="O4:O5"/>
    <mergeCell ref="M10:M11"/>
    <mergeCell ref="O6:AA6"/>
    <mergeCell ref="S13:S15"/>
    <mergeCell ref="Q13:Q15"/>
    <mergeCell ref="B17:N1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7" r:id="rId1"/>
  <headerFooter>
    <oddHeader>&amp;R&amp;"Arial,Normál"&amp;10 1. melléklet a 7/2019.(V.14.) önkormányzati rendelethez
</oddHeader>
    <oddFooter>&amp;C&amp;P. oldal, összesen: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J22" sqref="J22"/>
    </sheetView>
  </sheetViews>
  <sheetFormatPr defaultColWidth="9.140625" defaultRowHeight="15"/>
  <cols>
    <col min="1" max="1" width="5.7109375" style="174" customWidth="1"/>
    <col min="2" max="2" width="35.8515625" style="185" customWidth="1"/>
    <col min="3" max="3" width="13.8515625" style="185" customWidth="1"/>
    <col min="4" max="4" width="18.7109375" style="185" customWidth="1"/>
    <col min="5" max="5" width="15.7109375" style="185" customWidth="1"/>
    <col min="6" max="16384" width="9.140625" style="185" customWidth="1"/>
  </cols>
  <sheetData>
    <row r="1" spans="1:8" s="176" customFormat="1" ht="17.25" customHeight="1">
      <c r="A1" s="262" t="s">
        <v>683</v>
      </c>
      <c r="B1" s="262"/>
      <c r="C1" s="262"/>
      <c r="D1" s="262"/>
      <c r="E1" s="262"/>
      <c r="F1" s="175"/>
      <c r="G1" s="175"/>
      <c r="H1" s="175"/>
    </row>
    <row r="2" spans="1:8" s="176" customFormat="1" ht="17.25" customHeight="1">
      <c r="A2" s="262" t="s">
        <v>684</v>
      </c>
      <c r="B2" s="262"/>
      <c r="C2" s="262"/>
      <c r="D2" s="262"/>
      <c r="E2" s="262"/>
      <c r="F2" s="175"/>
      <c r="G2" s="175"/>
      <c r="H2" s="175"/>
    </row>
    <row r="3" spans="1:8" s="176" customFormat="1" ht="17.25" customHeight="1">
      <c r="A3" s="262" t="s">
        <v>649</v>
      </c>
      <c r="B3" s="262"/>
      <c r="C3" s="262"/>
      <c r="D3" s="262"/>
      <c r="E3" s="262"/>
      <c r="F3" s="175"/>
      <c r="G3" s="175"/>
      <c r="H3" s="175"/>
    </row>
    <row r="4" spans="1:8" s="176" customFormat="1" ht="17.25" customHeight="1">
      <c r="A4" s="174"/>
      <c r="B4" s="175"/>
      <c r="C4" s="175"/>
      <c r="D4" s="175"/>
      <c r="E4" s="175"/>
      <c r="F4" s="175"/>
      <c r="G4" s="175"/>
      <c r="H4" s="175"/>
    </row>
    <row r="5" spans="1:5" s="174" customFormat="1" ht="13.5" customHeight="1">
      <c r="A5" s="177"/>
      <c r="B5" s="178" t="s">
        <v>0</v>
      </c>
      <c r="C5" s="178" t="s">
        <v>1</v>
      </c>
      <c r="D5" s="178" t="s">
        <v>2</v>
      </c>
      <c r="E5" s="178" t="s">
        <v>3</v>
      </c>
    </row>
    <row r="6" spans="1:5" s="182" customFormat="1" ht="14.25">
      <c r="A6" s="179">
        <v>1</v>
      </c>
      <c r="B6" s="180" t="s">
        <v>9</v>
      </c>
      <c r="C6" s="180" t="s">
        <v>654</v>
      </c>
      <c r="D6" s="181" t="s">
        <v>685</v>
      </c>
      <c r="E6" s="181" t="s">
        <v>656</v>
      </c>
    </row>
    <row r="7" spans="1:5" ht="15.75">
      <c r="A7" s="179">
        <v>2</v>
      </c>
      <c r="B7" s="183" t="s">
        <v>686</v>
      </c>
      <c r="C7" s="184"/>
      <c r="D7" s="184"/>
      <c r="E7" s="184"/>
    </row>
    <row r="8" spans="1:5" ht="18.75">
      <c r="A8" s="179">
        <v>3</v>
      </c>
      <c r="B8" s="183" t="s">
        <v>653</v>
      </c>
      <c r="C8" s="186"/>
      <c r="D8" s="186"/>
      <c r="E8" s="187"/>
    </row>
    <row r="9" spans="1:5" ht="15.75">
      <c r="A9" s="179">
        <v>4</v>
      </c>
      <c r="B9" s="187" t="s">
        <v>687</v>
      </c>
      <c r="C9" s="187">
        <v>1826666</v>
      </c>
      <c r="D9" s="187">
        <v>1642954</v>
      </c>
      <c r="E9" s="187">
        <f aca="true" t="shared" si="0" ref="E9:E14">C9-D9</f>
        <v>183712</v>
      </c>
    </row>
    <row r="10" spans="1:5" ht="15.75">
      <c r="A10" s="179">
        <v>5</v>
      </c>
      <c r="B10" s="187" t="s">
        <v>688</v>
      </c>
      <c r="C10" s="187">
        <v>160866</v>
      </c>
      <c r="D10" s="187">
        <v>144922</v>
      </c>
      <c r="E10" s="187">
        <f t="shared" si="0"/>
        <v>15944</v>
      </c>
    </row>
    <row r="11" spans="1:5" ht="15.75">
      <c r="A11" s="179">
        <v>6</v>
      </c>
      <c r="B11" s="187" t="s">
        <v>689</v>
      </c>
      <c r="C11" s="187">
        <v>160866</v>
      </c>
      <c r="D11" s="187">
        <v>144922</v>
      </c>
      <c r="E11" s="187">
        <f t="shared" si="0"/>
        <v>15944</v>
      </c>
    </row>
    <row r="12" spans="1:5" ht="15.75">
      <c r="A12" s="179">
        <v>7</v>
      </c>
      <c r="B12" s="187" t="s">
        <v>690</v>
      </c>
      <c r="C12" s="187">
        <v>124600</v>
      </c>
      <c r="D12" s="187">
        <v>112251</v>
      </c>
      <c r="E12" s="187">
        <f t="shared" si="0"/>
        <v>12349</v>
      </c>
    </row>
    <row r="13" spans="1:5" ht="15.75">
      <c r="A13" s="179">
        <v>8</v>
      </c>
      <c r="B13" s="187" t="s">
        <v>691</v>
      </c>
      <c r="C13" s="187">
        <v>127000</v>
      </c>
      <c r="D13" s="187">
        <v>112105</v>
      </c>
      <c r="E13" s="187">
        <f t="shared" si="0"/>
        <v>14895</v>
      </c>
    </row>
    <row r="14" spans="1:5" ht="15.75">
      <c r="A14" s="179">
        <v>9</v>
      </c>
      <c r="B14" s="187" t="s">
        <v>692</v>
      </c>
      <c r="C14" s="187">
        <v>350992</v>
      </c>
      <c r="D14" s="187">
        <v>234670</v>
      </c>
      <c r="E14" s="187">
        <f t="shared" si="0"/>
        <v>116322</v>
      </c>
    </row>
    <row r="15" spans="1:5" ht="15.75" hidden="1">
      <c r="A15" s="179"/>
      <c r="B15" s="183"/>
      <c r="C15" s="187"/>
      <c r="D15" s="187"/>
      <c r="E15" s="187"/>
    </row>
    <row r="16" spans="1:5" ht="15.75" hidden="1">
      <c r="A16" s="179"/>
      <c r="B16" s="183"/>
      <c r="C16" s="187"/>
      <c r="D16" s="187"/>
      <c r="E16" s="187"/>
    </row>
    <row r="17" spans="1:5" ht="15.75">
      <c r="A17" s="179">
        <v>10</v>
      </c>
      <c r="B17" s="188" t="s">
        <v>693</v>
      </c>
      <c r="C17" s="188">
        <f>SUM(C9:C14,C16)</f>
        <v>2750990</v>
      </c>
      <c r="D17" s="188">
        <f>SUM(D9:D14,D16)</f>
        <v>2391824</v>
      </c>
      <c r="E17" s="188">
        <f>SUM(E9:E14,E16)</f>
        <v>359166</v>
      </c>
    </row>
    <row r="18" spans="1:5" s="189" customFormat="1" ht="15.75">
      <c r="A18" s="179">
        <v>11</v>
      </c>
      <c r="B18" s="183" t="s">
        <v>694</v>
      </c>
      <c r="C18" s="183"/>
      <c r="D18" s="183"/>
      <c r="E18" s="183"/>
    </row>
    <row r="19" spans="1:5" s="190" customFormat="1" ht="15.75">
      <c r="A19" s="179">
        <v>12</v>
      </c>
      <c r="B19" s="187" t="s">
        <v>695</v>
      </c>
      <c r="C19" s="187">
        <v>200189</v>
      </c>
      <c r="D19" s="187">
        <v>184614</v>
      </c>
      <c r="E19" s="187">
        <f>C19-D19</f>
        <v>15575</v>
      </c>
    </row>
    <row r="20" spans="1:5" s="189" customFormat="1" ht="15.75">
      <c r="A20" s="179">
        <v>13</v>
      </c>
      <c r="B20" s="191" t="s">
        <v>696</v>
      </c>
      <c r="C20" s="191">
        <f>C19</f>
        <v>200189</v>
      </c>
      <c r="D20" s="191">
        <f>D19</f>
        <v>184614</v>
      </c>
      <c r="E20" s="191">
        <f>E19</f>
        <v>15575</v>
      </c>
    </row>
    <row r="21" spans="1:5" ht="18.75" customHeight="1">
      <c r="A21" s="179">
        <v>14</v>
      </c>
      <c r="B21" s="183" t="s">
        <v>697</v>
      </c>
      <c r="C21" s="183"/>
      <c r="D21" s="183"/>
      <c r="E21" s="184"/>
    </row>
    <row r="22" spans="1:5" ht="15.75">
      <c r="A22" s="179">
        <v>15</v>
      </c>
      <c r="B22" s="187" t="s">
        <v>698</v>
      </c>
      <c r="C22" s="187">
        <v>269965</v>
      </c>
      <c r="D22" s="187">
        <v>269965</v>
      </c>
      <c r="E22" s="187">
        <f>C22-D22</f>
        <v>0</v>
      </c>
    </row>
    <row r="23" spans="1:5" ht="15.75" hidden="1">
      <c r="A23" s="179">
        <v>16</v>
      </c>
      <c r="B23" s="187"/>
      <c r="C23" s="187"/>
      <c r="D23" s="187"/>
      <c r="E23" s="187"/>
    </row>
    <row r="24" spans="1:5" ht="12.75">
      <c r="A24" s="179">
        <v>16</v>
      </c>
      <c r="B24" s="192" t="s">
        <v>699</v>
      </c>
      <c r="C24" s="193">
        <f>SUM(C22:C23)</f>
        <v>269965</v>
      </c>
      <c r="D24" s="193">
        <f>SUM(D22:D23)</f>
        <v>269965</v>
      </c>
      <c r="E24" s="193">
        <f>SUM(E22:E23)</f>
        <v>0</v>
      </c>
    </row>
  </sheetData>
  <sheetProtection/>
  <mergeCells count="3">
    <mergeCell ref="A1:E1"/>
    <mergeCell ref="A2:E2"/>
    <mergeCell ref="A3:E3"/>
  </mergeCells>
  <printOptions/>
  <pageMargins left="0.7480314960629921" right="0.5118110236220472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&amp;R&amp;"Arial,Normál"&amp;10 3. kimutatás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.57421875" style="174" customWidth="1"/>
    <col min="2" max="2" width="43.00390625" style="217" customWidth="1"/>
    <col min="3" max="3" width="15.8515625" style="217" customWidth="1"/>
    <col min="4" max="4" width="18.8515625" style="217" customWidth="1"/>
    <col min="5" max="5" width="18.421875" style="217" customWidth="1"/>
    <col min="6" max="6" width="19.140625" style="217" customWidth="1"/>
    <col min="7" max="7" width="17.421875" style="217" customWidth="1"/>
    <col min="8" max="8" width="18.28125" style="217" customWidth="1"/>
    <col min="9" max="16384" width="9.140625" style="217" customWidth="1"/>
  </cols>
  <sheetData>
    <row r="1" spans="1:8" s="176" customFormat="1" ht="17.25" customHeight="1">
      <c r="A1" s="262" t="s">
        <v>700</v>
      </c>
      <c r="B1" s="262"/>
      <c r="C1" s="262"/>
      <c r="D1" s="262"/>
      <c r="E1" s="262"/>
      <c r="F1" s="262"/>
      <c r="G1" s="262"/>
      <c r="H1" s="262"/>
    </row>
    <row r="2" spans="1:2" s="195" customFormat="1" ht="9.75" customHeight="1">
      <c r="A2" s="174"/>
      <c r="B2" s="194"/>
    </row>
    <row r="3" spans="1:8" s="197" customFormat="1" ht="15.75">
      <c r="A3" s="196"/>
      <c r="B3" s="178" t="s">
        <v>0</v>
      </c>
      <c r="C3" s="178" t="s">
        <v>1</v>
      </c>
      <c r="D3" s="178" t="s">
        <v>2</v>
      </c>
      <c r="E3" s="178" t="s">
        <v>3</v>
      </c>
      <c r="F3" s="178" t="s">
        <v>6</v>
      </c>
      <c r="G3" s="178" t="s">
        <v>47</v>
      </c>
      <c r="H3" s="178" t="s">
        <v>48</v>
      </c>
    </row>
    <row r="4" spans="1:8" s="200" customFormat="1" ht="44.25" customHeight="1">
      <c r="A4" s="179" t="s">
        <v>701</v>
      </c>
      <c r="B4" s="198" t="s">
        <v>9</v>
      </c>
      <c r="C4" s="199" t="s">
        <v>702</v>
      </c>
      <c r="D4" s="199" t="s">
        <v>703</v>
      </c>
      <c r="E4" s="199" t="s">
        <v>704</v>
      </c>
      <c r="F4" s="199" t="s">
        <v>705</v>
      </c>
      <c r="G4" s="199" t="s">
        <v>706</v>
      </c>
      <c r="H4" s="198" t="s">
        <v>707</v>
      </c>
    </row>
    <row r="5" spans="1:8" s="203" customFormat="1" ht="19.5" customHeight="1">
      <c r="A5" s="179" t="s">
        <v>708</v>
      </c>
      <c r="B5" s="201" t="s">
        <v>709</v>
      </c>
      <c r="C5" s="201">
        <v>2438400</v>
      </c>
      <c r="D5" s="201">
        <v>89379585</v>
      </c>
      <c r="E5" s="201">
        <v>4644908</v>
      </c>
      <c r="F5" s="201">
        <v>0</v>
      </c>
      <c r="G5" s="201">
        <v>0</v>
      </c>
      <c r="H5" s="202">
        <f>SUM(C5:G5)</f>
        <v>96462893</v>
      </c>
    </row>
    <row r="6" spans="1:8" s="207" customFormat="1" ht="25.5" customHeight="1">
      <c r="A6" s="179" t="s">
        <v>710</v>
      </c>
      <c r="B6" s="204" t="s">
        <v>711</v>
      </c>
      <c r="C6" s="205">
        <v>0</v>
      </c>
      <c r="D6" s="206"/>
      <c r="E6" s="206"/>
      <c r="F6" s="205">
        <v>519323</v>
      </c>
      <c r="G6" s="206"/>
      <c r="H6" s="205">
        <f aca="true" t="shared" si="0" ref="H6:H21">SUM(C6:G6)</f>
        <v>519323</v>
      </c>
    </row>
    <row r="7" spans="1:8" s="207" customFormat="1" ht="19.5" customHeight="1">
      <c r="A7" s="179" t="s">
        <v>712</v>
      </c>
      <c r="B7" s="205" t="s">
        <v>713</v>
      </c>
      <c r="C7" s="206"/>
      <c r="D7" s="206"/>
      <c r="E7" s="206"/>
      <c r="F7" s="208">
        <v>1372931</v>
      </c>
      <c r="G7" s="206"/>
      <c r="H7" s="205">
        <f t="shared" si="0"/>
        <v>1372931</v>
      </c>
    </row>
    <row r="8" spans="1:8" s="212" customFormat="1" ht="19.5" customHeight="1">
      <c r="A8" s="179" t="s">
        <v>714</v>
      </c>
      <c r="B8" s="209" t="s">
        <v>715</v>
      </c>
      <c r="C8" s="210"/>
      <c r="D8" s="210"/>
      <c r="E8" s="210">
        <v>17100</v>
      </c>
      <c r="F8" s="210"/>
      <c r="G8" s="210"/>
      <c r="H8" s="211">
        <f t="shared" si="0"/>
        <v>17100</v>
      </c>
    </row>
    <row r="9" spans="1:8" s="212" customFormat="1" ht="19.5" customHeight="1">
      <c r="A9" s="179" t="s">
        <v>716</v>
      </c>
      <c r="B9" s="213" t="s">
        <v>717</v>
      </c>
      <c r="C9" s="211"/>
      <c r="D9" s="211"/>
      <c r="E9" s="211">
        <v>25181</v>
      </c>
      <c r="F9" s="211"/>
      <c r="G9" s="210"/>
      <c r="H9" s="211">
        <f t="shared" si="0"/>
        <v>25181</v>
      </c>
    </row>
    <row r="10" spans="1:8" s="207" customFormat="1" ht="19.5" customHeight="1">
      <c r="A10" s="179" t="s">
        <v>718</v>
      </c>
      <c r="B10" s="213" t="s">
        <v>719</v>
      </c>
      <c r="C10" s="211"/>
      <c r="D10" s="211"/>
      <c r="E10" s="211">
        <v>73937</v>
      </c>
      <c r="F10" s="211"/>
      <c r="G10" s="210"/>
      <c r="H10" s="211">
        <f t="shared" si="0"/>
        <v>73937</v>
      </c>
    </row>
    <row r="11" spans="1:8" s="207" customFormat="1" ht="19.5" customHeight="1">
      <c r="A11" s="179" t="s">
        <v>720</v>
      </c>
      <c r="B11" s="213" t="s">
        <v>721</v>
      </c>
      <c r="C11" s="211"/>
      <c r="D11" s="211"/>
      <c r="E11" s="211">
        <v>10630</v>
      </c>
      <c r="F11" s="211"/>
      <c r="G11" s="210"/>
      <c r="H11" s="211">
        <f t="shared" si="0"/>
        <v>10630</v>
      </c>
    </row>
    <row r="12" spans="1:8" s="207" customFormat="1" ht="27.75" customHeight="1">
      <c r="A12" s="179" t="s">
        <v>722</v>
      </c>
      <c r="B12" s="213" t="s">
        <v>723</v>
      </c>
      <c r="C12" s="211"/>
      <c r="D12" s="211">
        <v>392475</v>
      </c>
      <c r="E12" s="211"/>
      <c r="F12" s="211"/>
      <c r="G12" s="210"/>
      <c r="H12" s="211">
        <f t="shared" si="0"/>
        <v>392475</v>
      </c>
    </row>
    <row r="13" spans="1:8" s="212" customFormat="1" ht="27.75" customHeight="1">
      <c r="A13" s="179" t="s">
        <v>724</v>
      </c>
      <c r="B13" s="213" t="s">
        <v>725</v>
      </c>
      <c r="C13" s="211"/>
      <c r="D13" s="211">
        <v>903000</v>
      </c>
      <c r="E13" s="211"/>
      <c r="F13" s="211"/>
      <c r="G13" s="210"/>
      <c r="H13" s="211">
        <f t="shared" si="0"/>
        <v>903000</v>
      </c>
    </row>
    <row r="14" spans="1:8" s="212" customFormat="1" ht="27.75" customHeight="1">
      <c r="A14" s="179" t="s">
        <v>726</v>
      </c>
      <c r="B14" s="213" t="s">
        <v>727</v>
      </c>
      <c r="C14" s="211"/>
      <c r="D14" s="211">
        <v>8159</v>
      </c>
      <c r="E14" s="211"/>
      <c r="F14" s="211"/>
      <c r="G14" s="210"/>
      <c r="H14" s="211">
        <f t="shared" si="0"/>
        <v>8159</v>
      </c>
    </row>
    <row r="15" spans="1:8" s="207" customFormat="1" ht="19.5" customHeight="1">
      <c r="A15" s="179" t="s">
        <v>728</v>
      </c>
      <c r="B15" s="213" t="s">
        <v>729</v>
      </c>
      <c r="C15" s="211"/>
      <c r="D15" s="211">
        <v>461772</v>
      </c>
      <c r="E15" s="211"/>
      <c r="F15" s="211"/>
      <c r="G15" s="210"/>
      <c r="H15" s="211">
        <f t="shared" si="0"/>
        <v>461772</v>
      </c>
    </row>
    <row r="16" spans="1:8" s="207" customFormat="1" ht="19.5" customHeight="1" hidden="1">
      <c r="A16" s="179" t="s">
        <v>730</v>
      </c>
      <c r="B16" s="213"/>
      <c r="C16" s="211"/>
      <c r="D16" s="211"/>
      <c r="E16" s="211"/>
      <c r="F16" s="211"/>
      <c r="G16" s="210"/>
      <c r="H16" s="211">
        <f t="shared" si="0"/>
        <v>0</v>
      </c>
    </row>
    <row r="17" spans="1:8" s="214" customFormat="1" ht="19.5" customHeight="1">
      <c r="A17" s="179" t="s">
        <v>730</v>
      </c>
      <c r="B17" s="205" t="s">
        <v>732</v>
      </c>
      <c r="C17" s="206"/>
      <c r="D17" s="208">
        <f>SUM(D12:D16)</f>
        <v>1765406</v>
      </c>
      <c r="E17" s="208">
        <f>SUM(E8:E16)</f>
        <v>126848</v>
      </c>
      <c r="F17" s="206"/>
      <c r="G17" s="206"/>
      <c r="H17" s="205">
        <f t="shared" si="0"/>
        <v>1892254</v>
      </c>
    </row>
    <row r="18" spans="1:8" s="207" customFormat="1" ht="19.5" customHeight="1">
      <c r="A18" s="179" t="s">
        <v>731</v>
      </c>
      <c r="B18" s="205" t="s">
        <v>734</v>
      </c>
      <c r="C18" s="208"/>
      <c r="D18" s="208">
        <v>0</v>
      </c>
      <c r="E18" s="208"/>
      <c r="F18" s="208"/>
      <c r="G18" s="206"/>
      <c r="H18" s="205">
        <f t="shared" si="0"/>
        <v>0</v>
      </c>
    </row>
    <row r="19" spans="1:8" s="212" customFormat="1" ht="19.5" customHeight="1">
      <c r="A19" s="179" t="s">
        <v>733</v>
      </c>
      <c r="B19" s="204" t="s">
        <v>736</v>
      </c>
      <c r="C19" s="205"/>
      <c r="D19" s="205"/>
      <c r="E19" s="205"/>
      <c r="F19" s="205"/>
      <c r="G19" s="206"/>
      <c r="H19" s="205">
        <f t="shared" si="0"/>
        <v>0</v>
      </c>
    </row>
    <row r="20" spans="1:8" s="212" customFormat="1" ht="19.5" customHeight="1">
      <c r="A20" s="179" t="s">
        <v>735</v>
      </c>
      <c r="B20" s="215" t="s">
        <v>738</v>
      </c>
      <c r="C20" s="211"/>
      <c r="D20" s="211"/>
      <c r="E20" s="211">
        <v>137503</v>
      </c>
      <c r="F20" s="211"/>
      <c r="G20" s="216"/>
      <c r="H20" s="211">
        <f t="shared" si="0"/>
        <v>137503</v>
      </c>
    </row>
    <row r="21" spans="1:8" s="207" customFormat="1" ht="19.5" customHeight="1">
      <c r="A21" s="179" t="s">
        <v>737</v>
      </c>
      <c r="B21" s="205" t="s">
        <v>740</v>
      </c>
      <c r="C21" s="205"/>
      <c r="D21" s="205">
        <f>SUM(D18:D20)</f>
        <v>0</v>
      </c>
      <c r="E21" s="205">
        <f>SUM(E20:E20)</f>
        <v>137503</v>
      </c>
      <c r="F21" s="205"/>
      <c r="G21" s="205"/>
      <c r="H21" s="205">
        <f t="shared" si="0"/>
        <v>137503</v>
      </c>
    </row>
    <row r="22" spans="1:8" ht="19.5" customHeight="1">
      <c r="A22" s="179" t="s">
        <v>739</v>
      </c>
      <c r="B22" s="202" t="s">
        <v>742</v>
      </c>
      <c r="C22" s="202">
        <f>SUM(C6,C18,C19,C21)</f>
        <v>0</v>
      </c>
      <c r="D22" s="202">
        <f>SUM(D17,D18,D19,D21)</f>
        <v>1765406</v>
      </c>
      <c r="E22" s="202">
        <f>SUM(E17,E18,E19,E21)</f>
        <v>264351</v>
      </c>
      <c r="F22" s="202">
        <f>SUM(F17,F18,F19,F21,F7,F6)</f>
        <v>1892254</v>
      </c>
      <c r="G22" s="202">
        <f>SUM(G17,G18,G19,G21)</f>
        <v>0</v>
      </c>
      <c r="H22" s="202">
        <f>SUM(H6,H7,H17,H18,H19,H21)</f>
        <v>3922011</v>
      </c>
    </row>
    <row r="23" spans="1:8" ht="27.75" customHeight="1">
      <c r="A23" s="179" t="s">
        <v>741</v>
      </c>
      <c r="B23" s="210" t="s">
        <v>744</v>
      </c>
      <c r="C23" s="210"/>
      <c r="D23" s="210">
        <v>206531</v>
      </c>
      <c r="E23" s="210"/>
      <c r="F23" s="210"/>
      <c r="G23" s="210"/>
      <c r="H23" s="211">
        <f aca="true" t="shared" si="1" ref="H23:H30">SUM(C23:G23)</f>
        <v>206531</v>
      </c>
    </row>
    <row r="24" spans="1:8" ht="27.75" customHeight="1">
      <c r="A24" s="179" t="s">
        <v>743</v>
      </c>
      <c r="B24" s="210" t="s">
        <v>746</v>
      </c>
      <c r="C24" s="210"/>
      <c r="D24" s="210">
        <v>50000</v>
      </c>
      <c r="E24" s="210"/>
      <c r="F24" s="210"/>
      <c r="G24" s="210"/>
      <c r="H24" s="211">
        <f t="shared" si="1"/>
        <v>50000</v>
      </c>
    </row>
    <row r="25" spans="1:8" s="203" customFormat="1" ht="19.5" customHeight="1">
      <c r="A25" s="179" t="s">
        <v>745</v>
      </c>
      <c r="B25" s="205" t="s">
        <v>748</v>
      </c>
      <c r="C25" s="205"/>
      <c r="D25" s="205">
        <f>D23+D24</f>
        <v>256531</v>
      </c>
      <c r="E25" s="205">
        <f>SUM(E23:E23)</f>
        <v>0</v>
      </c>
      <c r="F25" s="206"/>
      <c r="G25" s="206"/>
      <c r="H25" s="205">
        <f t="shared" si="1"/>
        <v>256531</v>
      </c>
    </row>
    <row r="26" spans="1:8" s="203" customFormat="1" ht="19.5" customHeight="1">
      <c r="A26" s="179" t="s">
        <v>747</v>
      </c>
      <c r="B26" s="205" t="s">
        <v>750</v>
      </c>
      <c r="C26" s="205">
        <v>0</v>
      </c>
      <c r="D26" s="205"/>
      <c r="E26" s="205">
        <v>181024</v>
      </c>
      <c r="F26" s="205"/>
      <c r="G26" s="205"/>
      <c r="H26" s="205">
        <f t="shared" si="1"/>
        <v>181024</v>
      </c>
    </row>
    <row r="27" spans="1:8" s="203" customFormat="1" ht="19.5" customHeight="1">
      <c r="A27" s="179" t="s">
        <v>749</v>
      </c>
      <c r="B27" s="218" t="s">
        <v>752</v>
      </c>
      <c r="C27" s="218"/>
      <c r="D27" s="218"/>
      <c r="E27" s="218"/>
      <c r="F27" s="218"/>
      <c r="G27" s="206"/>
      <c r="H27" s="218">
        <f t="shared" si="1"/>
        <v>0</v>
      </c>
    </row>
    <row r="28" spans="1:8" s="203" customFormat="1" ht="19.5" customHeight="1">
      <c r="A28" s="179" t="s">
        <v>751</v>
      </c>
      <c r="B28" s="219" t="s">
        <v>754</v>
      </c>
      <c r="C28" s="218"/>
      <c r="D28" s="218"/>
      <c r="E28" s="218"/>
      <c r="F28" s="218">
        <v>1892254</v>
      </c>
      <c r="G28" s="206"/>
      <c r="H28" s="218">
        <f t="shared" si="1"/>
        <v>1892254</v>
      </c>
    </row>
    <row r="29" spans="1:8" ht="19.5" customHeight="1">
      <c r="A29" s="179" t="s">
        <v>753</v>
      </c>
      <c r="B29" s="215" t="s">
        <v>756</v>
      </c>
      <c r="C29" s="218"/>
      <c r="D29" s="218"/>
      <c r="E29" s="218">
        <v>137503</v>
      </c>
      <c r="F29" s="218"/>
      <c r="G29" s="206"/>
      <c r="H29" s="218">
        <f t="shared" si="1"/>
        <v>137503</v>
      </c>
    </row>
    <row r="30" spans="1:8" ht="19.5" customHeight="1">
      <c r="A30" s="179" t="s">
        <v>755</v>
      </c>
      <c r="B30" s="220" t="s">
        <v>758</v>
      </c>
      <c r="C30" s="220"/>
      <c r="D30" s="220">
        <v>0</v>
      </c>
      <c r="E30" s="220">
        <f>E28+E29</f>
        <v>137503</v>
      </c>
      <c r="F30" s="220"/>
      <c r="G30" s="220"/>
      <c r="H30" s="220">
        <f t="shared" si="1"/>
        <v>137503</v>
      </c>
    </row>
    <row r="31" spans="1:8" ht="19.5" customHeight="1">
      <c r="A31" s="179" t="s">
        <v>757</v>
      </c>
      <c r="B31" s="220" t="s">
        <v>760</v>
      </c>
      <c r="C31" s="220">
        <f>SUM(C26)</f>
        <v>0</v>
      </c>
      <c r="D31" s="220">
        <f>SUM(D25,D26,D27,D28,D30)</f>
        <v>256531</v>
      </c>
      <c r="E31" s="220">
        <f>SUM(E25,E26,E27,E28,E30)</f>
        <v>318527</v>
      </c>
      <c r="F31" s="220">
        <f>SUM(F25,F26,F27,F28,F30)</f>
        <v>1892254</v>
      </c>
      <c r="G31" s="220">
        <f>SUM(G25,G26,G27,G28,G30)</f>
        <v>0</v>
      </c>
      <c r="H31" s="220">
        <f>C31+D31+E31+F31+G31</f>
        <v>2467312</v>
      </c>
    </row>
    <row r="32" spans="1:8" ht="19.5" customHeight="1">
      <c r="A32" s="179" t="s">
        <v>759</v>
      </c>
      <c r="B32" s="201" t="s">
        <v>762</v>
      </c>
      <c r="C32" s="201">
        <f aca="true" t="shared" si="2" ref="C32:H32">C5+C22-C31</f>
        <v>2438400</v>
      </c>
      <c r="D32" s="201">
        <f t="shared" si="2"/>
        <v>90888460</v>
      </c>
      <c r="E32" s="201">
        <f t="shared" si="2"/>
        <v>4590732</v>
      </c>
      <c r="F32" s="201">
        <f t="shared" si="2"/>
        <v>0</v>
      </c>
      <c r="G32" s="201">
        <f t="shared" si="2"/>
        <v>0</v>
      </c>
      <c r="H32" s="201">
        <f t="shared" si="2"/>
        <v>97917592</v>
      </c>
    </row>
    <row r="33" spans="1:8" s="203" customFormat="1" ht="19.5" customHeight="1">
      <c r="A33" s="179" t="s">
        <v>761</v>
      </c>
      <c r="B33" s="201" t="s">
        <v>764</v>
      </c>
      <c r="C33" s="201">
        <v>1454674</v>
      </c>
      <c r="D33" s="201">
        <v>28528663</v>
      </c>
      <c r="E33" s="201">
        <v>3830198</v>
      </c>
      <c r="F33" s="206"/>
      <c r="G33" s="201"/>
      <c r="H33" s="201">
        <f aca="true" t="shared" si="3" ref="H33:H40">SUM(C33:G33)</f>
        <v>33813535</v>
      </c>
    </row>
    <row r="34" spans="1:8" s="203" customFormat="1" ht="27.75" customHeight="1">
      <c r="A34" s="179" t="s">
        <v>763</v>
      </c>
      <c r="B34" s="218" t="s">
        <v>766</v>
      </c>
      <c r="C34" s="218">
        <v>330000</v>
      </c>
      <c r="D34" s="218">
        <v>2303926</v>
      </c>
      <c r="E34" s="218">
        <v>566817</v>
      </c>
      <c r="F34" s="206"/>
      <c r="G34" s="218"/>
      <c r="H34" s="218">
        <f t="shared" si="3"/>
        <v>3200743</v>
      </c>
    </row>
    <row r="35" spans="1:8" ht="19.5" customHeight="1">
      <c r="A35" s="179" t="s">
        <v>765</v>
      </c>
      <c r="B35" s="218" t="s">
        <v>768</v>
      </c>
      <c r="C35" s="218"/>
      <c r="D35" s="218">
        <v>0</v>
      </c>
      <c r="E35" s="218">
        <v>181024</v>
      </c>
      <c r="F35" s="206"/>
      <c r="G35" s="218"/>
      <c r="H35" s="218">
        <f t="shared" si="3"/>
        <v>181024</v>
      </c>
    </row>
    <row r="36" spans="1:8" ht="12.75">
      <c r="A36" s="179" t="s">
        <v>767</v>
      </c>
      <c r="B36" s="218" t="s">
        <v>770</v>
      </c>
      <c r="C36" s="218"/>
      <c r="D36" s="218"/>
      <c r="E36" s="218"/>
      <c r="F36" s="218"/>
      <c r="G36" s="218"/>
      <c r="H36" s="218">
        <f t="shared" si="3"/>
        <v>0</v>
      </c>
    </row>
    <row r="37" spans="1:8" ht="12.75">
      <c r="A37" s="179" t="s">
        <v>769</v>
      </c>
      <c r="B37" s="218" t="s">
        <v>772</v>
      </c>
      <c r="C37" s="218"/>
      <c r="D37" s="218"/>
      <c r="E37" s="218"/>
      <c r="F37" s="218"/>
      <c r="G37" s="218"/>
      <c r="H37" s="218">
        <f t="shared" si="3"/>
        <v>0</v>
      </c>
    </row>
    <row r="38" spans="1:8" ht="12.75">
      <c r="A38" s="179" t="s">
        <v>771</v>
      </c>
      <c r="B38" s="201" t="s">
        <v>774</v>
      </c>
      <c r="C38" s="201">
        <f>C33+C34-C35</f>
        <v>1784674</v>
      </c>
      <c r="D38" s="201">
        <f>D33+D34-D35</f>
        <v>30832589</v>
      </c>
      <c r="E38" s="201">
        <f>E33+E34-E35</f>
        <v>4215991</v>
      </c>
      <c r="F38" s="201">
        <f>F33+F34-F35</f>
        <v>0</v>
      </c>
      <c r="G38" s="201">
        <f>G33+G34-G35</f>
        <v>0</v>
      </c>
      <c r="H38" s="201">
        <f>SUM(C38:G38)</f>
        <v>36833254</v>
      </c>
    </row>
    <row r="39" spans="1:8" ht="12.75">
      <c r="A39" s="179" t="s">
        <v>773</v>
      </c>
      <c r="B39" s="201" t="s">
        <v>776</v>
      </c>
      <c r="C39" s="201">
        <f>C32-C38</f>
        <v>653726</v>
      </c>
      <c r="D39" s="201">
        <f>D32-D38</f>
        <v>60055871</v>
      </c>
      <c r="E39" s="201">
        <f>E32-E38</f>
        <v>374741</v>
      </c>
      <c r="F39" s="201">
        <f>F32-F38</f>
        <v>0</v>
      </c>
      <c r="G39" s="201">
        <f>G32-G38</f>
        <v>0</v>
      </c>
      <c r="H39" s="201">
        <f t="shared" si="3"/>
        <v>61084338</v>
      </c>
    </row>
    <row r="40" spans="1:8" ht="12.75">
      <c r="A40" s="179" t="s">
        <v>775</v>
      </c>
      <c r="B40" s="218" t="s">
        <v>777</v>
      </c>
      <c r="C40" s="218">
        <v>1438400</v>
      </c>
      <c r="D40" s="218">
        <v>0</v>
      </c>
      <c r="E40" s="221">
        <v>1639553</v>
      </c>
      <c r="F40" s="218"/>
      <c r="G40" s="218"/>
      <c r="H40" s="218">
        <f t="shared" si="3"/>
        <v>3077953</v>
      </c>
    </row>
  </sheetData>
  <sheetProtection/>
  <mergeCells count="1">
    <mergeCell ref="A1:H1"/>
  </mergeCells>
  <printOptions horizontalCentered="1" verticalCentered="1"/>
  <pageMargins left="0.3937007874015748" right="0.4330708661417323" top="0.2755905511811024" bottom="0.31496062992125984" header="0.15748031496062992" footer="0.5118110236220472"/>
  <pageSetup fitToHeight="1" fitToWidth="1" horizontalDpi="600" verticalDpi="600" orientation="landscape" paperSize="9" scale="64" r:id="rId1"/>
  <headerFooter alignWithMargins="0">
    <oddHeader>&amp;R&amp;"Arial,Normál"&amp;10 3. mutatás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237" t="s">
        <v>599</v>
      </c>
      <c r="B1" s="237"/>
      <c r="C1" s="237"/>
      <c r="D1" s="237"/>
      <c r="E1" s="237"/>
    </row>
    <row r="2" spans="1:5" s="2" customFormat="1" ht="15.75">
      <c r="A2" s="237" t="s">
        <v>601</v>
      </c>
      <c r="B2" s="237"/>
      <c r="C2" s="237"/>
      <c r="D2" s="237"/>
      <c r="E2" s="237"/>
    </row>
    <row r="3" s="2" customFormat="1" ht="15.75"/>
    <row r="4" spans="1:5" s="11" customFormat="1" ht="15.75">
      <c r="A4" s="145"/>
      <c r="B4" s="145" t="s">
        <v>0</v>
      </c>
      <c r="C4" s="145" t="s">
        <v>1</v>
      </c>
      <c r="D4" s="145" t="s">
        <v>2</v>
      </c>
      <c r="E4" s="145" t="s">
        <v>3</v>
      </c>
    </row>
    <row r="5" spans="1:5" s="11" customFormat="1" ht="15.75">
      <c r="A5" s="145">
        <v>1</v>
      </c>
      <c r="B5" s="83" t="s">
        <v>9</v>
      </c>
      <c r="C5" s="146">
        <v>43100</v>
      </c>
      <c r="D5" s="146" t="s">
        <v>602</v>
      </c>
      <c r="E5" s="146">
        <v>43465</v>
      </c>
    </row>
    <row r="6" spans="1:5" s="11" customFormat="1" ht="15.75">
      <c r="A6" s="145">
        <v>2</v>
      </c>
      <c r="B6" s="147" t="s">
        <v>603</v>
      </c>
      <c r="C6" s="128"/>
      <c r="D6" s="128"/>
      <c r="E6" s="128"/>
    </row>
    <row r="7" spans="1:5" s="11" customFormat="1" ht="15.75">
      <c r="A7" s="145">
        <v>3</v>
      </c>
      <c r="B7" s="148" t="s">
        <v>604</v>
      </c>
      <c r="C7" s="128">
        <v>100000</v>
      </c>
      <c r="D7" s="128"/>
      <c r="E7" s="128"/>
    </row>
    <row r="8" spans="1:5" s="11" customFormat="1" ht="15.75">
      <c r="A8" s="145">
        <v>4</v>
      </c>
      <c r="B8" s="148" t="s">
        <v>605</v>
      </c>
      <c r="C8" s="128"/>
      <c r="D8" s="128"/>
      <c r="E8" s="128">
        <v>100000</v>
      </c>
    </row>
    <row r="9" spans="1:5" s="11" customFormat="1" ht="15.75">
      <c r="A9" s="145">
        <v>5</v>
      </c>
      <c r="B9" s="147" t="s">
        <v>606</v>
      </c>
      <c r="C9" s="142">
        <f>SUM(C6:C8)</f>
        <v>100000</v>
      </c>
      <c r="D9" s="142">
        <f>SUM(D6:D8)</f>
        <v>0</v>
      </c>
      <c r="E9" s="142">
        <f>SUM(E6:E8)</f>
        <v>100000</v>
      </c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kimutatás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22" sqref="F22:F24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38" t="s">
        <v>496</v>
      </c>
      <c r="B1" s="238"/>
      <c r="C1" s="238"/>
      <c r="D1" s="238"/>
      <c r="E1" s="238"/>
      <c r="F1" s="238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47" t="s">
        <v>9</v>
      </c>
      <c r="C4" s="6" t="s">
        <v>383</v>
      </c>
      <c r="D4" s="6" t="s">
        <v>469</v>
      </c>
      <c r="E4" s="6" t="s">
        <v>508</v>
      </c>
      <c r="F4" s="6" t="s">
        <v>530</v>
      </c>
    </row>
    <row r="5" spans="1:6" s="10" customFormat="1" ht="15.75">
      <c r="A5" s="1">
        <v>2</v>
      </c>
      <c r="B5" s="248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 hidden="1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58.28125" style="53" customWidth="1"/>
    <col min="2" max="3" width="13.8515625" style="53" customWidth="1"/>
    <col min="4" max="138" width="9.140625" style="52" customWidth="1"/>
    <col min="139" max="16384" width="9.140625" style="53" customWidth="1"/>
  </cols>
  <sheetData>
    <row r="1" spans="1:138" s="49" customFormat="1" ht="33" customHeight="1">
      <c r="A1" s="263" t="s">
        <v>544</v>
      </c>
      <c r="B1" s="263"/>
      <c r="C1" s="26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69" t="s">
        <v>56</v>
      </c>
      <c r="B3" s="54" t="s">
        <v>57</v>
      </c>
      <c r="C3" s="54" t="s">
        <v>647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0" t="s">
        <v>58</v>
      </c>
      <c r="B4" s="56">
        <f>SUM(B5:B6)</f>
        <v>0</v>
      </c>
      <c r="C4" s="56">
        <f>SUM(C5:C6)</f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1" t="s">
        <v>59</v>
      </c>
      <c r="B5" s="56">
        <v>0</v>
      </c>
      <c r="C5" s="56">
        <v>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1" t="s">
        <v>60</v>
      </c>
      <c r="B6" s="56">
        <v>0</v>
      </c>
      <c r="C6" s="56">
        <v>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3" ht="31.5">
      <c r="A7" s="70" t="s">
        <v>61</v>
      </c>
      <c r="B7" s="56">
        <v>0</v>
      </c>
      <c r="C7" s="56">
        <v>0</v>
      </c>
    </row>
    <row r="8" spans="1:3" ht="31.5">
      <c r="A8" s="72" t="s">
        <v>62</v>
      </c>
      <c r="B8" s="57">
        <f>SUM(B9:B10)</f>
        <v>0</v>
      </c>
      <c r="C8" s="57">
        <f>SUM(C9:C10)</f>
        <v>0</v>
      </c>
    </row>
    <row r="9" spans="1:138" s="55" customFormat="1" ht="30">
      <c r="A9" s="73" t="s">
        <v>63</v>
      </c>
      <c r="B9" s="58">
        <v>0</v>
      </c>
      <c r="C9" s="58">
        <v>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3" t="s">
        <v>64</v>
      </c>
      <c r="B10" s="58">
        <v>0</v>
      </c>
      <c r="C10" s="58">
        <v>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2" t="s">
        <v>65</v>
      </c>
      <c r="B11" s="57">
        <v>0</v>
      </c>
      <c r="C11" s="57">
        <v>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2" t="s">
        <v>66</v>
      </c>
      <c r="B12" s="57">
        <f>SUM(B13,B16,B19,B25,B22)</f>
        <v>230000</v>
      </c>
      <c r="C12" s="57">
        <f>SUM(C13,C16,C19,C25,C22)</f>
        <v>230000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3" ht="18">
      <c r="A13" s="73" t="s">
        <v>67</v>
      </c>
      <c r="B13" s="58">
        <v>0</v>
      </c>
      <c r="C13" s="58">
        <v>0</v>
      </c>
    </row>
    <row r="14" spans="1:138" s="55" customFormat="1" ht="18">
      <c r="A14" s="74" t="s">
        <v>68</v>
      </c>
      <c r="B14" s="59">
        <v>0</v>
      </c>
      <c r="C14" s="59">
        <v>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4" t="s">
        <v>69</v>
      </c>
      <c r="B15" s="59">
        <v>0</v>
      </c>
      <c r="C15" s="59">
        <v>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3" t="s">
        <v>70</v>
      </c>
      <c r="B16" s="58">
        <f>SUM(B17:B18)</f>
        <v>230000</v>
      </c>
      <c r="C16" s="58">
        <f>SUM(C17:C18)</f>
        <v>230000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4" t="s">
        <v>68</v>
      </c>
      <c r="B17" s="59">
        <v>230000</v>
      </c>
      <c r="C17" s="59">
        <v>230000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4" t="s">
        <v>69</v>
      </c>
      <c r="B18" s="59">
        <v>0</v>
      </c>
      <c r="C18" s="59">
        <v>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3" t="s">
        <v>101</v>
      </c>
      <c r="B19" s="58">
        <f>SUM(B20:B21)</f>
        <v>0</v>
      </c>
      <c r="C19" s="58">
        <f>SUM(C20:C21)</f>
        <v>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3" ht="18">
      <c r="A20" s="74" t="s">
        <v>68</v>
      </c>
      <c r="B20" s="59">
        <v>0</v>
      </c>
      <c r="C20" s="59">
        <v>0</v>
      </c>
    </row>
    <row r="21" spans="1:138" s="55" customFormat="1" ht="25.5">
      <c r="A21" s="74" t="s">
        <v>69</v>
      </c>
      <c r="B21" s="59">
        <v>0</v>
      </c>
      <c r="C21" s="59">
        <v>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3" t="s">
        <v>71</v>
      </c>
      <c r="B22" s="58">
        <f>SUM(B23:B24)</f>
        <v>0</v>
      </c>
      <c r="C22" s="58">
        <f>SUM(C23:C24)</f>
        <v>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3" ht="18">
      <c r="A23" s="74" t="s">
        <v>68</v>
      </c>
      <c r="B23" s="59">
        <v>0</v>
      </c>
      <c r="C23" s="59">
        <v>0</v>
      </c>
    </row>
    <row r="24" spans="1:3" ht="25.5">
      <c r="A24" s="74" t="s">
        <v>69</v>
      </c>
      <c r="B24" s="59">
        <v>0</v>
      </c>
      <c r="C24" s="59">
        <v>0</v>
      </c>
    </row>
    <row r="25" spans="1:3" ht="18">
      <c r="A25" s="73" t="s">
        <v>72</v>
      </c>
      <c r="B25" s="58">
        <f>SUM(B26:B27)</f>
        <v>0</v>
      </c>
      <c r="C25" s="58">
        <f>SUM(C26:C27)</f>
        <v>0</v>
      </c>
    </row>
    <row r="26" spans="1:3" ht="18">
      <c r="A26" s="74" t="s">
        <v>68</v>
      </c>
      <c r="B26" s="59">
        <v>0</v>
      </c>
      <c r="C26" s="59">
        <v>0</v>
      </c>
    </row>
    <row r="27" spans="1:3" ht="25.5">
      <c r="A27" s="74" t="s">
        <v>69</v>
      </c>
      <c r="B27" s="59">
        <v>0</v>
      </c>
      <c r="C27" s="59">
        <v>0</v>
      </c>
    </row>
    <row r="28" spans="1:3" ht="31.5">
      <c r="A28" s="72" t="s">
        <v>73</v>
      </c>
      <c r="B28" s="57">
        <v>0</v>
      </c>
      <c r="C28" s="57">
        <v>0</v>
      </c>
    </row>
    <row r="29" spans="1:3" ht="18">
      <c r="A29" s="75" t="s">
        <v>74</v>
      </c>
      <c r="B29" s="57">
        <f>SUM(B8,B11,B12,B28,B4,B7)</f>
        <v>230000</v>
      </c>
      <c r="C29" s="57">
        <f>SUM(C8,C11,C12,C28,C4,C7)</f>
        <v>230000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5. kimutatás
</oddHeader>
    <oddFooter>&amp;C&amp;P. oldal, összesen: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F22" sqref="F22:F24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45" t="s">
        <v>495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s="16" customFormat="1" ht="15.75">
      <c r="A2" s="246" t="s">
        <v>371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s="16" customFormat="1" ht="15.75">
      <c r="A3" s="246" t="s">
        <v>370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 ht="15.75">
      <c r="A4" s="246" t="s">
        <v>513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39" t="s">
        <v>9</v>
      </c>
      <c r="C7" s="243" t="s">
        <v>469</v>
      </c>
      <c r="D7" s="243"/>
      <c r="E7" s="243"/>
      <c r="F7" s="244"/>
      <c r="G7" s="242" t="s">
        <v>508</v>
      </c>
      <c r="H7" s="243"/>
      <c r="I7" s="243"/>
      <c r="J7" s="244"/>
      <c r="K7" s="243" t="s">
        <v>530</v>
      </c>
      <c r="L7" s="244"/>
    </row>
    <row r="8" spans="1:12" s="3" customFormat="1" ht="31.5">
      <c r="A8" s="1"/>
      <c r="B8" s="264"/>
      <c r="C8" s="4" t="s">
        <v>511</v>
      </c>
      <c r="D8" s="4" t="s">
        <v>512</v>
      </c>
      <c r="E8" s="4" t="s">
        <v>538</v>
      </c>
      <c r="F8" s="4" t="s">
        <v>539</v>
      </c>
      <c r="G8" s="4" t="s">
        <v>511</v>
      </c>
      <c r="H8" s="4" t="s">
        <v>512</v>
      </c>
      <c r="I8" s="4" t="s">
        <v>538</v>
      </c>
      <c r="J8" s="4" t="s">
        <v>539</v>
      </c>
      <c r="K8" s="4" t="s">
        <v>538</v>
      </c>
      <c r="L8" s="4" t="s">
        <v>539</v>
      </c>
    </row>
    <row r="9" spans="1:12" s="3" customFormat="1" ht="15.75">
      <c r="A9" s="1">
        <v>2</v>
      </c>
      <c r="B9" s="240"/>
      <c r="C9" s="6" t="s">
        <v>372</v>
      </c>
      <c r="D9" s="6" t="s">
        <v>372</v>
      </c>
      <c r="E9" s="6" t="s">
        <v>4</v>
      </c>
      <c r="F9" s="6" t="s">
        <v>4</v>
      </c>
      <c r="G9" s="6" t="s">
        <v>372</v>
      </c>
      <c r="H9" s="6" t="s">
        <v>372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378</v>
      </c>
      <c r="C10" s="15">
        <v>980000</v>
      </c>
      <c r="D10" s="15">
        <v>980000</v>
      </c>
      <c r="E10" s="15">
        <v>980000</v>
      </c>
      <c r="F10" s="15">
        <v>980000</v>
      </c>
      <c r="G10" s="15">
        <v>980000</v>
      </c>
      <c r="H10" s="15">
        <v>980000</v>
      </c>
      <c r="I10" s="15">
        <v>980000</v>
      </c>
      <c r="J10" s="15">
        <v>980000</v>
      </c>
      <c r="K10" s="15">
        <v>980000</v>
      </c>
      <c r="L10" s="15">
        <v>980000</v>
      </c>
    </row>
    <row r="11" spans="1:12" ht="30">
      <c r="A11" s="1">
        <v>4</v>
      </c>
      <c r="B11" s="44" t="s">
        <v>379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5000</v>
      </c>
      <c r="D12" s="15">
        <v>5000</v>
      </c>
      <c r="E12" s="15">
        <v>5000</v>
      </c>
      <c r="F12" s="15">
        <v>5000</v>
      </c>
      <c r="G12" s="15">
        <v>5000</v>
      </c>
      <c r="H12" s="15">
        <v>5000</v>
      </c>
      <c r="I12" s="15">
        <v>5000</v>
      </c>
      <c r="J12" s="15">
        <v>5000</v>
      </c>
      <c r="K12" s="15">
        <v>5000</v>
      </c>
      <c r="L12" s="15">
        <v>5000</v>
      </c>
    </row>
    <row r="13" spans="1:12" ht="45">
      <c r="A13" s="1">
        <v>6</v>
      </c>
      <c r="B13" s="44" t="s">
        <v>30</v>
      </c>
      <c r="C13" s="15">
        <v>30000</v>
      </c>
      <c r="D13" s="15">
        <v>30000</v>
      </c>
      <c r="E13" s="15">
        <v>30000</v>
      </c>
      <c r="F13" s="15">
        <v>30000</v>
      </c>
      <c r="G13" s="15">
        <v>30000</v>
      </c>
      <c r="H13" s="15">
        <v>30000</v>
      </c>
      <c r="I13" s="15">
        <v>30000</v>
      </c>
      <c r="J13" s="15">
        <v>30000</v>
      </c>
      <c r="K13" s="15">
        <v>30000</v>
      </c>
      <c r="L13" s="15">
        <v>30000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380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1015000</v>
      </c>
      <c r="D17" s="18">
        <f>SUM(D10:D16)</f>
        <v>1015000</v>
      </c>
      <c r="E17" s="18">
        <f aca="true" t="shared" si="0" ref="E17:L17">SUM(E10:E16)</f>
        <v>1015000</v>
      </c>
      <c r="F17" s="18">
        <f t="shared" si="0"/>
        <v>1015000</v>
      </c>
      <c r="G17" s="18">
        <f t="shared" si="0"/>
        <v>1015000</v>
      </c>
      <c r="H17" s="18">
        <f>SUM(H10:H16)</f>
        <v>1015000</v>
      </c>
      <c r="I17" s="18">
        <f t="shared" si="0"/>
        <v>1015000</v>
      </c>
      <c r="J17" s="18">
        <f t="shared" si="0"/>
        <v>1015000</v>
      </c>
      <c r="K17" s="18">
        <f t="shared" si="0"/>
        <v>1015000</v>
      </c>
      <c r="L17" s="18">
        <f t="shared" si="0"/>
        <v>1015000</v>
      </c>
    </row>
    <row r="18" spans="1:12" ht="15.75">
      <c r="A18" s="1">
        <v>11</v>
      </c>
      <c r="B18" s="46" t="s">
        <v>52</v>
      </c>
      <c r="C18" s="18">
        <f>ROUNDDOWN(C17*0.5,0)</f>
        <v>507500</v>
      </c>
      <c r="D18" s="18">
        <f>ROUNDDOWN(D17*0.5,0)</f>
        <v>507500</v>
      </c>
      <c r="E18" s="18">
        <f aca="true" t="shared" si="1" ref="E18:L18">ROUNDDOWN(E17*0.5,0)</f>
        <v>507500</v>
      </c>
      <c r="F18" s="18">
        <f t="shared" si="1"/>
        <v>507500</v>
      </c>
      <c r="G18" s="18">
        <f t="shared" si="1"/>
        <v>507500</v>
      </c>
      <c r="H18" s="18">
        <f>ROUNDDOWN(H17*0.5,0)</f>
        <v>507500</v>
      </c>
      <c r="I18" s="18">
        <f t="shared" si="1"/>
        <v>507500</v>
      </c>
      <c r="J18" s="18">
        <f t="shared" si="1"/>
        <v>507500</v>
      </c>
      <c r="K18" s="18">
        <f t="shared" si="1"/>
        <v>507500</v>
      </c>
      <c r="L18" s="18">
        <f t="shared" si="1"/>
        <v>507500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507500</v>
      </c>
      <c r="D27" s="18">
        <f t="shared" si="3"/>
        <v>507500</v>
      </c>
      <c r="E27" s="18">
        <f t="shared" si="3"/>
        <v>507500</v>
      </c>
      <c r="F27" s="18">
        <f t="shared" si="3"/>
        <v>507500</v>
      </c>
      <c r="G27" s="18">
        <f t="shared" si="3"/>
        <v>507500</v>
      </c>
      <c r="H27" s="18">
        <f t="shared" si="3"/>
        <v>507500</v>
      </c>
      <c r="I27" s="18">
        <f t="shared" si="3"/>
        <v>507500</v>
      </c>
      <c r="J27" s="18">
        <f t="shared" si="3"/>
        <v>507500</v>
      </c>
      <c r="K27" s="18">
        <f t="shared" si="3"/>
        <v>507500</v>
      </c>
      <c r="L27" s="18">
        <f t="shared" si="3"/>
        <v>507500</v>
      </c>
    </row>
    <row r="28" spans="1:12" s="22" customFormat="1" ht="42.75">
      <c r="A28" s="1">
        <v>21</v>
      </c>
      <c r="B28" s="47" t="s">
        <v>375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514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109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374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310"/>
  <sheetViews>
    <sheetView zoomScalePageLayoutView="0" workbookViewId="0" topLeftCell="A266">
      <selection activeCell="E308" sqref="C4:E308"/>
    </sheetView>
  </sheetViews>
  <sheetFormatPr defaultColWidth="9.140625" defaultRowHeight="15"/>
  <cols>
    <col min="1" max="1" width="54.7109375" style="109" customWidth="1"/>
    <col min="2" max="2" width="5.7109375" style="16" customWidth="1"/>
    <col min="3" max="5" width="12.140625" style="16" customWidth="1"/>
    <col min="6" max="16384" width="9.140625" style="16" customWidth="1"/>
  </cols>
  <sheetData>
    <row r="1" spans="1:5" ht="15.75" customHeight="1">
      <c r="A1" s="265" t="s">
        <v>526</v>
      </c>
      <c r="B1" s="265"/>
      <c r="C1" s="265"/>
      <c r="D1" s="265"/>
      <c r="E1" s="265"/>
    </row>
    <row r="2" spans="1:5" ht="15.75">
      <c r="A2" s="246" t="s">
        <v>490</v>
      </c>
      <c r="B2" s="246"/>
      <c r="C2" s="246"/>
      <c r="D2" s="246"/>
      <c r="E2" s="246"/>
    </row>
    <row r="3" spans="1:3" ht="15.75">
      <c r="A3" s="107"/>
      <c r="B3" s="42"/>
      <c r="C3" s="42"/>
    </row>
    <row r="4" spans="1:5" s="10" customFormat="1" ht="31.5">
      <c r="A4" s="97" t="s">
        <v>9</v>
      </c>
      <c r="B4" s="17" t="s">
        <v>128</v>
      </c>
      <c r="C4" s="38" t="s">
        <v>4</v>
      </c>
      <c r="D4" s="38" t="s">
        <v>569</v>
      </c>
      <c r="E4" s="38" t="s">
        <v>570</v>
      </c>
    </row>
    <row r="5" spans="1:5" s="10" customFormat="1" ht="16.5">
      <c r="A5" s="66" t="s">
        <v>85</v>
      </c>
      <c r="B5" s="100"/>
      <c r="C5" s="77"/>
      <c r="D5" s="77"/>
      <c r="E5" s="77"/>
    </row>
    <row r="6" spans="1:5" s="10" customFormat="1" ht="31.5">
      <c r="A6" s="65" t="s">
        <v>255</v>
      </c>
      <c r="B6" s="17"/>
      <c r="C6" s="77"/>
      <c r="D6" s="77"/>
      <c r="E6" s="77"/>
    </row>
    <row r="7" spans="1:5" s="10" customFormat="1" ht="15.75" hidden="1">
      <c r="A7" s="82" t="s">
        <v>137</v>
      </c>
      <c r="B7" s="17">
        <v>2</v>
      </c>
      <c r="C7" s="77"/>
      <c r="D7" s="77"/>
      <c r="E7" s="77"/>
    </row>
    <row r="8" spans="1:5" s="10" customFormat="1" ht="15.75">
      <c r="A8" s="82" t="s">
        <v>138</v>
      </c>
      <c r="B8" s="17">
        <v>2</v>
      </c>
      <c r="C8" s="77">
        <v>640010</v>
      </c>
      <c r="D8" s="77">
        <v>640010</v>
      </c>
      <c r="E8" s="77">
        <v>640010</v>
      </c>
    </row>
    <row r="9" spans="1:5" s="10" customFormat="1" ht="15.75">
      <c r="A9" s="82" t="s">
        <v>139</v>
      </c>
      <c r="B9" s="17">
        <v>2</v>
      </c>
      <c r="C9" s="77">
        <v>448000</v>
      </c>
      <c r="D9" s="77">
        <v>448000</v>
      </c>
      <c r="E9" s="77">
        <v>448000</v>
      </c>
    </row>
    <row r="10" spans="1:5" s="10" customFormat="1" ht="15.75">
      <c r="A10" s="82" t="s">
        <v>140</v>
      </c>
      <c r="B10" s="17">
        <v>2</v>
      </c>
      <c r="C10" s="77">
        <v>337962</v>
      </c>
      <c r="D10" s="77">
        <v>337962</v>
      </c>
      <c r="E10" s="77">
        <v>337962</v>
      </c>
    </row>
    <row r="11" spans="1:5" s="10" customFormat="1" ht="15.75">
      <c r="A11" s="82" t="s">
        <v>141</v>
      </c>
      <c r="B11" s="17">
        <v>2</v>
      </c>
      <c r="C11" s="77">
        <v>118040</v>
      </c>
      <c r="D11" s="77">
        <v>118040</v>
      </c>
      <c r="E11" s="77">
        <v>118040</v>
      </c>
    </row>
    <row r="12" spans="1:5" s="10" customFormat="1" ht="15.75">
      <c r="A12" s="82" t="s">
        <v>257</v>
      </c>
      <c r="B12" s="17">
        <v>2</v>
      </c>
      <c r="C12" s="77">
        <v>5000000</v>
      </c>
      <c r="D12" s="77">
        <v>5000000</v>
      </c>
      <c r="E12" s="77">
        <v>5000000</v>
      </c>
    </row>
    <row r="13" spans="1:5" s="10" customFormat="1" ht="31.5" hidden="1">
      <c r="A13" s="82" t="s">
        <v>258</v>
      </c>
      <c r="B13" s="17">
        <v>2</v>
      </c>
      <c r="C13" s="77"/>
      <c r="D13" s="77"/>
      <c r="E13" s="77"/>
    </row>
    <row r="14" spans="1:5" s="10" customFormat="1" ht="15.75">
      <c r="A14" s="82" t="s">
        <v>461</v>
      </c>
      <c r="B14" s="17">
        <v>2</v>
      </c>
      <c r="C14" s="77">
        <v>2944805</v>
      </c>
      <c r="D14" s="77">
        <v>2944805</v>
      </c>
      <c r="E14" s="77">
        <v>2944805</v>
      </c>
    </row>
    <row r="15" spans="1:5" s="10" customFormat="1" ht="15.75">
      <c r="A15" s="82" t="s">
        <v>517</v>
      </c>
      <c r="B15" s="17">
        <v>2</v>
      </c>
      <c r="C15" s="77">
        <v>1009100</v>
      </c>
      <c r="D15" s="77">
        <v>1009100</v>
      </c>
      <c r="E15" s="77">
        <v>1009100</v>
      </c>
    </row>
    <row r="16" spans="1:5" s="10" customFormat="1" ht="15.75" hidden="1">
      <c r="A16" s="82" t="s">
        <v>277</v>
      </c>
      <c r="B16" s="17">
        <v>2</v>
      </c>
      <c r="C16" s="77"/>
      <c r="D16" s="77"/>
      <c r="E16" s="77"/>
    </row>
    <row r="17" spans="1:5" s="10" customFormat="1" ht="31.5">
      <c r="A17" s="105" t="s">
        <v>256</v>
      </c>
      <c r="B17" s="17"/>
      <c r="C17" s="77">
        <f>SUM(C7:C16)</f>
        <v>10497917</v>
      </c>
      <c r="D17" s="77">
        <f>SUM(D7:D16)</f>
        <v>10497917</v>
      </c>
      <c r="E17" s="77">
        <f>SUM(E7:E16)</f>
        <v>10497917</v>
      </c>
    </row>
    <row r="18" spans="1:5" s="10" customFormat="1" ht="15.75" hidden="1">
      <c r="A18" s="82" t="s">
        <v>260</v>
      </c>
      <c r="B18" s="17">
        <v>2</v>
      </c>
      <c r="C18" s="77"/>
      <c r="D18" s="77"/>
      <c r="E18" s="77"/>
    </row>
    <row r="19" spans="1:5" s="10" customFormat="1" ht="15.75" hidden="1">
      <c r="A19" s="82" t="s">
        <v>261</v>
      </c>
      <c r="B19" s="17">
        <v>2</v>
      </c>
      <c r="C19" s="77"/>
      <c r="D19" s="77"/>
      <c r="E19" s="77"/>
    </row>
    <row r="20" spans="1:5" s="10" customFormat="1" ht="31.5" hidden="1">
      <c r="A20" s="105" t="s">
        <v>259</v>
      </c>
      <c r="B20" s="17"/>
      <c r="C20" s="77">
        <f>SUM(C18:C19)</f>
        <v>0</v>
      </c>
      <c r="D20" s="77">
        <f>SUM(D18:D19)</f>
        <v>0</v>
      </c>
      <c r="E20" s="77">
        <f>SUM(E18:E19)</f>
        <v>0</v>
      </c>
    </row>
    <row r="21" spans="1:5" s="10" customFormat="1" ht="15.75" hidden="1">
      <c r="A21" s="82" t="s">
        <v>262</v>
      </c>
      <c r="B21" s="17">
        <v>2</v>
      </c>
      <c r="C21" s="77"/>
      <c r="D21" s="77"/>
      <c r="E21" s="77"/>
    </row>
    <row r="22" spans="1:5" s="10" customFormat="1" ht="15.75" hidden="1">
      <c r="A22" s="82" t="s">
        <v>263</v>
      </c>
      <c r="B22" s="17">
        <v>2</v>
      </c>
      <c r="C22" s="77"/>
      <c r="D22" s="77"/>
      <c r="E22" s="77"/>
    </row>
    <row r="23" spans="1:5" s="10" customFormat="1" ht="15.75" hidden="1">
      <c r="A23" s="108" t="s">
        <v>461</v>
      </c>
      <c r="B23" s="17">
        <v>2</v>
      </c>
      <c r="C23" s="77"/>
      <c r="D23" s="77"/>
      <c r="E23" s="77"/>
    </row>
    <row r="24" spans="1:5" s="10" customFormat="1" ht="15.75">
      <c r="A24" s="82" t="s">
        <v>266</v>
      </c>
      <c r="B24" s="17">
        <v>2</v>
      </c>
      <c r="C24" s="77">
        <v>55360</v>
      </c>
      <c r="D24" s="77">
        <v>55360</v>
      </c>
      <c r="E24" s="77">
        <v>55360</v>
      </c>
    </row>
    <row r="25" spans="1:5" s="10" customFormat="1" ht="15.75" hidden="1">
      <c r="A25" s="82" t="s">
        <v>267</v>
      </c>
      <c r="B25" s="17">
        <v>2</v>
      </c>
      <c r="C25" s="77"/>
      <c r="D25" s="77"/>
      <c r="E25" s="77"/>
    </row>
    <row r="26" spans="1:5" s="10" customFormat="1" ht="31.5">
      <c r="A26" s="82" t="s">
        <v>462</v>
      </c>
      <c r="B26" s="17">
        <v>2</v>
      </c>
      <c r="C26" s="77">
        <v>215000</v>
      </c>
      <c r="D26" s="77">
        <v>215000</v>
      </c>
      <c r="E26" s="77">
        <v>215000</v>
      </c>
    </row>
    <row r="27" spans="1:5" s="10" customFormat="1" ht="15.75" hidden="1">
      <c r="A27" s="82" t="s">
        <v>264</v>
      </c>
      <c r="B27" s="17">
        <v>2</v>
      </c>
      <c r="C27" s="77"/>
      <c r="D27" s="77"/>
      <c r="E27" s="77"/>
    </row>
    <row r="28" spans="1:5" s="10" customFormat="1" ht="15.75" hidden="1">
      <c r="A28" s="82" t="s">
        <v>481</v>
      </c>
      <c r="B28" s="17">
        <v>2</v>
      </c>
      <c r="C28" s="77"/>
      <c r="D28" s="77"/>
      <c r="E28" s="77"/>
    </row>
    <row r="29" spans="1:5" s="10" customFormat="1" ht="47.25">
      <c r="A29" s="105" t="s">
        <v>265</v>
      </c>
      <c r="B29" s="17"/>
      <c r="C29" s="77">
        <f>SUM(C21:C28)</f>
        <v>270360</v>
      </c>
      <c r="D29" s="77">
        <f>SUM(D21:D28)</f>
        <v>270360</v>
      </c>
      <c r="E29" s="77">
        <f>SUM(E21:E28)</f>
        <v>270360</v>
      </c>
    </row>
    <row r="30" spans="1:5" s="10" customFormat="1" ht="47.25">
      <c r="A30" s="82" t="s">
        <v>268</v>
      </c>
      <c r="B30" s="17">
        <v>2</v>
      </c>
      <c r="C30" s="77">
        <v>1800000</v>
      </c>
      <c r="D30" s="77">
        <v>1800000</v>
      </c>
      <c r="E30" s="77">
        <v>1800000</v>
      </c>
    </row>
    <row r="31" spans="1:5" s="10" customFormat="1" ht="31.5">
      <c r="A31" s="105" t="s">
        <v>269</v>
      </c>
      <c r="B31" s="17"/>
      <c r="C31" s="77">
        <f>SUM(C30)</f>
        <v>1800000</v>
      </c>
      <c r="D31" s="77">
        <f>SUM(D30)</f>
        <v>1800000</v>
      </c>
      <c r="E31" s="77">
        <f>SUM(E30)</f>
        <v>1800000</v>
      </c>
    </row>
    <row r="32" spans="1:5" s="10" customFormat="1" ht="31.5">
      <c r="A32" s="82" t="s">
        <v>270</v>
      </c>
      <c r="B32" s="17">
        <v>2</v>
      </c>
      <c r="C32" s="77">
        <v>0</v>
      </c>
      <c r="D32" s="77">
        <v>91500</v>
      </c>
      <c r="E32" s="77">
        <v>91500</v>
      </c>
    </row>
    <row r="33" spans="1:5" s="10" customFormat="1" ht="15.75" hidden="1">
      <c r="A33" s="82" t="s">
        <v>271</v>
      </c>
      <c r="B33" s="17">
        <v>2</v>
      </c>
      <c r="C33" s="77"/>
      <c r="D33" s="77"/>
      <c r="E33" s="77"/>
    </row>
    <row r="34" spans="1:5" s="10" customFormat="1" ht="15.75" hidden="1">
      <c r="A34" s="82" t="s">
        <v>272</v>
      </c>
      <c r="B34" s="17">
        <v>2</v>
      </c>
      <c r="C34" s="77"/>
      <c r="D34" s="77"/>
      <c r="E34" s="77"/>
    </row>
    <row r="35" spans="1:5" s="10" customFormat="1" ht="31.5" hidden="1">
      <c r="A35" s="82" t="s">
        <v>273</v>
      </c>
      <c r="B35" s="17">
        <v>2</v>
      </c>
      <c r="C35" s="77"/>
      <c r="D35" s="77"/>
      <c r="E35" s="77"/>
    </row>
    <row r="36" spans="1:5" s="10" customFormat="1" ht="15.75" hidden="1">
      <c r="A36" s="82" t="s">
        <v>274</v>
      </c>
      <c r="B36" s="17">
        <v>2</v>
      </c>
      <c r="C36" s="77"/>
      <c r="D36" s="77"/>
      <c r="E36" s="77"/>
    </row>
    <row r="37" spans="1:5" s="10" customFormat="1" ht="15.75" hidden="1">
      <c r="A37" s="82" t="s">
        <v>275</v>
      </c>
      <c r="B37" s="17">
        <v>2</v>
      </c>
      <c r="C37" s="77"/>
      <c r="D37" s="77"/>
      <c r="E37" s="77"/>
    </row>
    <row r="38" spans="1:5" s="10" customFormat="1" ht="15.75" hidden="1">
      <c r="A38" s="82" t="s">
        <v>478</v>
      </c>
      <c r="B38" s="17">
        <v>2</v>
      </c>
      <c r="C38" s="77"/>
      <c r="D38" s="77"/>
      <c r="E38" s="77"/>
    </row>
    <row r="39" spans="1:5" s="10" customFormat="1" ht="15.75" hidden="1">
      <c r="A39" s="82" t="s">
        <v>276</v>
      </c>
      <c r="B39" s="17">
        <v>2</v>
      </c>
      <c r="C39" s="77"/>
      <c r="D39" s="77"/>
      <c r="E39" s="77"/>
    </row>
    <row r="40" spans="1:5" s="10" customFormat="1" ht="15.75" hidden="1">
      <c r="A40" s="82" t="s">
        <v>417</v>
      </c>
      <c r="B40" s="17">
        <v>2</v>
      </c>
      <c r="C40" s="77"/>
      <c r="D40" s="77"/>
      <c r="E40" s="77"/>
    </row>
    <row r="41" spans="1:5" s="10" customFormat="1" ht="15.75" hidden="1">
      <c r="A41" s="82" t="s">
        <v>503</v>
      </c>
      <c r="B41" s="17">
        <v>2</v>
      </c>
      <c r="C41" s="77"/>
      <c r="D41" s="77"/>
      <c r="E41" s="77"/>
    </row>
    <row r="42" spans="1:5" s="10" customFormat="1" ht="15.75" hidden="1">
      <c r="A42" s="82" t="s">
        <v>463</v>
      </c>
      <c r="B42" s="17">
        <v>2</v>
      </c>
      <c r="C42" s="77"/>
      <c r="D42" s="77"/>
      <c r="E42" s="77"/>
    </row>
    <row r="43" spans="1:5" s="10" customFormat="1" ht="15.75" hidden="1">
      <c r="A43" s="82" t="s">
        <v>277</v>
      </c>
      <c r="B43" s="17">
        <v>2</v>
      </c>
      <c r="C43" s="77"/>
      <c r="D43" s="77"/>
      <c r="E43" s="77"/>
    </row>
    <row r="44" spans="1:5" s="10" customFormat="1" ht="31.5">
      <c r="A44" s="61" t="s">
        <v>572</v>
      </c>
      <c r="B44" s="17">
        <v>2</v>
      </c>
      <c r="C44" s="77">
        <v>0</v>
      </c>
      <c r="D44" s="77">
        <v>132000</v>
      </c>
      <c r="E44" s="77">
        <v>132000</v>
      </c>
    </row>
    <row r="45" spans="1:5" s="10" customFormat="1" ht="31.5">
      <c r="A45" s="105" t="s">
        <v>418</v>
      </c>
      <c r="B45" s="17"/>
      <c r="C45" s="77">
        <f>SUM(C32:C43)</f>
        <v>0</v>
      </c>
      <c r="D45" s="77">
        <f>SUM(D32:D44)</f>
        <v>223500</v>
      </c>
      <c r="E45" s="77">
        <f>SUM(E32:E44)</f>
        <v>223500</v>
      </c>
    </row>
    <row r="46" spans="1:5" s="10" customFormat="1" ht="15.75" hidden="1">
      <c r="A46" s="82"/>
      <c r="B46" s="17"/>
      <c r="C46" s="77"/>
      <c r="D46" s="77"/>
      <c r="E46" s="77"/>
    </row>
    <row r="47" spans="1:5" s="10" customFormat="1" ht="15.75" hidden="1">
      <c r="A47" s="105" t="s">
        <v>419</v>
      </c>
      <c r="B47" s="17"/>
      <c r="C47" s="77">
        <f>SUM(C46)</f>
        <v>0</v>
      </c>
      <c r="D47" s="77">
        <f>SUM(D46)</f>
        <v>0</v>
      </c>
      <c r="E47" s="77">
        <f>SUM(E46)</f>
        <v>0</v>
      </c>
    </row>
    <row r="48" spans="1:5" s="10" customFormat="1" ht="15.75" hidden="1">
      <c r="A48" s="61"/>
      <c r="B48" s="17"/>
      <c r="C48" s="77"/>
      <c r="D48" s="77"/>
      <c r="E48" s="77"/>
    </row>
    <row r="49" spans="1:5" s="10" customFormat="1" ht="15.75" hidden="1">
      <c r="A49" s="61" t="s">
        <v>279</v>
      </c>
      <c r="B49" s="17"/>
      <c r="C49" s="77"/>
      <c r="D49" s="77"/>
      <c r="E49" s="77"/>
    </row>
    <row r="50" spans="1:5" s="10" customFormat="1" ht="15.75" hidden="1">
      <c r="A50" s="61"/>
      <c r="B50" s="17"/>
      <c r="C50" s="77"/>
      <c r="D50" s="77"/>
      <c r="E50" s="77"/>
    </row>
    <row r="51" spans="1:5" s="10" customFormat="1" ht="31.5" hidden="1">
      <c r="A51" s="61" t="s">
        <v>282</v>
      </c>
      <c r="B51" s="17"/>
      <c r="C51" s="77"/>
      <c r="D51" s="77"/>
      <c r="E51" s="77"/>
    </row>
    <row r="52" spans="1:5" s="10" customFormat="1" ht="15.75" hidden="1">
      <c r="A52" s="61"/>
      <c r="B52" s="17"/>
      <c r="C52" s="77"/>
      <c r="D52" s="77"/>
      <c r="E52" s="77"/>
    </row>
    <row r="53" spans="1:5" s="10" customFormat="1" ht="31.5" hidden="1">
      <c r="A53" s="61" t="s">
        <v>281</v>
      </c>
      <c r="B53" s="17"/>
      <c r="C53" s="77"/>
      <c r="D53" s="77"/>
      <c r="E53" s="77"/>
    </row>
    <row r="54" spans="1:5" s="10" customFormat="1" ht="15.75" hidden="1">
      <c r="A54" s="61"/>
      <c r="B54" s="17"/>
      <c r="C54" s="77"/>
      <c r="D54" s="77"/>
      <c r="E54" s="77"/>
    </row>
    <row r="55" spans="1:5" s="10" customFormat="1" ht="31.5" hidden="1">
      <c r="A55" s="61" t="s">
        <v>280</v>
      </c>
      <c r="B55" s="17"/>
      <c r="C55" s="77"/>
      <c r="D55" s="77"/>
      <c r="E55" s="77"/>
    </row>
    <row r="56" spans="1:5" s="10" customFormat="1" ht="15.75" hidden="1">
      <c r="A56" s="82" t="s">
        <v>476</v>
      </c>
      <c r="B56" s="17">
        <v>2</v>
      </c>
      <c r="C56" s="77"/>
      <c r="D56" s="77"/>
      <c r="E56" s="77"/>
    </row>
    <row r="57" spans="1:5" s="10" customFormat="1" ht="15.75" hidden="1">
      <c r="A57" s="82"/>
      <c r="B57" s="17"/>
      <c r="C57" s="77"/>
      <c r="D57" s="77"/>
      <c r="E57" s="77"/>
    </row>
    <row r="58" spans="1:5" s="10" customFormat="1" ht="15.75" hidden="1">
      <c r="A58" s="82"/>
      <c r="B58" s="17"/>
      <c r="C58" s="77"/>
      <c r="D58" s="77"/>
      <c r="E58" s="77"/>
    </row>
    <row r="59" spans="1:5" s="10" customFormat="1" ht="15.75" hidden="1">
      <c r="A59" s="82" t="s">
        <v>477</v>
      </c>
      <c r="B59" s="17">
        <v>2</v>
      </c>
      <c r="C59" s="77"/>
      <c r="D59" s="77"/>
      <c r="E59" s="77"/>
    </row>
    <row r="60" spans="1:5" s="10" customFormat="1" ht="15.75" hidden="1">
      <c r="A60" s="104" t="s">
        <v>455</v>
      </c>
      <c r="B60" s="95"/>
      <c r="C60" s="77">
        <f>SUM(C56:C59)</f>
        <v>0</v>
      </c>
      <c r="D60" s="77">
        <f>SUM(D56:D59)</f>
        <v>0</v>
      </c>
      <c r="E60" s="77">
        <f>SUM(E56:E59)</f>
        <v>0</v>
      </c>
    </row>
    <row r="61" spans="1:5" s="10" customFormat="1" ht="15.75" hidden="1">
      <c r="A61" s="82" t="s">
        <v>142</v>
      </c>
      <c r="B61" s="95">
        <v>2</v>
      </c>
      <c r="C61" s="77"/>
      <c r="D61" s="77"/>
      <c r="E61" s="77"/>
    </row>
    <row r="62" spans="1:5" s="10" customFormat="1" ht="15.75" hidden="1">
      <c r="A62" s="82" t="s">
        <v>283</v>
      </c>
      <c r="B62" s="95">
        <v>2</v>
      </c>
      <c r="C62" s="77"/>
      <c r="D62" s="77"/>
      <c r="E62" s="77"/>
    </row>
    <row r="63" spans="1:5" s="10" customFormat="1" ht="15.75" hidden="1">
      <c r="A63" s="82" t="s">
        <v>143</v>
      </c>
      <c r="B63" s="95">
        <v>2</v>
      </c>
      <c r="C63" s="77"/>
      <c r="D63" s="77"/>
      <c r="E63" s="77"/>
    </row>
    <row r="64" spans="1:5" s="10" customFormat="1" ht="15.75" hidden="1">
      <c r="A64" s="104" t="s">
        <v>145</v>
      </c>
      <c r="B64" s="95"/>
      <c r="C64" s="77">
        <f>SUM(C61:C63)</f>
        <v>0</v>
      </c>
      <c r="D64" s="77">
        <f>SUM(D61:D63)</f>
        <v>0</v>
      </c>
      <c r="E64" s="77">
        <f>SUM(E61:E63)</f>
        <v>0</v>
      </c>
    </row>
    <row r="65" spans="1:5" s="10" customFormat="1" ht="15.75" hidden="1">
      <c r="A65" s="82" t="s">
        <v>488</v>
      </c>
      <c r="B65" s="95">
        <v>2</v>
      </c>
      <c r="C65" s="77"/>
      <c r="D65" s="77"/>
      <c r="E65" s="77"/>
    </row>
    <row r="66" spans="1:5" s="10" customFormat="1" ht="15.75" hidden="1">
      <c r="A66" s="82"/>
      <c r="B66" s="95"/>
      <c r="C66" s="77"/>
      <c r="D66" s="77"/>
      <c r="E66" s="77"/>
    </row>
    <row r="67" spans="1:5" s="10" customFormat="1" ht="15.75" hidden="1">
      <c r="A67" s="82"/>
      <c r="B67" s="95"/>
      <c r="C67" s="77"/>
      <c r="D67" s="77"/>
      <c r="E67" s="77"/>
    </row>
    <row r="68" spans="1:5" s="10" customFormat="1" ht="15.75" hidden="1">
      <c r="A68" s="82"/>
      <c r="B68" s="95"/>
      <c r="C68" s="77"/>
      <c r="D68" s="77"/>
      <c r="E68" s="77"/>
    </row>
    <row r="69" spans="1:5" s="10" customFormat="1" ht="15.75" hidden="1">
      <c r="A69" s="104" t="s">
        <v>146</v>
      </c>
      <c r="B69" s="95"/>
      <c r="C69" s="77">
        <f>SUM(C65:C68)</f>
        <v>0</v>
      </c>
      <c r="D69" s="77">
        <f>SUM(D65:D68)</f>
        <v>0</v>
      </c>
      <c r="E69" s="77">
        <f>SUM(E65:E68)</f>
        <v>0</v>
      </c>
    </row>
    <row r="70" spans="1:5" s="10" customFormat="1" ht="15.75" hidden="1">
      <c r="A70" s="82" t="s">
        <v>117</v>
      </c>
      <c r="B70" s="17">
        <v>2</v>
      </c>
      <c r="C70" s="77"/>
      <c r="D70" s="77"/>
      <c r="E70" s="77"/>
    </row>
    <row r="71" spans="1:5" s="10" customFormat="1" ht="15.75" hidden="1">
      <c r="A71" s="82" t="s">
        <v>433</v>
      </c>
      <c r="B71" s="97">
        <v>2</v>
      </c>
      <c r="C71" s="77"/>
      <c r="D71" s="77"/>
      <c r="E71" s="77"/>
    </row>
    <row r="72" spans="1:5" s="10" customFormat="1" ht="15.75">
      <c r="A72" s="82" t="s">
        <v>505</v>
      </c>
      <c r="B72" s="97">
        <v>2</v>
      </c>
      <c r="C72" s="77">
        <v>1107</v>
      </c>
      <c r="D72" s="77">
        <v>1107</v>
      </c>
      <c r="E72" s="77">
        <v>1107</v>
      </c>
    </row>
    <row r="73" spans="1:5" s="10" customFormat="1" ht="15.75" hidden="1">
      <c r="A73" s="82" t="s">
        <v>434</v>
      </c>
      <c r="B73" s="97">
        <v>2</v>
      </c>
      <c r="C73" s="77"/>
      <c r="D73" s="77"/>
      <c r="E73" s="77"/>
    </row>
    <row r="74" spans="1:5" s="10" customFormat="1" ht="15.75" hidden="1">
      <c r="A74" s="82" t="s">
        <v>442</v>
      </c>
      <c r="B74" s="97">
        <v>2</v>
      </c>
      <c r="C74" s="77"/>
      <c r="D74" s="77"/>
      <c r="E74" s="77"/>
    </row>
    <row r="75" spans="1:5" s="10" customFormat="1" ht="15.75" hidden="1">
      <c r="A75" s="82" t="s">
        <v>435</v>
      </c>
      <c r="B75" s="97">
        <v>2</v>
      </c>
      <c r="C75" s="77"/>
      <c r="D75" s="77"/>
      <c r="E75" s="77"/>
    </row>
    <row r="76" spans="1:5" s="10" customFormat="1" ht="15.75" hidden="1">
      <c r="A76" s="82" t="s">
        <v>443</v>
      </c>
      <c r="B76" s="97">
        <v>2</v>
      </c>
      <c r="C76" s="77"/>
      <c r="D76" s="77"/>
      <c r="E76" s="77"/>
    </row>
    <row r="77" spans="1:5" s="10" customFormat="1" ht="15.75" hidden="1">
      <c r="A77" s="82" t="s">
        <v>106</v>
      </c>
      <c r="B77" s="17"/>
      <c r="C77" s="77"/>
      <c r="D77" s="77"/>
      <c r="E77" s="77"/>
    </row>
    <row r="78" spans="1:5" s="10" customFormat="1" ht="31.5">
      <c r="A78" s="82" t="s">
        <v>567</v>
      </c>
      <c r="B78" s="17">
        <v>2</v>
      </c>
      <c r="C78" s="77">
        <v>0</v>
      </c>
      <c r="D78" s="77">
        <v>100000</v>
      </c>
      <c r="E78" s="77">
        <v>100000</v>
      </c>
    </row>
    <row r="79" spans="1:5" s="10" customFormat="1" ht="31.5">
      <c r="A79" s="104" t="s">
        <v>147</v>
      </c>
      <c r="B79" s="17"/>
      <c r="C79" s="77">
        <f>SUM(C70:C78)</f>
        <v>1107</v>
      </c>
      <c r="D79" s="77">
        <f>SUM(D70:D78)</f>
        <v>101107</v>
      </c>
      <c r="E79" s="77">
        <f>SUM(E70:E78)</f>
        <v>101107</v>
      </c>
    </row>
    <row r="80" spans="1:5" s="10" customFormat="1" ht="15.75" hidden="1">
      <c r="A80" s="82" t="s">
        <v>444</v>
      </c>
      <c r="B80" s="97">
        <v>2</v>
      </c>
      <c r="C80" s="77"/>
      <c r="D80" s="77"/>
      <c r="E80" s="77"/>
    </row>
    <row r="81" spans="1:5" s="10" customFormat="1" ht="15.75" hidden="1">
      <c r="A81" s="82" t="s">
        <v>445</v>
      </c>
      <c r="B81" s="97">
        <v>2</v>
      </c>
      <c r="C81" s="77"/>
      <c r="D81" s="77"/>
      <c r="E81" s="77"/>
    </row>
    <row r="82" spans="1:5" s="10" customFormat="1" ht="15.75" hidden="1">
      <c r="A82" s="82" t="s">
        <v>446</v>
      </c>
      <c r="B82" s="97">
        <v>2</v>
      </c>
      <c r="C82" s="77"/>
      <c r="D82" s="77"/>
      <c r="E82" s="77"/>
    </row>
    <row r="83" spans="1:5" s="10" customFormat="1" ht="15.75" hidden="1">
      <c r="A83" s="82" t="s">
        <v>447</v>
      </c>
      <c r="B83" s="97">
        <v>2</v>
      </c>
      <c r="C83" s="77"/>
      <c r="D83" s="77"/>
      <c r="E83" s="77"/>
    </row>
    <row r="84" spans="1:5" s="10" customFormat="1" ht="15.75" hidden="1">
      <c r="A84" s="82" t="s">
        <v>448</v>
      </c>
      <c r="B84" s="97">
        <v>2</v>
      </c>
      <c r="C84" s="77"/>
      <c r="D84" s="77"/>
      <c r="E84" s="77"/>
    </row>
    <row r="85" spans="1:5" s="10" customFormat="1" ht="15.75" hidden="1">
      <c r="A85" s="82" t="s">
        <v>449</v>
      </c>
      <c r="B85" s="97">
        <v>2</v>
      </c>
      <c r="C85" s="77"/>
      <c r="D85" s="77"/>
      <c r="E85" s="77"/>
    </row>
    <row r="86" spans="1:5" s="10" customFormat="1" ht="15.75" hidden="1">
      <c r="A86" s="82" t="s">
        <v>450</v>
      </c>
      <c r="B86" s="17">
        <v>2</v>
      </c>
      <c r="C86" s="77"/>
      <c r="D86" s="77"/>
      <c r="E86" s="77"/>
    </row>
    <row r="87" spans="1:5" s="10" customFormat="1" ht="15.75" hidden="1">
      <c r="A87" s="82" t="s">
        <v>451</v>
      </c>
      <c r="B87" s="17">
        <v>2</v>
      </c>
      <c r="C87" s="77"/>
      <c r="D87" s="77"/>
      <c r="E87" s="77"/>
    </row>
    <row r="88" spans="1:5" s="10" customFormat="1" ht="15.75" hidden="1">
      <c r="A88" s="82" t="s">
        <v>106</v>
      </c>
      <c r="B88" s="17"/>
      <c r="C88" s="77"/>
      <c r="D88" s="77"/>
      <c r="E88" s="77"/>
    </row>
    <row r="89" spans="1:5" s="10" customFormat="1" ht="15.75" hidden="1">
      <c r="A89" s="82" t="s">
        <v>106</v>
      </c>
      <c r="B89" s="17"/>
      <c r="C89" s="77"/>
      <c r="D89" s="77"/>
      <c r="E89" s="77"/>
    </row>
    <row r="90" spans="1:5" s="10" customFormat="1" ht="15.75" hidden="1">
      <c r="A90" s="104" t="s">
        <v>284</v>
      </c>
      <c r="B90" s="17"/>
      <c r="C90" s="77">
        <f>SUM(C80:C89)</f>
        <v>0</v>
      </c>
      <c r="D90" s="77">
        <f>SUM(D80:D89)</f>
        <v>0</v>
      </c>
      <c r="E90" s="77">
        <f>SUM(E80:E89)</f>
        <v>0</v>
      </c>
    </row>
    <row r="91" spans="1:5" s="10" customFormat="1" ht="15.75" hidden="1">
      <c r="A91" s="61"/>
      <c r="B91" s="17"/>
      <c r="C91" s="77"/>
      <c r="D91" s="77"/>
      <c r="E91" s="77"/>
    </row>
    <row r="92" spans="1:5" s="10" customFormat="1" ht="15.75" hidden="1">
      <c r="A92" s="61" t="s">
        <v>516</v>
      </c>
      <c r="B92" s="17"/>
      <c r="C92" s="77"/>
      <c r="D92" s="77"/>
      <c r="E92" s="77"/>
    </row>
    <row r="93" spans="1:5" s="10" customFormat="1" ht="31.5">
      <c r="A93" s="105" t="s">
        <v>285</v>
      </c>
      <c r="B93" s="17"/>
      <c r="C93" s="77">
        <f>C60+C64+C69+C79+C90</f>
        <v>1107</v>
      </c>
      <c r="D93" s="77">
        <f>D60+D64+D69+D79+D90</f>
        <v>101107</v>
      </c>
      <c r="E93" s="77">
        <f>E60+E64+E69+E79+E90</f>
        <v>101107</v>
      </c>
    </row>
    <row r="94" spans="1:5" s="10" customFormat="1" ht="31.5">
      <c r="A94" s="40" t="s">
        <v>255</v>
      </c>
      <c r="B94" s="97"/>
      <c r="C94" s="79">
        <f>SUM(C95:C95:C97)</f>
        <v>12569384</v>
      </c>
      <c r="D94" s="79">
        <f>SUM(D95:D95:D97)</f>
        <v>12892884</v>
      </c>
      <c r="E94" s="79">
        <f>SUM(E95:E95:E97)</f>
        <v>12892884</v>
      </c>
    </row>
    <row r="95" spans="1:5" s="10" customFormat="1" ht="15.75">
      <c r="A95" s="82" t="s">
        <v>377</v>
      </c>
      <c r="B95" s="95">
        <v>1</v>
      </c>
      <c r="C95" s="77">
        <f>SUMIF($B$6:$B$94,"1",C$6:C$94)</f>
        <v>0</v>
      </c>
      <c r="D95" s="77">
        <f>SUMIF($B$6:$B$94,"1",D$6:D$94)</f>
        <v>0</v>
      </c>
      <c r="E95" s="77">
        <f>SUMIF($B$6:$B$94,"1",E$6:E$94)</f>
        <v>0</v>
      </c>
    </row>
    <row r="96" spans="1:5" s="10" customFormat="1" ht="15.75">
      <c r="A96" s="82" t="s">
        <v>220</v>
      </c>
      <c r="B96" s="95">
        <v>2</v>
      </c>
      <c r="C96" s="77">
        <f>SUMIF($B$6:$B$94,"2",C$6:C$94)</f>
        <v>12569384</v>
      </c>
      <c r="D96" s="77">
        <f>SUMIF($B$6:$B$94,"2",D$6:D$94)</f>
        <v>12892884</v>
      </c>
      <c r="E96" s="77">
        <f>SUMIF($B$6:$B$94,"2",E$6:E$94)</f>
        <v>12892884</v>
      </c>
    </row>
    <row r="97" spans="1:5" s="10" customFormat="1" ht="15.75">
      <c r="A97" s="82" t="s">
        <v>112</v>
      </c>
      <c r="B97" s="95">
        <v>3</v>
      </c>
      <c r="C97" s="77">
        <f>SUMIF($B$6:$B$94,"3",C$6:C$94)</f>
        <v>0</v>
      </c>
      <c r="D97" s="77">
        <f>SUMIF($B$6:$B$94,"3",D$6:D$94)</f>
        <v>0</v>
      </c>
      <c r="E97" s="77">
        <f>SUMIF($B$6:$B$94,"3",E$6:E$94)</f>
        <v>0</v>
      </c>
    </row>
    <row r="98" spans="1:5" s="10" customFormat="1" ht="31.5" hidden="1">
      <c r="A98" s="65" t="s">
        <v>286</v>
      </c>
      <c r="B98" s="17"/>
      <c r="C98" s="79"/>
      <c r="D98" s="79"/>
      <c r="E98" s="79"/>
    </row>
    <row r="99" spans="1:5" s="10" customFormat="1" ht="15.75" hidden="1">
      <c r="A99" s="82" t="s">
        <v>144</v>
      </c>
      <c r="B99" s="17">
        <v>2</v>
      </c>
      <c r="C99" s="77"/>
      <c r="D99" s="77"/>
      <c r="E99" s="77"/>
    </row>
    <row r="100" spans="1:5" s="10" customFormat="1" ht="15.75" hidden="1">
      <c r="A100" s="82" t="s">
        <v>288</v>
      </c>
      <c r="B100" s="17">
        <v>2</v>
      </c>
      <c r="C100" s="77"/>
      <c r="D100" s="77"/>
      <c r="E100" s="77"/>
    </row>
    <row r="101" spans="1:5" s="10" customFormat="1" ht="31.5" hidden="1">
      <c r="A101" s="82" t="s">
        <v>289</v>
      </c>
      <c r="B101" s="17">
        <v>2</v>
      </c>
      <c r="C101" s="77"/>
      <c r="D101" s="77"/>
      <c r="E101" s="77"/>
    </row>
    <row r="102" spans="1:5" s="10" customFormat="1" ht="31.5" hidden="1">
      <c r="A102" s="82" t="s">
        <v>290</v>
      </c>
      <c r="B102" s="17">
        <v>2</v>
      </c>
      <c r="C102" s="77"/>
      <c r="D102" s="77"/>
      <c r="E102" s="77"/>
    </row>
    <row r="103" spans="1:5" s="10" customFormat="1" ht="31.5" hidden="1">
      <c r="A103" s="82" t="s">
        <v>291</v>
      </c>
      <c r="B103" s="17">
        <v>2</v>
      </c>
      <c r="C103" s="77"/>
      <c r="D103" s="77"/>
      <c r="E103" s="77"/>
    </row>
    <row r="104" spans="1:5" s="10" customFormat="1" ht="31.5" hidden="1">
      <c r="A104" s="82" t="s">
        <v>292</v>
      </c>
      <c r="B104" s="17">
        <v>2</v>
      </c>
      <c r="C104" s="77"/>
      <c r="D104" s="77"/>
      <c r="E104" s="77"/>
    </row>
    <row r="105" spans="1:5" s="10" customFormat="1" ht="15.75" hidden="1">
      <c r="A105" s="104" t="s">
        <v>293</v>
      </c>
      <c r="B105" s="17"/>
      <c r="C105" s="77">
        <f>SUM(C99:C104)</f>
        <v>0</v>
      </c>
      <c r="D105" s="77">
        <f>SUM(D99:D104)</f>
        <v>0</v>
      </c>
      <c r="E105" s="77">
        <f>SUM(E99:E104)</f>
        <v>0</v>
      </c>
    </row>
    <row r="106" spans="1:5" s="10" customFormat="1" ht="15.75" hidden="1">
      <c r="A106" s="82"/>
      <c r="B106" s="17"/>
      <c r="C106" s="77"/>
      <c r="D106" s="77"/>
      <c r="E106" s="77"/>
    </row>
    <row r="107" spans="1:5" s="10" customFormat="1" ht="15.75" hidden="1">
      <c r="A107" s="82"/>
      <c r="B107" s="17"/>
      <c r="C107" s="77"/>
      <c r="D107" s="77"/>
      <c r="E107" s="77"/>
    </row>
    <row r="108" spans="1:5" s="10" customFormat="1" ht="15.75" hidden="1">
      <c r="A108" s="104" t="s">
        <v>294</v>
      </c>
      <c r="B108" s="17"/>
      <c r="C108" s="77">
        <f>SUM(C106:C107)</f>
        <v>0</v>
      </c>
      <c r="D108" s="77">
        <f>SUM(D106:D107)</f>
        <v>0</v>
      </c>
      <c r="E108" s="77">
        <f>SUM(E106:E107)</f>
        <v>0</v>
      </c>
    </row>
    <row r="109" spans="1:5" s="10" customFormat="1" ht="15.75" hidden="1">
      <c r="A109" s="105" t="s">
        <v>295</v>
      </c>
      <c r="B109" s="17"/>
      <c r="C109" s="77">
        <f>C105+C108</f>
        <v>0</v>
      </c>
      <c r="D109" s="77">
        <f>D105+D108</f>
        <v>0</v>
      </c>
      <c r="E109" s="77">
        <f>E105+E108</f>
        <v>0</v>
      </c>
    </row>
    <row r="110" spans="1:5" s="10" customFormat="1" ht="15.75" hidden="1">
      <c r="A110" s="61"/>
      <c r="B110" s="17"/>
      <c r="C110" s="77"/>
      <c r="D110" s="77"/>
      <c r="E110" s="77"/>
    </row>
    <row r="111" spans="1:5" s="10" customFormat="1" ht="31.5" hidden="1">
      <c r="A111" s="61" t="s">
        <v>296</v>
      </c>
      <c r="B111" s="17"/>
      <c r="C111" s="77"/>
      <c r="D111" s="77"/>
      <c r="E111" s="77"/>
    </row>
    <row r="112" spans="1:5" s="10" customFormat="1" ht="15.75" hidden="1">
      <c r="A112" s="61"/>
      <c r="B112" s="17"/>
      <c r="C112" s="77"/>
      <c r="D112" s="77"/>
      <c r="E112" s="77"/>
    </row>
    <row r="113" spans="1:5" s="10" customFormat="1" ht="31.5" hidden="1">
      <c r="A113" s="61" t="s">
        <v>297</v>
      </c>
      <c r="B113" s="17"/>
      <c r="C113" s="77"/>
      <c r="D113" s="77"/>
      <c r="E113" s="77"/>
    </row>
    <row r="114" spans="1:5" s="10" customFormat="1" ht="15.75" hidden="1">
      <c r="A114" s="61"/>
      <c r="B114" s="17"/>
      <c r="C114" s="77"/>
      <c r="D114" s="77"/>
      <c r="E114" s="77"/>
    </row>
    <row r="115" spans="1:5" s="10" customFormat="1" ht="31.5" hidden="1">
      <c r="A115" s="61" t="s">
        <v>298</v>
      </c>
      <c r="B115" s="17"/>
      <c r="C115" s="77"/>
      <c r="D115" s="77"/>
      <c r="E115" s="77"/>
    </row>
    <row r="116" spans="1:5" s="10" customFormat="1" ht="31.5" hidden="1">
      <c r="A116" s="82" t="s">
        <v>465</v>
      </c>
      <c r="B116" s="17">
        <v>2</v>
      </c>
      <c r="C116" s="77"/>
      <c r="D116" s="77"/>
      <c r="E116" s="77"/>
    </row>
    <row r="117" spans="1:5" s="10" customFormat="1" ht="15.75" hidden="1">
      <c r="A117" s="104" t="s">
        <v>466</v>
      </c>
      <c r="B117" s="17"/>
      <c r="C117" s="77">
        <f>SUM(C115:C116)</f>
        <v>0</v>
      </c>
      <c r="D117" s="77">
        <f>SUM(D115:D116)</f>
        <v>0</v>
      </c>
      <c r="E117" s="77">
        <f>SUM(E115:E116)</f>
        <v>0</v>
      </c>
    </row>
    <row r="118" spans="1:5" s="10" customFormat="1" ht="15.75" hidden="1">
      <c r="A118" s="61"/>
      <c r="B118" s="17"/>
      <c r="C118" s="77"/>
      <c r="D118" s="77"/>
      <c r="E118" s="77"/>
    </row>
    <row r="119" spans="1:5" s="10" customFormat="1" ht="31.5" hidden="1">
      <c r="A119" s="104" t="s">
        <v>482</v>
      </c>
      <c r="B119" s="17"/>
      <c r="C119" s="77">
        <f>SUM(C118)</f>
        <v>0</v>
      </c>
      <c r="D119" s="77">
        <f>SUM(D118)</f>
        <v>0</v>
      </c>
      <c r="E119" s="77">
        <f>SUM(E118)</f>
        <v>0</v>
      </c>
    </row>
    <row r="120" spans="1:5" s="10" customFormat="1" ht="15.75" hidden="1">
      <c r="A120" s="104"/>
      <c r="B120" s="17"/>
      <c r="C120" s="77"/>
      <c r="D120" s="77"/>
      <c r="E120" s="77"/>
    </row>
    <row r="121" spans="1:5" s="10" customFormat="1" ht="15.75" hidden="1">
      <c r="A121" s="82"/>
      <c r="B121" s="17"/>
      <c r="C121" s="77"/>
      <c r="D121" s="77"/>
      <c r="E121" s="77"/>
    </row>
    <row r="122" spans="1:5" s="10" customFormat="1" ht="15.75" hidden="1">
      <c r="A122" s="104" t="s">
        <v>146</v>
      </c>
      <c r="B122" s="17"/>
      <c r="C122" s="77">
        <f>SUM(C120:C121)</f>
        <v>0</v>
      </c>
      <c r="D122" s="77">
        <f>SUM(D120:D121)</f>
        <v>0</v>
      </c>
      <c r="E122" s="77">
        <f>SUM(E120:E121)</f>
        <v>0</v>
      </c>
    </row>
    <row r="123" spans="1:5" s="10" customFormat="1" ht="15.75" hidden="1">
      <c r="A123" s="104"/>
      <c r="B123" s="17"/>
      <c r="C123" s="77"/>
      <c r="D123" s="77"/>
      <c r="E123" s="77"/>
    </row>
    <row r="124" spans="1:5" s="10" customFormat="1" ht="15.75" hidden="1">
      <c r="A124" s="117"/>
      <c r="B124" s="17"/>
      <c r="C124" s="77"/>
      <c r="D124" s="77"/>
      <c r="E124" s="77"/>
    </row>
    <row r="125" spans="1:5" s="10" customFormat="1" ht="15.75" hidden="1">
      <c r="A125" s="117"/>
      <c r="B125" s="17"/>
      <c r="C125" s="77"/>
      <c r="D125" s="77"/>
      <c r="E125" s="77"/>
    </row>
    <row r="126" spans="1:5" s="10" customFormat="1" ht="15.75" hidden="1">
      <c r="A126" s="104" t="s">
        <v>147</v>
      </c>
      <c r="B126" s="17"/>
      <c r="C126" s="77">
        <f>SUM(C124:C125)</f>
        <v>0</v>
      </c>
      <c r="D126" s="77">
        <f>SUM(D124:D125)</f>
        <v>0</v>
      </c>
      <c r="E126" s="77">
        <f>SUM(E124:E125)</f>
        <v>0</v>
      </c>
    </row>
    <row r="127" spans="1:5" s="10" customFormat="1" ht="31.5" hidden="1">
      <c r="A127" s="61" t="s">
        <v>299</v>
      </c>
      <c r="B127" s="17"/>
      <c r="C127" s="77">
        <f>C117+C126+C119+C122</f>
        <v>0</v>
      </c>
      <c r="D127" s="77">
        <f>D117+D126+D119+D122</f>
        <v>0</v>
      </c>
      <c r="E127" s="77">
        <f>E117+E126+E119+E122</f>
        <v>0</v>
      </c>
    </row>
    <row r="128" spans="1:5" s="10" customFormat="1" ht="31.5" hidden="1">
      <c r="A128" s="40" t="s">
        <v>286</v>
      </c>
      <c r="B128" s="97"/>
      <c r="C128" s="79">
        <f>SUM(C129:C129:C131)</f>
        <v>0</v>
      </c>
      <c r="D128" s="79">
        <f>SUM(D129:D129:D131)</f>
        <v>0</v>
      </c>
      <c r="E128" s="79">
        <f>SUM(E129:E129:E131)</f>
        <v>0</v>
      </c>
    </row>
    <row r="129" spans="1:5" s="10" customFormat="1" ht="15.75" hidden="1">
      <c r="A129" s="82" t="s">
        <v>377</v>
      </c>
      <c r="B129" s="95">
        <v>1</v>
      </c>
      <c r="C129" s="77">
        <f>SUMIF($B$98:$B$128,"1",C$98:C$128)</f>
        <v>0</v>
      </c>
      <c r="D129" s="77">
        <f>SUMIF($B$98:$B$128,"1",D$98:D$128)</f>
        <v>0</v>
      </c>
      <c r="E129" s="77">
        <f>SUMIF($B$98:$B$128,"1",E$98:E$128)</f>
        <v>0</v>
      </c>
    </row>
    <row r="130" spans="1:5" s="10" customFormat="1" ht="15.75" hidden="1">
      <c r="A130" s="82" t="s">
        <v>220</v>
      </c>
      <c r="B130" s="95">
        <v>2</v>
      </c>
      <c r="C130" s="77">
        <f>SUMIF($B$98:$B$128,"2",C$98:C$128)</f>
        <v>0</v>
      </c>
      <c r="D130" s="77">
        <f>SUMIF($B$98:$B$128,"2",D$98:D$128)</f>
        <v>0</v>
      </c>
      <c r="E130" s="77">
        <f>SUMIF($B$98:$B$128,"2",E$98:E$128)</f>
        <v>0</v>
      </c>
    </row>
    <row r="131" spans="1:5" s="10" customFormat="1" ht="15.75" hidden="1">
      <c r="A131" s="82" t="s">
        <v>112</v>
      </c>
      <c r="B131" s="95">
        <v>3</v>
      </c>
      <c r="C131" s="77">
        <f>SUMIF($B$98:$B$128,"3",C$98:C$128)</f>
        <v>0</v>
      </c>
      <c r="D131" s="77">
        <f>SUMIF($B$98:$B$128,"3",D$98:D$128)</f>
        <v>0</v>
      </c>
      <c r="E131" s="77">
        <f>SUMIF($B$98:$B$128,"3",E$98:E$128)</f>
        <v>0</v>
      </c>
    </row>
    <row r="132" spans="1:5" s="10" customFormat="1" ht="15.75">
      <c r="A132" s="65" t="s">
        <v>301</v>
      </c>
      <c r="B132" s="17"/>
      <c r="C132" s="79"/>
      <c r="D132" s="79"/>
      <c r="E132" s="79"/>
    </row>
    <row r="133" spans="1:5" s="10" customFormat="1" ht="31.5" hidden="1">
      <c r="A133" s="82" t="s">
        <v>303</v>
      </c>
      <c r="B133" s="17">
        <v>2</v>
      </c>
      <c r="C133" s="77"/>
      <c r="D133" s="77"/>
      <c r="E133" s="77"/>
    </row>
    <row r="134" spans="1:5" s="10" customFormat="1" ht="15.75" hidden="1">
      <c r="A134" s="105" t="s">
        <v>302</v>
      </c>
      <c r="B134" s="17"/>
      <c r="C134" s="77">
        <f>SUM(C133)</f>
        <v>0</v>
      </c>
      <c r="D134" s="77">
        <f>SUM(D133)</f>
        <v>0</v>
      </c>
      <c r="E134" s="77">
        <f>SUM(E133)</f>
        <v>0</v>
      </c>
    </row>
    <row r="135" spans="1:5" s="10" customFormat="1" ht="15.75" hidden="1">
      <c r="A135" s="82" t="s">
        <v>104</v>
      </c>
      <c r="B135" s="17">
        <v>3</v>
      </c>
      <c r="C135" s="77"/>
      <c r="D135" s="77"/>
      <c r="E135" s="77"/>
    </row>
    <row r="136" spans="1:5" s="10" customFormat="1" ht="15.75">
      <c r="A136" s="82" t="s">
        <v>103</v>
      </c>
      <c r="B136" s="17">
        <v>3</v>
      </c>
      <c r="C136" s="77">
        <v>590000</v>
      </c>
      <c r="D136" s="77">
        <v>531625</v>
      </c>
      <c r="E136" s="77">
        <v>178305</v>
      </c>
    </row>
    <row r="137" spans="1:5" s="10" customFormat="1" ht="15.75">
      <c r="A137" s="105" t="s">
        <v>304</v>
      </c>
      <c r="B137" s="17"/>
      <c r="C137" s="77">
        <f>SUM(C135:C136)</f>
        <v>590000</v>
      </c>
      <c r="D137" s="77">
        <f>SUM(D135:D136)</f>
        <v>531625</v>
      </c>
      <c r="E137" s="77">
        <f>SUM(E135:E136)</f>
        <v>178305</v>
      </c>
    </row>
    <row r="138" spans="1:5" s="10" customFormat="1" ht="31.5" customHeight="1">
      <c r="A138" s="82" t="s">
        <v>305</v>
      </c>
      <c r="B138" s="17">
        <v>3</v>
      </c>
      <c r="C138" s="77">
        <v>56000</v>
      </c>
      <c r="D138" s="77">
        <v>56000</v>
      </c>
      <c r="E138" s="77">
        <v>45232</v>
      </c>
    </row>
    <row r="139" spans="1:5" s="10" customFormat="1" ht="31.5" customHeight="1" hidden="1">
      <c r="A139" s="82" t="s">
        <v>306</v>
      </c>
      <c r="B139" s="17">
        <v>3</v>
      </c>
      <c r="C139" s="77"/>
      <c r="D139" s="77"/>
      <c r="E139" s="77"/>
    </row>
    <row r="140" spans="1:5" s="10" customFormat="1" ht="15.75" customHeight="1">
      <c r="A140" s="105" t="s">
        <v>307</v>
      </c>
      <c r="B140" s="17"/>
      <c r="C140" s="77">
        <f>SUM(C138:C139)</f>
        <v>56000</v>
      </c>
      <c r="D140" s="77">
        <f>SUM(D138:D139)</f>
        <v>56000</v>
      </c>
      <c r="E140" s="77">
        <f>SUM(E138:E139)</f>
        <v>45232</v>
      </c>
    </row>
    <row r="141" spans="1:5" s="10" customFormat="1" ht="31.5">
      <c r="A141" s="82" t="s">
        <v>308</v>
      </c>
      <c r="B141" s="17">
        <v>2</v>
      </c>
      <c r="C141" s="77">
        <v>74000</v>
      </c>
      <c r="D141" s="77">
        <v>114020</v>
      </c>
      <c r="E141" s="77">
        <v>106097</v>
      </c>
    </row>
    <row r="142" spans="1:5" s="10" customFormat="1" ht="15.75" hidden="1">
      <c r="A142" s="82" t="s">
        <v>309</v>
      </c>
      <c r="B142" s="17">
        <v>2</v>
      </c>
      <c r="C142" s="77"/>
      <c r="D142" s="77"/>
      <c r="E142" s="77"/>
    </row>
    <row r="143" spans="1:5" s="10" customFormat="1" ht="15.75">
      <c r="A143" s="61" t="s">
        <v>310</v>
      </c>
      <c r="B143" s="17"/>
      <c r="C143" s="77">
        <f>SUM(C141:C142)</f>
        <v>74000</v>
      </c>
      <c r="D143" s="77">
        <f>SUM(D141:D142)</f>
        <v>114020</v>
      </c>
      <c r="E143" s="77">
        <f>SUM(E141:E142)</f>
        <v>106097</v>
      </c>
    </row>
    <row r="144" spans="1:5" s="10" customFormat="1" ht="15.75" hidden="1">
      <c r="A144" s="82" t="s">
        <v>311</v>
      </c>
      <c r="B144" s="17">
        <v>3</v>
      </c>
      <c r="C144" s="77"/>
      <c r="D144" s="77"/>
      <c r="E144" s="77"/>
    </row>
    <row r="145" spans="1:5" s="10" customFormat="1" ht="15.75" hidden="1">
      <c r="A145" s="82" t="s">
        <v>312</v>
      </c>
      <c r="B145" s="17">
        <v>2</v>
      </c>
      <c r="C145" s="77"/>
      <c r="D145" s="77"/>
      <c r="E145" s="77"/>
    </row>
    <row r="146" spans="1:5" s="10" customFormat="1" ht="15.75" hidden="1">
      <c r="A146" s="105" t="s">
        <v>313</v>
      </c>
      <c r="B146" s="17"/>
      <c r="C146" s="77">
        <f>SUM(C144:C145)</f>
        <v>0</v>
      </c>
      <c r="D146" s="77">
        <f>SUM(D144:D145)</f>
        <v>0</v>
      </c>
      <c r="E146" s="77">
        <f>SUM(E144:E145)</f>
        <v>0</v>
      </c>
    </row>
    <row r="147" spans="1:5" s="10" customFormat="1" ht="15.75" hidden="1">
      <c r="A147" s="82" t="s">
        <v>314</v>
      </c>
      <c r="B147" s="17">
        <v>2</v>
      </c>
      <c r="C147" s="77"/>
      <c r="D147" s="77"/>
      <c r="E147" s="77"/>
    </row>
    <row r="148" spans="1:5" s="10" customFormat="1" ht="15.75" hidden="1">
      <c r="A148" s="82" t="s">
        <v>315</v>
      </c>
      <c r="B148" s="17">
        <v>2</v>
      </c>
      <c r="C148" s="77"/>
      <c r="D148" s="77"/>
      <c r="E148" s="77"/>
    </row>
    <row r="149" spans="1:5" s="10" customFormat="1" ht="15.75" hidden="1">
      <c r="A149" s="82" t="s">
        <v>134</v>
      </c>
      <c r="B149" s="17">
        <v>2</v>
      </c>
      <c r="C149" s="77"/>
      <c r="D149" s="77"/>
      <c r="E149" s="77"/>
    </row>
    <row r="150" spans="1:5" s="10" customFormat="1" ht="15.75" hidden="1">
      <c r="A150" s="82" t="s">
        <v>135</v>
      </c>
      <c r="B150" s="17">
        <v>2</v>
      </c>
      <c r="C150" s="77"/>
      <c r="D150" s="77"/>
      <c r="E150" s="77"/>
    </row>
    <row r="151" spans="1:5" s="10" customFormat="1" ht="15.75" hidden="1">
      <c r="A151" s="82" t="s">
        <v>136</v>
      </c>
      <c r="B151" s="17">
        <v>2</v>
      </c>
      <c r="C151" s="77"/>
      <c r="D151" s="77"/>
      <c r="E151" s="77"/>
    </row>
    <row r="152" spans="1:5" s="10" customFormat="1" ht="47.25" hidden="1">
      <c r="A152" s="82" t="s">
        <v>316</v>
      </c>
      <c r="B152" s="17">
        <v>2</v>
      </c>
      <c r="C152" s="77"/>
      <c r="D152" s="77"/>
      <c r="E152" s="77"/>
    </row>
    <row r="153" spans="1:5" s="10" customFormat="1" ht="15.75" hidden="1">
      <c r="A153" s="82" t="s">
        <v>317</v>
      </c>
      <c r="B153" s="17">
        <v>2</v>
      </c>
      <c r="C153" s="77"/>
      <c r="D153" s="77"/>
      <c r="E153" s="77"/>
    </row>
    <row r="154" spans="1:5" s="10" customFormat="1" ht="15.75">
      <c r="A154" s="82" t="s">
        <v>318</v>
      </c>
      <c r="B154" s="17">
        <v>2</v>
      </c>
      <c r="C154" s="77">
        <v>1000</v>
      </c>
      <c r="D154" s="77">
        <v>7642</v>
      </c>
      <c r="E154" s="77">
        <v>0</v>
      </c>
    </row>
    <row r="155" spans="1:5" s="10" customFormat="1" ht="31.5">
      <c r="A155" s="104" t="s">
        <v>319</v>
      </c>
      <c r="B155" s="17"/>
      <c r="C155" s="77">
        <f>SUM(C154)</f>
        <v>1000</v>
      </c>
      <c r="D155" s="77">
        <f>SUM(D154)</f>
        <v>7642</v>
      </c>
      <c r="E155" s="77">
        <f>SUM(E154)</f>
        <v>0</v>
      </c>
    </row>
    <row r="156" spans="1:5" s="10" customFormat="1" ht="15.75">
      <c r="A156" s="105" t="s">
        <v>320</v>
      </c>
      <c r="B156" s="17"/>
      <c r="C156" s="77">
        <f>SUM(C147:C153)+C155</f>
        <v>1000</v>
      </c>
      <c r="D156" s="77">
        <f>SUM(D147:D153)+D155</f>
        <v>7642</v>
      </c>
      <c r="E156" s="77">
        <f>SUM(E147:E153)+E155</f>
        <v>0</v>
      </c>
    </row>
    <row r="157" spans="1:5" s="10" customFormat="1" ht="15.75">
      <c r="A157" s="40" t="s">
        <v>301</v>
      </c>
      <c r="B157" s="97"/>
      <c r="C157" s="79">
        <f>SUM(C158:C158:C160)</f>
        <v>721000</v>
      </c>
      <c r="D157" s="79">
        <f>SUM(D158:D158:D160)</f>
        <v>709287</v>
      </c>
      <c r="E157" s="79">
        <f>SUM(E158:E158:E160)</f>
        <v>329634</v>
      </c>
    </row>
    <row r="158" spans="1:5" s="10" customFormat="1" ht="15.75">
      <c r="A158" s="82" t="s">
        <v>377</v>
      </c>
      <c r="B158" s="95">
        <v>1</v>
      </c>
      <c r="C158" s="77">
        <f>SUMIF($B$132:$B$157,"1",C$132:C$157)</f>
        <v>0</v>
      </c>
      <c r="D158" s="77">
        <f>SUMIF($B$132:$B$157,"1",D$132:D$157)</f>
        <v>0</v>
      </c>
      <c r="E158" s="77">
        <f>SUMIF($B$132:$B$157,"1",E$132:E$157)</f>
        <v>0</v>
      </c>
    </row>
    <row r="159" spans="1:5" s="10" customFormat="1" ht="15.75">
      <c r="A159" s="82" t="s">
        <v>220</v>
      </c>
      <c r="B159" s="95">
        <v>2</v>
      </c>
      <c r="C159" s="77">
        <f>SUMIF($B$132:$B$157,"2",C$132:C$157)</f>
        <v>75000</v>
      </c>
      <c r="D159" s="77">
        <f>SUMIF($B$132:$B$157,"2",D$132:D$157)</f>
        <v>121662</v>
      </c>
      <c r="E159" s="77">
        <f>SUMIF($B$132:$B$157,"2",E$132:E$157)</f>
        <v>106097</v>
      </c>
    </row>
    <row r="160" spans="1:5" s="10" customFormat="1" ht="15.75">
      <c r="A160" s="82" t="s">
        <v>112</v>
      </c>
      <c r="B160" s="95">
        <v>3</v>
      </c>
      <c r="C160" s="77">
        <f>SUMIF($B$132:$B$157,"3",C$132:C$157)</f>
        <v>646000</v>
      </c>
      <c r="D160" s="77">
        <f>SUMIF($B$132:$B$157,"3",D$132:D$157)</f>
        <v>587625</v>
      </c>
      <c r="E160" s="77">
        <f>SUMIF($B$132:$B$157,"3",E$132:E$157)</f>
        <v>223537</v>
      </c>
    </row>
    <row r="161" spans="1:5" s="10" customFormat="1" ht="15.75">
      <c r="A161" s="65" t="s">
        <v>325</v>
      </c>
      <c r="B161" s="17"/>
      <c r="C161" s="79"/>
      <c r="D161" s="79"/>
      <c r="E161" s="79"/>
    </row>
    <row r="162" spans="1:5" s="10" customFormat="1" ht="15.75" hidden="1">
      <c r="A162" s="82"/>
      <c r="B162" s="17"/>
      <c r="C162" s="77"/>
      <c r="D162" s="77"/>
      <c r="E162" s="77"/>
    </row>
    <row r="163" spans="1:5" s="10" customFormat="1" ht="15.75">
      <c r="A163" s="82" t="s">
        <v>560</v>
      </c>
      <c r="B163" s="17">
        <v>2</v>
      </c>
      <c r="C163" s="77">
        <v>0</v>
      </c>
      <c r="D163" s="77">
        <v>93900</v>
      </c>
      <c r="E163" s="77">
        <v>93900</v>
      </c>
    </row>
    <row r="164" spans="1:5" s="10" customFormat="1" ht="15.75">
      <c r="A164" s="104" t="s">
        <v>321</v>
      </c>
      <c r="B164" s="17"/>
      <c r="C164" s="77">
        <f>SUM(C162:C163)</f>
        <v>0</v>
      </c>
      <c r="D164" s="77">
        <f>SUM(D162:D163)</f>
        <v>93900</v>
      </c>
      <c r="E164" s="77">
        <f>SUM(E162:E163)</f>
        <v>93900</v>
      </c>
    </row>
    <row r="165" spans="1:5" s="10" customFormat="1" ht="31.5">
      <c r="A165" s="82" t="s">
        <v>322</v>
      </c>
      <c r="B165" s="17"/>
      <c r="C165" s="77">
        <f>SUM(C166:C170)</f>
        <v>4000</v>
      </c>
      <c r="D165" s="77">
        <f>SUM(D166:D170)</f>
        <v>4000</v>
      </c>
      <c r="E165" s="77">
        <f>SUM(E166:E170)</f>
        <v>0</v>
      </c>
    </row>
    <row r="166" spans="1:5" s="10" customFormat="1" ht="15.75">
      <c r="A166" s="116" t="s">
        <v>430</v>
      </c>
      <c r="B166" s="17">
        <v>2</v>
      </c>
      <c r="C166" s="77">
        <v>4000</v>
      </c>
      <c r="D166" s="77">
        <v>4000</v>
      </c>
      <c r="E166" s="77">
        <v>0</v>
      </c>
    </row>
    <row r="167" spans="1:5" s="10" customFormat="1" ht="15.75" hidden="1">
      <c r="A167" s="116" t="s">
        <v>489</v>
      </c>
      <c r="B167" s="17">
        <v>2</v>
      </c>
      <c r="C167" s="77"/>
      <c r="D167" s="77"/>
      <c r="E167" s="77"/>
    </row>
    <row r="168" spans="1:5" s="10" customFormat="1" ht="15.75" hidden="1">
      <c r="A168" s="116" t="s">
        <v>484</v>
      </c>
      <c r="B168" s="17">
        <v>2</v>
      </c>
      <c r="C168" s="77"/>
      <c r="D168" s="77"/>
      <c r="E168" s="77"/>
    </row>
    <row r="169" spans="1:5" s="10" customFormat="1" ht="15.75" hidden="1">
      <c r="A169" s="116" t="s">
        <v>485</v>
      </c>
      <c r="B169" s="17">
        <v>2</v>
      </c>
      <c r="C169" s="77"/>
      <c r="D169" s="77"/>
      <c r="E169" s="77"/>
    </row>
    <row r="170" spans="1:5" s="10" customFormat="1" ht="15.75" hidden="1">
      <c r="A170" s="116" t="s">
        <v>486</v>
      </c>
      <c r="B170" s="17">
        <v>2</v>
      </c>
      <c r="C170" s="77"/>
      <c r="D170" s="77"/>
      <c r="E170" s="77"/>
    </row>
    <row r="171" spans="1:5" s="10" customFormat="1" ht="31.5" hidden="1">
      <c r="A171" s="82" t="s">
        <v>323</v>
      </c>
      <c r="B171" s="17">
        <v>2</v>
      </c>
      <c r="C171" s="77"/>
      <c r="D171" s="77"/>
      <c r="E171" s="77"/>
    </row>
    <row r="172" spans="1:5" s="10" customFormat="1" ht="15.75" hidden="1">
      <c r="A172" s="82" t="s">
        <v>483</v>
      </c>
      <c r="B172" s="17"/>
      <c r="C172" s="77"/>
      <c r="D172" s="77"/>
      <c r="E172" s="77"/>
    </row>
    <row r="173" spans="1:5" s="10" customFormat="1" ht="15.75">
      <c r="A173" s="105" t="s">
        <v>324</v>
      </c>
      <c r="B173" s="17"/>
      <c r="C173" s="77">
        <f>SUM(C166:C172)</f>
        <v>4000</v>
      </c>
      <c r="D173" s="77">
        <f>SUM(D166:D172)</f>
        <v>4000</v>
      </c>
      <c r="E173" s="77">
        <f>SUM(E166:E172)</f>
        <v>0</v>
      </c>
    </row>
    <row r="174" spans="1:5" s="10" customFormat="1" ht="15.75" hidden="1">
      <c r="A174" s="82" t="s">
        <v>106</v>
      </c>
      <c r="B174" s="17"/>
      <c r="C174" s="77"/>
      <c r="D174" s="77"/>
      <c r="E174" s="77"/>
    </row>
    <row r="175" spans="1:5" s="10" customFormat="1" ht="15.75" hidden="1">
      <c r="A175" s="82" t="s">
        <v>106</v>
      </c>
      <c r="B175" s="17"/>
      <c r="C175" s="77"/>
      <c r="D175" s="77"/>
      <c r="E175" s="77"/>
    </row>
    <row r="176" spans="1:5" s="10" customFormat="1" ht="15.75" hidden="1">
      <c r="A176" s="104" t="s">
        <v>326</v>
      </c>
      <c r="B176" s="17"/>
      <c r="C176" s="77">
        <f>SUM(C174:C175)</f>
        <v>0</v>
      </c>
      <c r="D176" s="77">
        <f>SUM(D174:D175)</f>
        <v>0</v>
      </c>
      <c r="E176" s="77">
        <f>SUM(E174:E175)</f>
        <v>0</v>
      </c>
    </row>
    <row r="177" spans="1:5" s="10" customFormat="1" ht="15.75" hidden="1">
      <c r="A177" s="82" t="s">
        <v>106</v>
      </c>
      <c r="B177" s="17"/>
      <c r="C177" s="77"/>
      <c r="D177" s="77"/>
      <c r="E177" s="77"/>
    </row>
    <row r="178" spans="1:5" s="10" customFormat="1" ht="15.75" hidden="1">
      <c r="A178" s="82"/>
      <c r="B178" s="17"/>
      <c r="C178" s="77"/>
      <c r="D178" s="77"/>
      <c r="E178" s="77"/>
    </row>
    <row r="179" spans="1:5" s="10" customFormat="1" ht="15.75" hidden="1">
      <c r="A179" s="104" t="s">
        <v>327</v>
      </c>
      <c r="B179" s="17"/>
      <c r="C179" s="77">
        <f>SUM(C177:C178)</f>
        <v>0</v>
      </c>
      <c r="D179" s="77">
        <f>SUM(D177:D178)</f>
        <v>0</v>
      </c>
      <c r="E179" s="77">
        <f>SUM(E177:E178)</f>
        <v>0</v>
      </c>
    </row>
    <row r="180" spans="1:5" s="10" customFormat="1" ht="15.75" hidden="1">
      <c r="A180" s="61" t="s">
        <v>328</v>
      </c>
      <c r="B180" s="17"/>
      <c r="C180" s="77">
        <f>C176+C179</f>
        <v>0</v>
      </c>
      <c r="D180" s="77">
        <f>D176+D179</f>
        <v>0</v>
      </c>
      <c r="E180" s="77">
        <f>E176+E179</f>
        <v>0</v>
      </c>
    </row>
    <row r="181" spans="1:5" s="10" customFormat="1" ht="15.75" hidden="1">
      <c r="A181" s="82" t="s">
        <v>329</v>
      </c>
      <c r="B181" s="17">
        <v>2</v>
      </c>
      <c r="C181" s="77"/>
      <c r="D181" s="77"/>
      <c r="E181" s="77"/>
    </row>
    <row r="182" spans="1:5" s="10" customFormat="1" ht="31.5">
      <c r="A182" s="82" t="s">
        <v>330</v>
      </c>
      <c r="B182" s="17">
        <v>2</v>
      </c>
      <c r="C182" s="77">
        <v>50428</v>
      </c>
      <c r="D182" s="77">
        <v>62141</v>
      </c>
      <c r="E182" s="77">
        <v>27525</v>
      </c>
    </row>
    <row r="183" spans="1:5" s="10" customFormat="1" ht="31.5" hidden="1">
      <c r="A183" s="82" t="s">
        <v>331</v>
      </c>
      <c r="B183" s="17">
        <v>2</v>
      </c>
      <c r="C183" s="77"/>
      <c r="D183" s="77"/>
      <c r="E183" s="77"/>
    </row>
    <row r="184" spans="1:5" s="10" customFormat="1" ht="15.75" hidden="1">
      <c r="A184" s="82" t="s">
        <v>333</v>
      </c>
      <c r="B184" s="17">
        <v>2</v>
      </c>
      <c r="C184" s="77"/>
      <c r="D184" s="77"/>
      <c r="E184" s="77"/>
    </row>
    <row r="185" spans="1:5" s="10" customFormat="1" ht="31.5" hidden="1">
      <c r="A185" s="82" t="s">
        <v>332</v>
      </c>
      <c r="B185" s="17">
        <v>2</v>
      </c>
      <c r="C185" s="77"/>
      <c r="D185" s="77"/>
      <c r="E185" s="77"/>
    </row>
    <row r="186" spans="1:5" s="10" customFormat="1" ht="15.75" hidden="1">
      <c r="A186" s="82" t="s">
        <v>334</v>
      </c>
      <c r="B186" s="17">
        <v>2</v>
      </c>
      <c r="C186" s="77"/>
      <c r="D186" s="77"/>
      <c r="E186" s="77"/>
    </row>
    <row r="187" spans="1:5" s="10" customFormat="1" ht="15.75" hidden="1">
      <c r="A187" s="82" t="s">
        <v>106</v>
      </c>
      <c r="B187" s="17">
        <v>2</v>
      </c>
      <c r="C187" s="77"/>
      <c r="D187" s="77"/>
      <c r="E187" s="77"/>
    </row>
    <row r="188" spans="1:5" s="10" customFormat="1" ht="15.75" hidden="1">
      <c r="A188" s="82" t="s">
        <v>106</v>
      </c>
      <c r="B188" s="17">
        <v>2</v>
      </c>
      <c r="C188" s="77"/>
      <c r="D188" s="77"/>
      <c r="E188" s="77"/>
    </row>
    <row r="189" spans="1:5" s="10" customFormat="1" ht="15.75" hidden="1">
      <c r="A189" s="82" t="s">
        <v>106</v>
      </c>
      <c r="B189" s="17">
        <v>2</v>
      </c>
      <c r="C189" s="77"/>
      <c r="D189" s="77"/>
      <c r="E189" s="77"/>
    </row>
    <row r="190" spans="1:5" s="10" customFormat="1" ht="15.75" hidden="1">
      <c r="A190" s="82" t="s">
        <v>106</v>
      </c>
      <c r="B190" s="17">
        <v>2</v>
      </c>
      <c r="C190" s="77"/>
      <c r="D190" s="77"/>
      <c r="E190" s="77"/>
    </row>
    <row r="191" spans="1:5" s="10" customFormat="1" ht="15.75" hidden="1">
      <c r="A191" s="104" t="s">
        <v>335</v>
      </c>
      <c r="B191" s="17"/>
      <c r="C191" s="77">
        <f>SUM(C187:C190)</f>
        <v>0</v>
      </c>
      <c r="D191" s="77">
        <f>SUM(D187:D190)</f>
        <v>0</v>
      </c>
      <c r="E191" s="77">
        <f>SUM(E187:E190)</f>
        <v>0</v>
      </c>
    </row>
    <row r="192" spans="1:5" s="10" customFormat="1" ht="15.75">
      <c r="A192" s="61" t="s">
        <v>336</v>
      </c>
      <c r="B192" s="17"/>
      <c r="C192" s="77">
        <f>SUM(C181:C186)+C191</f>
        <v>50428</v>
      </c>
      <c r="D192" s="77">
        <f>SUM(D181:D186)+D191</f>
        <v>62141</v>
      </c>
      <c r="E192" s="77">
        <f>SUM(E181:E186)+E191</f>
        <v>27525</v>
      </c>
    </row>
    <row r="193" spans="1:5" s="10" customFormat="1" ht="15.75">
      <c r="A193" s="82" t="s">
        <v>364</v>
      </c>
      <c r="B193" s="17">
        <v>2</v>
      </c>
      <c r="C193" s="77">
        <v>102770</v>
      </c>
      <c r="D193" s="77">
        <v>102770</v>
      </c>
      <c r="E193" s="77">
        <v>78005</v>
      </c>
    </row>
    <row r="194" spans="1:5" s="10" customFormat="1" ht="15.75" hidden="1">
      <c r="A194" s="82" t="s">
        <v>337</v>
      </c>
      <c r="B194" s="17">
        <v>2</v>
      </c>
      <c r="C194" s="77"/>
      <c r="D194" s="77"/>
      <c r="E194" s="77"/>
    </row>
    <row r="195" spans="1:5" s="10" customFormat="1" ht="15.75" hidden="1">
      <c r="A195" s="82" t="s">
        <v>338</v>
      </c>
      <c r="B195" s="17">
        <v>2</v>
      </c>
      <c r="C195" s="77"/>
      <c r="D195" s="77"/>
      <c r="E195" s="77"/>
    </row>
    <row r="196" spans="1:5" s="10" customFormat="1" ht="15.75">
      <c r="A196" s="105" t="s">
        <v>339</v>
      </c>
      <c r="B196" s="17"/>
      <c r="C196" s="77">
        <f>SUM(C193:C195)</f>
        <v>102770</v>
      </c>
      <c r="D196" s="77">
        <f>SUM(D193:D195)</f>
        <v>102770</v>
      </c>
      <c r="E196" s="77">
        <f>SUM(E193:E195)</f>
        <v>78005</v>
      </c>
    </row>
    <row r="197" spans="1:5" s="10" customFormat="1" ht="15.75" hidden="1">
      <c r="A197" s="61" t="s">
        <v>340</v>
      </c>
      <c r="B197" s="17"/>
      <c r="C197" s="77"/>
      <c r="D197" s="77"/>
      <c r="E197" s="77"/>
    </row>
    <row r="198" spans="1:5" s="10" customFormat="1" ht="15.75" hidden="1">
      <c r="A198" s="61" t="s">
        <v>341</v>
      </c>
      <c r="B198" s="17"/>
      <c r="C198" s="77"/>
      <c r="D198" s="77"/>
      <c r="E198" s="77"/>
    </row>
    <row r="199" spans="1:5" s="10" customFormat="1" ht="15.75" hidden="1">
      <c r="A199" s="82" t="s">
        <v>457</v>
      </c>
      <c r="B199" s="17">
        <v>2</v>
      </c>
      <c r="C199" s="77"/>
      <c r="D199" s="77"/>
      <c r="E199" s="77"/>
    </row>
    <row r="200" spans="1:5" s="10" customFormat="1" ht="31.5">
      <c r="A200" s="82" t="s">
        <v>458</v>
      </c>
      <c r="B200" s="17">
        <v>2</v>
      </c>
      <c r="C200" s="77">
        <v>1000</v>
      </c>
      <c r="D200" s="77">
        <v>1000</v>
      </c>
      <c r="E200" s="77">
        <v>770</v>
      </c>
    </row>
    <row r="201" spans="1:5" s="10" customFormat="1" ht="31.5">
      <c r="A201" s="61" t="s">
        <v>456</v>
      </c>
      <c r="B201" s="17"/>
      <c r="C201" s="77">
        <f>SUM(C199:C200)</f>
        <v>1000</v>
      </c>
      <c r="D201" s="77">
        <f>SUM(D199:D200)</f>
        <v>1000</v>
      </c>
      <c r="E201" s="77">
        <f>SUM(E199:E200)</f>
        <v>770</v>
      </c>
    </row>
    <row r="202" spans="1:5" s="10" customFormat="1" ht="15.75" hidden="1">
      <c r="A202" s="82" t="s">
        <v>459</v>
      </c>
      <c r="B202" s="17">
        <v>2</v>
      </c>
      <c r="C202" s="77"/>
      <c r="D202" s="77"/>
      <c r="E202" s="77"/>
    </row>
    <row r="203" spans="1:5" s="10" customFormat="1" ht="15.75" hidden="1">
      <c r="A203" s="82" t="s">
        <v>460</v>
      </c>
      <c r="B203" s="17">
        <v>2</v>
      </c>
      <c r="C203" s="77"/>
      <c r="D203" s="77"/>
      <c r="E203" s="77"/>
    </row>
    <row r="204" spans="1:5" s="10" customFormat="1" ht="15.75" hidden="1">
      <c r="A204" s="61" t="s">
        <v>342</v>
      </c>
      <c r="B204" s="101"/>
      <c r="C204" s="77">
        <f>SUM(C202:C203)</f>
        <v>0</v>
      </c>
      <c r="D204" s="77">
        <f>SUM(D202:D203)</f>
        <v>0</v>
      </c>
      <c r="E204" s="77">
        <f>SUM(E202:E203)</f>
        <v>0</v>
      </c>
    </row>
    <row r="205" spans="1:5" s="10" customFormat="1" ht="15.75" hidden="1">
      <c r="A205" s="82" t="s">
        <v>420</v>
      </c>
      <c r="B205" s="101">
        <v>2</v>
      </c>
      <c r="C205" s="77"/>
      <c r="D205" s="77"/>
      <c r="E205" s="77"/>
    </row>
    <row r="206" spans="1:5" s="10" customFormat="1" ht="63" hidden="1">
      <c r="A206" s="82" t="s">
        <v>343</v>
      </c>
      <c r="B206" s="101"/>
      <c r="C206" s="77"/>
      <c r="D206" s="77"/>
      <c r="E206" s="77"/>
    </row>
    <row r="207" spans="1:5" s="10" customFormat="1" ht="31.5" hidden="1">
      <c r="A207" s="82" t="s">
        <v>345</v>
      </c>
      <c r="B207" s="101">
        <v>2</v>
      </c>
      <c r="C207" s="77"/>
      <c r="D207" s="77"/>
      <c r="E207" s="77"/>
    </row>
    <row r="208" spans="1:5" s="10" customFormat="1" ht="15.75" hidden="1">
      <c r="A208" s="82" t="s">
        <v>346</v>
      </c>
      <c r="B208" s="101">
        <v>2</v>
      </c>
      <c r="C208" s="77"/>
      <c r="D208" s="77"/>
      <c r="E208" s="77"/>
    </row>
    <row r="209" spans="1:5" s="10" customFormat="1" ht="15.75" hidden="1">
      <c r="A209" s="104" t="s">
        <v>344</v>
      </c>
      <c r="B209" s="101"/>
      <c r="C209" s="77">
        <f>SUM(C207:C208)</f>
        <v>0</v>
      </c>
      <c r="D209" s="77">
        <f>SUM(D207:D208)</f>
        <v>0</v>
      </c>
      <c r="E209" s="77">
        <f>SUM(E207:E208)</f>
        <v>0</v>
      </c>
    </row>
    <row r="210" spans="1:5" s="10" customFormat="1" ht="15.75">
      <c r="A210" s="82" t="s">
        <v>571</v>
      </c>
      <c r="B210" s="101">
        <v>2</v>
      </c>
      <c r="C210" s="77">
        <v>0</v>
      </c>
      <c r="D210" s="77">
        <v>3253</v>
      </c>
      <c r="E210" s="77">
        <v>3253</v>
      </c>
    </row>
    <row r="211" spans="1:5" s="10" customFormat="1" ht="15.75" hidden="1">
      <c r="A211" s="82" t="s">
        <v>106</v>
      </c>
      <c r="B211" s="101"/>
      <c r="C211" s="77"/>
      <c r="D211" s="77"/>
      <c r="E211" s="77"/>
    </row>
    <row r="212" spans="1:5" s="10" customFormat="1" ht="31.5">
      <c r="A212" s="104" t="s">
        <v>347</v>
      </c>
      <c r="B212" s="101"/>
      <c r="C212" s="77">
        <f>SUM(C210:C211)</f>
        <v>0</v>
      </c>
      <c r="D212" s="77">
        <f>SUM(D210:D211)</f>
        <v>3253</v>
      </c>
      <c r="E212" s="77">
        <f>SUM(E210:E211)</f>
        <v>3253</v>
      </c>
    </row>
    <row r="213" spans="1:5" s="10" customFormat="1" ht="15.75">
      <c r="A213" s="61" t="s">
        <v>421</v>
      </c>
      <c r="B213" s="101"/>
      <c r="C213" s="77">
        <f>SUM(C206)+C209+C212</f>
        <v>0</v>
      </c>
      <c r="D213" s="77">
        <f>SUM(D206)+D209+D212</f>
        <v>3253</v>
      </c>
      <c r="E213" s="77">
        <f>SUM(E206)+E209+E212</f>
        <v>3253</v>
      </c>
    </row>
    <row r="214" spans="1:5" s="10" customFormat="1" ht="15.75">
      <c r="A214" s="40" t="s">
        <v>325</v>
      </c>
      <c r="B214" s="97"/>
      <c r="C214" s="79">
        <f>SUM(C215:C215:C217)</f>
        <v>158198</v>
      </c>
      <c r="D214" s="79">
        <f>SUM(D215:D215:D217)</f>
        <v>267064</v>
      </c>
      <c r="E214" s="79">
        <f>SUM(E215:E215:E217)</f>
        <v>203453</v>
      </c>
    </row>
    <row r="215" spans="1:5" s="10" customFormat="1" ht="15.75">
      <c r="A215" s="82" t="s">
        <v>377</v>
      </c>
      <c r="B215" s="95">
        <v>1</v>
      </c>
      <c r="C215" s="77">
        <f>SUMIF($B$161:$B$214,"1",C$161:C$214)</f>
        <v>0</v>
      </c>
      <c r="D215" s="77">
        <f>SUMIF($B$161:$B$214,"1",D$161:D$214)</f>
        <v>0</v>
      </c>
      <c r="E215" s="77">
        <f>SUMIF($B$161:$B$214,"1",E$161:E$214)</f>
        <v>0</v>
      </c>
    </row>
    <row r="216" spans="1:5" s="10" customFormat="1" ht="15.75">
      <c r="A216" s="82" t="s">
        <v>220</v>
      </c>
      <c r="B216" s="95">
        <v>2</v>
      </c>
      <c r="C216" s="77">
        <f>SUMIF($B$161:$B$214,"2",C$161:C$214)</f>
        <v>158198</v>
      </c>
      <c r="D216" s="77">
        <f>SUMIF($B$161:$B$214,"2",D$161:D$214)</f>
        <v>267064</v>
      </c>
      <c r="E216" s="77">
        <f>SUMIF($B$161:$B$214,"2",E$161:E$214)</f>
        <v>203453</v>
      </c>
    </row>
    <row r="217" spans="1:5" s="10" customFormat="1" ht="15.75">
      <c r="A217" s="82" t="s">
        <v>112</v>
      </c>
      <c r="B217" s="95">
        <v>3</v>
      </c>
      <c r="C217" s="77">
        <f>SUMIF($B$161:$B$214,"3",C$161:C$214)</f>
        <v>0</v>
      </c>
      <c r="D217" s="77">
        <f>SUMIF($B$161:$B$214,"3",D$161:D$214)</f>
        <v>0</v>
      </c>
      <c r="E217" s="77">
        <f>SUMIF($B$161:$B$214,"3",E$161:E$214)</f>
        <v>0</v>
      </c>
    </row>
    <row r="218" spans="1:5" s="10" customFormat="1" ht="15.75">
      <c r="A218" s="65" t="s">
        <v>348</v>
      </c>
      <c r="B218" s="17"/>
      <c r="C218" s="79"/>
      <c r="D218" s="79"/>
      <c r="E218" s="79"/>
    </row>
    <row r="219" spans="1:5" s="10" customFormat="1" ht="15.75" hidden="1">
      <c r="A219" s="82" t="s">
        <v>105</v>
      </c>
      <c r="B219" s="101"/>
      <c r="C219" s="77"/>
      <c r="D219" s="77"/>
      <c r="E219" s="77"/>
    </row>
    <row r="220" spans="1:5" s="10" customFormat="1" ht="15.75" hidden="1">
      <c r="A220" s="105" t="s">
        <v>349</v>
      </c>
      <c r="B220" s="101"/>
      <c r="C220" s="77">
        <f>SUM(C219)</f>
        <v>0</v>
      </c>
      <c r="D220" s="77">
        <f>SUM(D219)</f>
        <v>0</v>
      </c>
      <c r="E220" s="77">
        <f>SUM(E219)</f>
        <v>0</v>
      </c>
    </row>
    <row r="221" spans="1:5" s="10" customFormat="1" ht="15.75">
      <c r="A221" s="82" t="s">
        <v>350</v>
      </c>
      <c r="B221" s="101">
        <v>2</v>
      </c>
      <c r="C221" s="77">
        <v>0</v>
      </c>
      <c r="D221" s="77">
        <v>100560</v>
      </c>
      <c r="E221" s="77">
        <v>100560</v>
      </c>
    </row>
    <row r="222" spans="1:5" s="10" customFormat="1" ht="15.75">
      <c r="A222" s="82" t="s">
        <v>498</v>
      </c>
      <c r="B222" s="101">
        <v>2</v>
      </c>
      <c r="C222" s="77">
        <v>0</v>
      </c>
      <c r="D222" s="77">
        <v>271162</v>
      </c>
      <c r="E222" s="77">
        <v>271162</v>
      </c>
    </row>
    <row r="223" spans="1:5" s="10" customFormat="1" ht="15.75" hidden="1">
      <c r="A223" s="82" t="s">
        <v>106</v>
      </c>
      <c r="B223" s="101">
        <v>2</v>
      </c>
      <c r="C223" s="77"/>
      <c r="D223" s="77"/>
      <c r="E223" s="77"/>
    </row>
    <row r="224" spans="1:5" s="10" customFormat="1" ht="47.25">
      <c r="A224" s="104" t="s">
        <v>352</v>
      </c>
      <c r="B224" s="101"/>
      <c r="C224" s="77">
        <f>SUM(C222:C223)</f>
        <v>0</v>
      </c>
      <c r="D224" s="77">
        <f>SUM(D222:D223)</f>
        <v>271162</v>
      </c>
      <c r="E224" s="77">
        <f>SUM(E222:E223)</f>
        <v>271162</v>
      </c>
    </row>
    <row r="225" spans="1:5" s="10" customFormat="1" ht="15.75">
      <c r="A225" s="61" t="s">
        <v>351</v>
      </c>
      <c r="B225" s="101"/>
      <c r="C225" s="77">
        <f>C221+C224</f>
        <v>0</v>
      </c>
      <c r="D225" s="77">
        <f>D221+D224</f>
        <v>371722</v>
      </c>
      <c r="E225" s="77">
        <f>E221+E224</f>
        <v>371722</v>
      </c>
    </row>
    <row r="226" spans="1:5" s="10" customFormat="1" ht="15.75" hidden="1">
      <c r="A226" s="82"/>
      <c r="B226" s="101"/>
      <c r="C226" s="77"/>
      <c r="D226" s="77"/>
      <c r="E226" s="77"/>
    </row>
    <row r="227" spans="1:5" s="10" customFormat="1" ht="15.75" hidden="1">
      <c r="A227" s="82" t="s">
        <v>105</v>
      </c>
      <c r="B227" s="101">
        <v>2</v>
      </c>
      <c r="C227" s="77"/>
      <c r="D227" s="77"/>
      <c r="E227" s="77"/>
    </row>
    <row r="228" spans="1:5" s="10" customFormat="1" ht="15.75">
      <c r="A228" s="82" t="s">
        <v>560</v>
      </c>
      <c r="B228" s="101">
        <v>2</v>
      </c>
      <c r="C228" s="77">
        <v>0</v>
      </c>
      <c r="D228" s="77">
        <v>0</v>
      </c>
      <c r="E228" s="77">
        <v>0</v>
      </c>
    </row>
    <row r="229" spans="1:5" s="10" customFormat="1" ht="15.75">
      <c r="A229" s="105" t="s">
        <v>353</v>
      </c>
      <c r="B229" s="101"/>
      <c r="C229" s="77">
        <f>SUM(C226:C228)</f>
        <v>0</v>
      </c>
      <c r="D229" s="77">
        <f>SUM(D226:D228)</f>
        <v>0</v>
      </c>
      <c r="E229" s="77">
        <f>SUM(E226:E228)</f>
        <v>0</v>
      </c>
    </row>
    <row r="230" spans="1:5" s="10" customFormat="1" ht="15.75" hidden="1">
      <c r="A230" s="82" t="s">
        <v>354</v>
      </c>
      <c r="B230" s="101">
        <v>2</v>
      </c>
      <c r="C230" s="77"/>
      <c r="D230" s="77"/>
      <c r="E230" s="77"/>
    </row>
    <row r="231" spans="1:5" s="10" customFormat="1" ht="15.75" hidden="1">
      <c r="A231" s="82" t="s">
        <v>355</v>
      </c>
      <c r="B231" s="101">
        <v>2</v>
      </c>
      <c r="C231" s="77"/>
      <c r="D231" s="77"/>
      <c r="E231" s="77"/>
    </row>
    <row r="232" spans="1:5" s="10" customFormat="1" ht="15.75" hidden="1">
      <c r="A232" s="61" t="s">
        <v>356</v>
      </c>
      <c r="B232" s="101"/>
      <c r="C232" s="77">
        <f>SUM(C230:C231)</f>
        <v>0</v>
      </c>
      <c r="D232" s="77">
        <f>SUM(D230:D231)</f>
        <v>0</v>
      </c>
      <c r="E232" s="77">
        <f>SUM(E230:E231)</f>
        <v>0</v>
      </c>
    </row>
    <row r="233" spans="1:5" s="10" customFormat="1" ht="15.75" hidden="1">
      <c r="A233" s="61" t="s">
        <v>357</v>
      </c>
      <c r="B233" s="101">
        <v>2</v>
      </c>
      <c r="C233" s="77"/>
      <c r="D233" s="77"/>
      <c r="E233" s="77"/>
    </row>
    <row r="234" spans="1:5" s="10" customFormat="1" ht="15.75">
      <c r="A234" s="40" t="s">
        <v>348</v>
      </c>
      <c r="B234" s="97"/>
      <c r="C234" s="79">
        <f>SUM(C235:C235:C237)</f>
        <v>0</v>
      </c>
      <c r="D234" s="79">
        <f>SUM(D235:D235:D237)</f>
        <v>371722</v>
      </c>
      <c r="E234" s="79">
        <f>SUM(E235:E235:E237)</f>
        <v>371722</v>
      </c>
    </row>
    <row r="235" spans="1:5" s="10" customFormat="1" ht="15.75">
      <c r="A235" s="82" t="s">
        <v>377</v>
      </c>
      <c r="B235" s="95">
        <v>1</v>
      </c>
      <c r="C235" s="77">
        <f>SUMIF($B$218:$B$234,"1",C$218:C$234)</f>
        <v>0</v>
      </c>
      <c r="D235" s="77">
        <f>SUMIF($B$218:$B$234,"1",D$218:D$234)</f>
        <v>0</v>
      </c>
      <c r="E235" s="77">
        <f>SUMIF($B$218:$B$234,"1",E$218:E$234)</f>
        <v>0</v>
      </c>
    </row>
    <row r="236" spans="1:5" s="10" customFormat="1" ht="15.75">
      <c r="A236" s="82" t="s">
        <v>220</v>
      </c>
      <c r="B236" s="95">
        <v>2</v>
      </c>
      <c r="C236" s="77">
        <f>SUMIF($B$218:$B$234,"2",C$218:C$234)</f>
        <v>0</v>
      </c>
      <c r="D236" s="77">
        <f>SUMIF($B$218:$B$234,"2",D$218:D$234)</f>
        <v>371722</v>
      </c>
      <c r="E236" s="77">
        <f>SUMIF($B$218:$B$234,"2",E$218:E$234)</f>
        <v>371722</v>
      </c>
    </row>
    <row r="237" spans="1:5" s="10" customFormat="1" ht="15.75">
      <c r="A237" s="82" t="s">
        <v>112</v>
      </c>
      <c r="B237" s="95">
        <v>3</v>
      </c>
      <c r="C237" s="77">
        <f>SUMIF($B$218:$B$234,"3",C$218:C$234)</f>
        <v>0</v>
      </c>
      <c r="D237" s="77">
        <f>SUMIF($B$218:$B$234,"3",D$218:D$234)</f>
        <v>0</v>
      </c>
      <c r="E237" s="77">
        <f>SUMIF($B$218:$B$234,"3",E$218:E$234)</f>
        <v>0</v>
      </c>
    </row>
    <row r="238" spans="1:5" s="10" customFormat="1" ht="15.75">
      <c r="A238" s="65" t="s">
        <v>361</v>
      </c>
      <c r="B238" s="17"/>
      <c r="C238" s="79"/>
      <c r="D238" s="79"/>
      <c r="E238" s="79"/>
    </row>
    <row r="239" spans="1:5" s="10" customFormat="1" ht="15.75" hidden="1">
      <c r="A239" s="82"/>
      <c r="B239" s="17"/>
      <c r="C239" s="79"/>
      <c r="D239" s="79"/>
      <c r="E239" s="79"/>
    </row>
    <row r="240" spans="1:5" s="10" customFormat="1" ht="31.5" hidden="1">
      <c r="A240" s="61" t="s">
        <v>360</v>
      </c>
      <c r="B240" s="17"/>
      <c r="C240" s="77"/>
      <c r="D240" s="77"/>
      <c r="E240" s="77"/>
    </row>
    <row r="241" spans="1:5" s="10" customFormat="1" ht="15.75" hidden="1">
      <c r="A241" s="82"/>
      <c r="B241" s="17"/>
      <c r="C241" s="77"/>
      <c r="D241" s="77"/>
      <c r="E241" s="77"/>
    </row>
    <row r="242" spans="1:5" s="10" customFormat="1" ht="15.75" hidden="1">
      <c r="A242" s="82" t="s">
        <v>472</v>
      </c>
      <c r="B242" s="17">
        <v>2</v>
      </c>
      <c r="C242" s="77"/>
      <c r="D242" s="77"/>
      <c r="E242" s="77"/>
    </row>
    <row r="243" spans="1:5" s="10" customFormat="1" ht="31.5" hidden="1">
      <c r="A243" s="61" t="s">
        <v>422</v>
      </c>
      <c r="B243" s="17"/>
      <c r="C243" s="77">
        <f>SUM(C241:C242)</f>
        <v>0</v>
      </c>
      <c r="D243" s="77">
        <f>SUM(D241:D242)</f>
        <v>0</v>
      </c>
      <c r="E243" s="77">
        <f>SUM(E241:E242)</f>
        <v>0</v>
      </c>
    </row>
    <row r="244" spans="1:5" s="10" customFormat="1" ht="15.75" hidden="1">
      <c r="A244" s="61"/>
      <c r="B244" s="17"/>
      <c r="C244" s="77"/>
      <c r="D244" s="77"/>
      <c r="E244" s="77"/>
    </row>
    <row r="245" spans="1:5" s="10" customFormat="1" ht="15.75" hidden="1">
      <c r="A245" s="61"/>
      <c r="B245" s="17"/>
      <c r="C245" s="77"/>
      <c r="D245" s="77"/>
      <c r="E245" s="77"/>
    </row>
    <row r="246" spans="1:5" s="10" customFormat="1" ht="31.5">
      <c r="A246" s="61" t="s">
        <v>561</v>
      </c>
      <c r="B246" s="17">
        <v>2</v>
      </c>
      <c r="C246" s="77">
        <v>0</v>
      </c>
      <c r="D246" s="77">
        <v>53300</v>
      </c>
      <c r="E246" s="77">
        <v>53300</v>
      </c>
    </row>
    <row r="247" spans="1:5" s="10" customFormat="1" ht="31.5">
      <c r="A247" s="61" t="s">
        <v>423</v>
      </c>
      <c r="B247" s="17"/>
      <c r="C247" s="77">
        <f>SUM(C244:C246)</f>
        <v>0</v>
      </c>
      <c r="D247" s="77">
        <f>SUM(D244:D246)</f>
        <v>53300</v>
      </c>
      <c r="E247" s="77">
        <f>SUM(E244:E246)</f>
        <v>53300</v>
      </c>
    </row>
    <row r="248" spans="1:5" s="10" customFormat="1" ht="15.75">
      <c r="A248" s="40" t="s">
        <v>361</v>
      </c>
      <c r="B248" s="97"/>
      <c r="C248" s="79">
        <f>SUM(C249:C249:C251)</f>
        <v>0</v>
      </c>
      <c r="D248" s="79">
        <f>SUM(D249:D249:D251)</f>
        <v>53300</v>
      </c>
      <c r="E248" s="79">
        <f>SUM(E249:E249:E251)</f>
        <v>53300</v>
      </c>
    </row>
    <row r="249" spans="1:5" s="10" customFormat="1" ht="15.75">
      <c r="A249" s="82" t="s">
        <v>377</v>
      </c>
      <c r="B249" s="95">
        <v>1</v>
      </c>
      <c r="C249" s="77">
        <f>SUMIF($B$238:$B$248,"1",C$238:C$248)</f>
        <v>0</v>
      </c>
      <c r="D249" s="77">
        <f>SUMIF($B$238:$B$248,"1",D$238:D$248)</f>
        <v>0</v>
      </c>
      <c r="E249" s="77">
        <f>SUMIF($B$238:$B$248,"1",E$238:E$248)</f>
        <v>0</v>
      </c>
    </row>
    <row r="250" spans="1:5" s="10" customFormat="1" ht="15.75">
      <c r="A250" s="82" t="s">
        <v>220</v>
      </c>
      <c r="B250" s="95">
        <v>2</v>
      </c>
      <c r="C250" s="77">
        <f>SUMIF($B$238:$B$248,"2",C$238:C$248)</f>
        <v>0</v>
      </c>
      <c r="D250" s="77">
        <f>SUMIF($B$238:$B$248,"2",D$238:D$248)</f>
        <v>53300</v>
      </c>
      <c r="E250" s="77">
        <f>SUMIF($B$238:$B$248,"2",E$238:E$248)</f>
        <v>53300</v>
      </c>
    </row>
    <row r="251" spans="1:5" s="10" customFormat="1" ht="15.75">
      <c r="A251" s="82" t="s">
        <v>112</v>
      </c>
      <c r="B251" s="95">
        <v>3</v>
      </c>
      <c r="C251" s="77">
        <f>SUMIF($B$238:$B$248,"3",C$238:C$248)</f>
        <v>0</v>
      </c>
      <c r="D251" s="77">
        <f>SUMIF($B$238:$B$248,"3",D$238:D$248)</f>
        <v>0</v>
      </c>
      <c r="E251" s="77">
        <f>SUMIF($B$238:$B$248,"3",E$238:E$248)</f>
        <v>0</v>
      </c>
    </row>
    <row r="252" spans="1:5" s="10" customFormat="1" ht="15.75" hidden="1">
      <c r="A252" s="65" t="s">
        <v>362</v>
      </c>
      <c r="B252" s="17"/>
      <c r="C252" s="79"/>
      <c r="D252" s="79"/>
      <c r="E252" s="79"/>
    </row>
    <row r="253" spans="1:5" s="10" customFormat="1" ht="15.75" hidden="1">
      <c r="A253" s="61"/>
      <c r="B253" s="17"/>
      <c r="C253" s="77"/>
      <c r="D253" s="77"/>
      <c r="E253" s="77"/>
    </row>
    <row r="254" spans="1:5" s="10" customFormat="1" ht="31.5" hidden="1">
      <c r="A254" s="61" t="s">
        <v>363</v>
      </c>
      <c r="B254" s="17"/>
      <c r="C254" s="77"/>
      <c r="D254" s="77"/>
      <c r="E254" s="77"/>
    </row>
    <row r="255" spans="1:5" s="10" customFormat="1" ht="15.75" hidden="1">
      <c r="A255" s="82" t="s">
        <v>487</v>
      </c>
      <c r="B255" s="17">
        <v>2</v>
      </c>
      <c r="C255" s="77"/>
      <c r="D255" s="77"/>
      <c r="E255" s="77"/>
    </row>
    <row r="256" spans="1:5" s="10" customFormat="1" ht="31.5" hidden="1">
      <c r="A256" s="61" t="s">
        <v>424</v>
      </c>
      <c r="B256" s="17"/>
      <c r="C256" s="77">
        <f>SUM(C255)</f>
        <v>0</v>
      </c>
      <c r="D256" s="77">
        <f>SUM(D255)</f>
        <v>0</v>
      </c>
      <c r="E256" s="77">
        <f>SUM(E255)</f>
        <v>0</v>
      </c>
    </row>
    <row r="257" spans="1:5" s="10" customFormat="1" ht="15.75" hidden="1">
      <c r="A257" s="61"/>
      <c r="B257" s="17"/>
      <c r="C257" s="77"/>
      <c r="D257" s="77"/>
      <c r="E257" s="77"/>
    </row>
    <row r="258" spans="1:5" s="10" customFormat="1" ht="15.75" hidden="1">
      <c r="A258" s="61"/>
      <c r="B258" s="17"/>
      <c r="C258" s="77"/>
      <c r="D258" s="77"/>
      <c r="E258" s="77"/>
    </row>
    <row r="259" spans="1:5" s="10" customFormat="1" ht="15.75" hidden="1">
      <c r="A259" s="61"/>
      <c r="B259" s="17"/>
      <c r="C259" s="77"/>
      <c r="D259" s="77"/>
      <c r="E259" s="77"/>
    </row>
    <row r="260" spans="1:5" s="10" customFormat="1" ht="15.75" hidden="1">
      <c r="A260" s="61" t="s">
        <v>425</v>
      </c>
      <c r="B260" s="17"/>
      <c r="C260" s="77"/>
      <c r="D260" s="77"/>
      <c r="E260" s="77"/>
    </row>
    <row r="261" spans="1:5" s="10" customFormat="1" ht="15.75" hidden="1">
      <c r="A261" s="40" t="s">
        <v>362</v>
      </c>
      <c r="B261" s="97"/>
      <c r="C261" s="79">
        <f>SUM(C262:C262:C264)</f>
        <v>0</v>
      </c>
      <c r="D261" s="79">
        <f>SUM(D262:D262:D264)</f>
        <v>0</v>
      </c>
      <c r="E261" s="79">
        <f>SUM(E262:E262:E264)</f>
        <v>0</v>
      </c>
    </row>
    <row r="262" spans="1:5" s="10" customFormat="1" ht="15.75" hidden="1">
      <c r="A262" s="82" t="s">
        <v>377</v>
      </c>
      <c r="B262" s="95">
        <v>1</v>
      </c>
      <c r="C262" s="77">
        <f>SUMIF($B$252:$B$261,"1",C$252:C$261)</f>
        <v>0</v>
      </c>
      <c r="D262" s="77">
        <f>SUMIF($B$252:$B$261,"1",D$252:D$261)</f>
        <v>0</v>
      </c>
      <c r="E262" s="77">
        <f>SUMIF($B$252:$B$261,"1",E$252:E$261)</f>
        <v>0</v>
      </c>
    </row>
    <row r="263" spans="1:5" s="10" customFormat="1" ht="15.75" hidden="1">
      <c r="A263" s="82" t="s">
        <v>220</v>
      </c>
      <c r="B263" s="95">
        <v>2</v>
      </c>
      <c r="C263" s="77">
        <f>SUMIF($B$252:$B$261,"2",C$252:C$261)</f>
        <v>0</v>
      </c>
      <c r="D263" s="77">
        <f>SUMIF($B$252:$B$261,"2",D$252:D$261)</f>
        <v>0</v>
      </c>
      <c r="E263" s="77">
        <f>SUMIF($B$252:$B$261,"2",E$252:E$261)</f>
        <v>0</v>
      </c>
    </row>
    <row r="264" spans="1:5" s="10" customFormat="1" ht="15.75" hidden="1">
      <c r="A264" s="82" t="s">
        <v>112</v>
      </c>
      <c r="B264" s="95">
        <v>3</v>
      </c>
      <c r="C264" s="77">
        <f>SUMIF($B$252:$B$261,"3",C$252:C$261)</f>
        <v>0</v>
      </c>
      <c r="D264" s="77">
        <f>SUMIF($B$252:$B$261,"3",D$252:D$261)</f>
        <v>0</v>
      </c>
      <c r="E264" s="77">
        <f>SUMIF($B$252:$B$261,"3",E$252:E$261)</f>
        <v>0</v>
      </c>
    </row>
    <row r="265" spans="1:5" s="10" customFormat="1" ht="49.5">
      <c r="A265" s="66" t="s">
        <v>436</v>
      </c>
      <c r="B265" s="98"/>
      <c r="C265" s="78"/>
      <c r="D265" s="78"/>
      <c r="E265" s="78"/>
    </row>
    <row r="266" spans="1:5" s="10" customFormat="1" ht="16.5">
      <c r="A266" s="65" t="s">
        <v>150</v>
      </c>
      <c r="B266" s="98"/>
      <c r="C266" s="78"/>
      <c r="D266" s="78"/>
      <c r="E266" s="78"/>
    </row>
    <row r="267" spans="1:5" s="10" customFormat="1" ht="19.5" customHeight="1">
      <c r="A267" s="61" t="s">
        <v>206</v>
      </c>
      <c r="B267" s="98">
        <v>2</v>
      </c>
      <c r="C267" s="80">
        <v>2907939</v>
      </c>
      <c r="D267" s="80">
        <v>2907939</v>
      </c>
      <c r="E267" s="80">
        <v>2907939</v>
      </c>
    </row>
    <row r="268" spans="1:5" s="10" customFormat="1" ht="19.5" customHeight="1">
      <c r="A268" s="61" t="s">
        <v>206</v>
      </c>
      <c r="B268" s="98">
        <v>3</v>
      </c>
      <c r="C268" s="80">
        <v>149000</v>
      </c>
      <c r="D268" s="80">
        <v>149000</v>
      </c>
      <c r="E268" s="80">
        <v>149000</v>
      </c>
    </row>
    <row r="269" spans="1:5" s="10" customFormat="1" ht="15.75" hidden="1">
      <c r="A269" s="61" t="s">
        <v>428</v>
      </c>
      <c r="B269" s="97">
        <v>2</v>
      </c>
      <c r="C269" s="80"/>
      <c r="D269" s="80"/>
      <c r="E269" s="80"/>
    </row>
    <row r="270" spans="1:5" s="10" customFormat="1" ht="31.5">
      <c r="A270" s="40" t="s">
        <v>150</v>
      </c>
      <c r="B270" s="97"/>
      <c r="C270" s="79">
        <f>SUM(C271:C273)</f>
        <v>3056939</v>
      </c>
      <c r="D270" s="79">
        <f>SUM(D271:D273)</f>
        <v>3056939</v>
      </c>
      <c r="E270" s="79">
        <f>SUM(E271:E273)</f>
        <v>3056939</v>
      </c>
    </row>
    <row r="271" spans="1:5" s="10" customFormat="1" ht="15.75">
      <c r="A271" s="82" t="s">
        <v>377</v>
      </c>
      <c r="B271" s="95">
        <v>1</v>
      </c>
      <c r="C271" s="77">
        <f>SUMIF($B$266:$B$270,"1",C$266:C$270)</f>
        <v>0</v>
      </c>
      <c r="D271" s="77">
        <f>SUMIF($B$266:$B$270,"1",D$266:D$270)</f>
        <v>0</v>
      </c>
      <c r="E271" s="77">
        <f>SUMIF($B$266:$B$270,"1",E$266:E$270)</f>
        <v>0</v>
      </c>
    </row>
    <row r="272" spans="1:5" s="10" customFormat="1" ht="15.75">
      <c r="A272" s="82" t="s">
        <v>220</v>
      </c>
      <c r="B272" s="95">
        <v>2</v>
      </c>
      <c r="C272" s="77">
        <f>SUMIF($B$266:$B$270,"2",C$266:C$270)</f>
        <v>2907939</v>
      </c>
      <c r="D272" s="77">
        <f>SUMIF($B$266:$B$270,"2",D$266:D$270)</f>
        <v>2907939</v>
      </c>
      <c r="E272" s="77">
        <f>SUMIF($B$266:$B$270,"2",E$266:E$270)</f>
        <v>2907939</v>
      </c>
    </row>
    <row r="273" spans="1:5" s="10" customFormat="1" ht="15.75">
      <c r="A273" s="82" t="s">
        <v>112</v>
      </c>
      <c r="B273" s="95">
        <v>3</v>
      </c>
      <c r="C273" s="77">
        <f>SUMIF($B$266:$B$270,"3",C$266:C$270)</f>
        <v>149000</v>
      </c>
      <c r="D273" s="77">
        <f>SUMIF($B$266:$B$270,"3",D$266:D$270)</f>
        <v>149000</v>
      </c>
      <c r="E273" s="77">
        <f>SUMIF($B$266:$B$270,"3",E$266:E$270)</f>
        <v>149000</v>
      </c>
    </row>
    <row r="274" spans="1:5" s="10" customFormat="1" ht="15.75" hidden="1">
      <c r="A274" s="65" t="s">
        <v>151</v>
      </c>
      <c r="B274" s="95"/>
      <c r="C274" s="77"/>
      <c r="D274" s="77"/>
      <c r="E274" s="77"/>
    </row>
    <row r="275" spans="1:5" s="10" customFormat="1" ht="31.5" hidden="1">
      <c r="A275" s="61" t="s">
        <v>206</v>
      </c>
      <c r="B275" s="98">
        <v>2</v>
      </c>
      <c r="C275" s="77"/>
      <c r="D275" s="77"/>
      <c r="E275" s="77"/>
    </row>
    <row r="276" spans="1:5" s="10" customFormat="1" ht="15.75" hidden="1">
      <c r="A276" s="61" t="s">
        <v>428</v>
      </c>
      <c r="B276" s="97">
        <v>2</v>
      </c>
      <c r="C276" s="80"/>
      <c r="D276" s="80"/>
      <c r="E276" s="80"/>
    </row>
    <row r="277" spans="1:5" s="10" customFormat="1" ht="15.75" hidden="1">
      <c r="A277" s="40" t="s">
        <v>151</v>
      </c>
      <c r="B277" s="97"/>
      <c r="C277" s="79">
        <f>SUM(C278:C280)</f>
        <v>0</v>
      </c>
      <c r="D277" s="79">
        <f>SUM(D278:D280)</f>
        <v>0</v>
      </c>
      <c r="E277" s="79">
        <f>SUM(E278:E280)</f>
        <v>0</v>
      </c>
    </row>
    <row r="278" spans="1:5" s="10" customFormat="1" ht="15.75" hidden="1">
      <c r="A278" s="82" t="s">
        <v>377</v>
      </c>
      <c r="B278" s="95">
        <v>1</v>
      </c>
      <c r="C278" s="77">
        <f>SUMIF($B$274:$B$277,"1",C$274:C$277)</f>
        <v>0</v>
      </c>
      <c r="D278" s="77">
        <f>SUMIF($B$274:$B$277,"1",D$274:D$277)</f>
        <v>0</v>
      </c>
      <c r="E278" s="77">
        <f>SUMIF($B$274:$B$277,"1",E$274:E$277)</f>
        <v>0</v>
      </c>
    </row>
    <row r="279" spans="1:5" s="10" customFormat="1" ht="15.75" hidden="1">
      <c r="A279" s="82" t="s">
        <v>220</v>
      </c>
      <c r="B279" s="95">
        <v>2</v>
      </c>
      <c r="C279" s="77">
        <f>SUMIF($B$274:$B$277,"2",C$274:C$277)</f>
        <v>0</v>
      </c>
      <c r="D279" s="77">
        <f>SUMIF($B$274:$B$277,"2",D$274:D$277)</f>
        <v>0</v>
      </c>
      <c r="E279" s="77">
        <f>SUMIF($B$274:$B$277,"2",E$274:E$277)</f>
        <v>0</v>
      </c>
    </row>
    <row r="280" spans="1:5" s="10" customFormat="1" ht="15.75" hidden="1">
      <c r="A280" s="82" t="s">
        <v>112</v>
      </c>
      <c r="B280" s="95">
        <v>3</v>
      </c>
      <c r="C280" s="77">
        <f>SUMIF($B$274:$B$277,"3",C$274:C$277)</f>
        <v>0</v>
      </c>
      <c r="D280" s="77">
        <f>SUMIF($B$274:$B$277,"3",D$274:D$277)</f>
        <v>0</v>
      </c>
      <c r="E280" s="77">
        <f>SUMIF($B$274:$B$277,"3",E$274:E$277)</f>
        <v>0</v>
      </c>
    </row>
    <row r="281" spans="1:5" s="10" customFormat="1" ht="49.5">
      <c r="A281" s="66" t="s">
        <v>87</v>
      </c>
      <c r="B281" s="98"/>
      <c r="C281" s="78"/>
      <c r="D281" s="78"/>
      <c r="E281" s="78"/>
    </row>
    <row r="282" spans="1:5" s="10" customFormat="1" ht="15.75">
      <c r="A282" s="65" t="s">
        <v>148</v>
      </c>
      <c r="B282" s="97"/>
      <c r="C282" s="80"/>
      <c r="D282" s="80"/>
      <c r="E282" s="80"/>
    </row>
    <row r="283" spans="1:5" s="10" customFormat="1" ht="15.75">
      <c r="A283" s="61" t="s">
        <v>205</v>
      </c>
      <c r="B283" s="97"/>
      <c r="C283" s="80"/>
      <c r="D283" s="80"/>
      <c r="E283" s="80"/>
    </row>
    <row r="284" spans="1:5" s="10" customFormat="1" ht="31.5" hidden="1">
      <c r="A284" s="82" t="s">
        <v>426</v>
      </c>
      <c r="B284" s="97"/>
      <c r="C284" s="80"/>
      <c r="D284" s="80"/>
      <c r="E284" s="80"/>
    </row>
    <row r="285" spans="1:5" s="10" customFormat="1" ht="31.5" hidden="1">
      <c r="A285" s="82" t="s">
        <v>217</v>
      </c>
      <c r="B285" s="97"/>
      <c r="C285" s="80"/>
      <c r="D285" s="80"/>
      <c r="E285" s="80"/>
    </row>
    <row r="286" spans="1:5" s="10" customFormat="1" ht="31.5" hidden="1">
      <c r="A286" s="82" t="s">
        <v>427</v>
      </c>
      <c r="B286" s="97"/>
      <c r="C286" s="80"/>
      <c r="D286" s="80"/>
      <c r="E286" s="80"/>
    </row>
    <row r="287" spans="1:5" s="10" customFormat="1" ht="31.5">
      <c r="A287" s="82" t="s">
        <v>216</v>
      </c>
      <c r="B287" s="97">
        <v>2</v>
      </c>
      <c r="C287" s="80">
        <v>0</v>
      </c>
      <c r="D287" s="80">
        <v>573093</v>
      </c>
      <c r="E287" s="80">
        <v>573093</v>
      </c>
    </row>
    <row r="288" spans="1:5" s="10" customFormat="1" ht="15.75" hidden="1">
      <c r="A288" s="82" t="s">
        <v>215</v>
      </c>
      <c r="B288" s="97"/>
      <c r="C288" s="80"/>
      <c r="D288" s="80"/>
      <c r="E288" s="80"/>
    </row>
    <row r="289" spans="1:5" s="10" customFormat="1" ht="15.75" hidden="1">
      <c r="A289" s="61" t="s">
        <v>207</v>
      </c>
      <c r="B289" s="97"/>
      <c r="C289" s="80"/>
      <c r="D289" s="80"/>
      <c r="E289" s="80"/>
    </row>
    <row r="290" spans="1:5" s="10" customFormat="1" ht="31.5" hidden="1">
      <c r="A290" s="61" t="s">
        <v>208</v>
      </c>
      <c r="B290" s="97"/>
      <c r="C290" s="80"/>
      <c r="D290" s="80"/>
      <c r="E290" s="80"/>
    </row>
    <row r="291" spans="1:5" s="10" customFormat="1" ht="31.5">
      <c r="A291" s="40" t="s">
        <v>148</v>
      </c>
      <c r="B291" s="97"/>
      <c r="C291" s="79">
        <f>SUM(C292:C294)</f>
        <v>0</v>
      </c>
      <c r="D291" s="79">
        <f>SUM(D292:D294)</f>
        <v>573093</v>
      </c>
      <c r="E291" s="79">
        <f>SUM(E292:E294)</f>
        <v>573093</v>
      </c>
    </row>
    <row r="292" spans="1:5" s="10" customFormat="1" ht="15.75">
      <c r="A292" s="82" t="s">
        <v>377</v>
      </c>
      <c r="B292" s="95">
        <v>1</v>
      </c>
      <c r="C292" s="77">
        <f>SUMIF($B$282:$B$291,"1",C$282:C$291)</f>
        <v>0</v>
      </c>
      <c r="D292" s="77">
        <f>SUMIF($B$282:$B$291,"1",D$282:D$291)</f>
        <v>0</v>
      </c>
      <c r="E292" s="77">
        <f>SUMIF($B$282:$B$291,"1",E$282:E$291)</f>
        <v>0</v>
      </c>
    </row>
    <row r="293" spans="1:5" s="10" customFormat="1" ht="15.75">
      <c r="A293" s="82" t="s">
        <v>220</v>
      </c>
      <c r="B293" s="95">
        <v>2</v>
      </c>
      <c r="C293" s="77">
        <f>SUMIF($B$282:$B$291,"2",C$282:C$291)</f>
        <v>0</v>
      </c>
      <c r="D293" s="77">
        <f>SUMIF($B$282:$B$291,"2",D$282:D$291)</f>
        <v>573093</v>
      </c>
      <c r="E293" s="77">
        <f>SUMIF($B$282:$B$291,"2",E$282:E$291)</f>
        <v>573093</v>
      </c>
    </row>
    <row r="294" spans="1:5" s="10" customFormat="1" ht="15.75">
      <c r="A294" s="82" t="s">
        <v>112</v>
      </c>
      <c r="B294" s="95">
        <v>3</v>
      </c>
      <c r="C294" s="77">
        <f>SUMIF($B$282:$B$291,"3",C$282:C$291)</f>
        <v>0</v>
      </c>
      <c r="D294" s="77">
        <f>SUMIF($B$282:$B$291,"3",D$282:D$291)</f>
        <v>0</v>
      </c>
      <c r="E294" s="77">
        <f>SUMIF($B$282:$B$291,"3",E$282:E$291)</f>
        <v>0</v>
      </c>
    </row>
    <row r="295" spans="1:5" s="10" customFormat="1" ht="15.75" hidden="1">
      <c r="A295" s="65" t="s">
        <v>149</v>
      </c>
      <c r="B295" s="97"/>
      <c r="C295" s="80"/>
      <c r="D295" s="80"/>
      <c r="E295" s="80"/>
    </row>
    <row r="296" spans="1:5" s="10" customFormat="1" ht="15.75" hidden="1">
      <c r="A296" s="61" t="s">
        <v>205</v>
      </c>
      <c r="B296" s="97"/>
      <c r="C296" s="80"/>
      <c r="D296" s="80"/>
      <c r="E296" s="80"/>
    </row>
    <row r="297" spans="1:5" s="10" customFormat="1" ht="31.5" hidden="1">
      <c r="A297" s="82" t="s">
        <v>426</v>
      </c>
      <c r="B297" s="97"/>
      <c r="C297" s="80"/>
      <c r="D297" s="80"/>
      <c r="E297" s="80"/>
    </row>
    <row r="298" spans="1:5" s="10" customFormat="1" ht="31.5" hidden="1">
      <c r="A298" s="82" t="s">
        <v>217</v>
      </c>
      <c r="B298" s="97"/>
      <c r="C298" s="80"/>
      <c r="D298" s="80"/>
      <c r="E298" s="80"/>
    </row>
    <row r="299" spans="1:5" s="10" customFormat="1" ht="31.5" hidden="1">
      <c r="A299" s="82" t="s">
        <v>427</v>
      </c>
      <c r="B299" s="97"/>
      <c r="C299" s="80"/>
      <c r="D299" s="80"/>
      <c r="E299" s="80"/>
    </row>
    <row r="300" spans="1:5" s="10" customFormat="1" ht="15.75" hidden="1">
      <c r="A300" s="82" t="s">
        <v>216</v>
      </c>
      <c r="B300" s="97"/>
      <c r="C300" s="80"/>
      <c r="D300" s="80"/>
      <c r="E300" s="80"/>
    </row>
    <row r="301" spans="1:5" s="10" customFormat="1" ht="15.75" hidden="1">
      <c r="A301" s="82" t="s">
        <v>215</v>
      </c>
      <c r="B301" s="97"/>
      <c r="C301" s="80"/>
      <c r="D301" s="80"/>
      <c r="E301" s="80"/>
    </row>
    <row r="302" spans="1:5" s="10" customFormat="1" ht="15.75" hidden="1">
      <c r="A302" s="61" t="s">
        <v>207</v>
      </c>
      <c r="B302" s="97"/>
      <c r="C302" s="80"/>
      <c r="D302" s="80"/>
      <c r="E302" s="80"/>
    </row>
    <row r="303" spans="1:5" s="10" customFormat="1" ht="31.5" hidden="1">
      <c r="A303" s="61" t="s">
        <v>208</v>
      </c>
      <c r="B303" s="97"/>
      <c r="C303" s="80"/>
      <c r="D303" s="80"/>
      <c r="E303" s="80"/>
    </row>
    <row r="304" spans="1:5" s="10" customFormat="1" ht="15.75" hidden="1">
      <c r="A304" s="40" t="s">
        <v>149</v>
      </c>
      <c r="B304" s="97"/>
      <c r="C304" s="79">
        <f>SUM(C305:C307)</f>
        <v>0</v>
      </c>
      <c r="D304" s="79">
        <f>SUM(D305:D307)</f>
        <v>0</v>
      </c>
      <c r="E304" s="79">
        <f>SUM(E305:E307)</f>
        <v>0</v>
      </c>
    </row>
    <row r="305" spans="1:5" s="10" customFormat="1" ht="15.75" hidden="1">
      <c r="A305" s="82" t="s">
        <v>377</v>
      </c>
      <c r="B305" s="95">
        <v>1</v>
      </c>
      <c r="C305" s="77">
        <f>SUMIF($B$295:$B$304,"1",C$295:C$304)</f>
        <v>0</v>
      </c>
      <c r="D305" s="77">
        <f>SUMIF($B$295:$B$304,"1",D$295:D$304)</f>
        <v>0</v>
      </c>
      <c r="E305" s="77">
        <f>SUMIF($B$295:$B$304,"1",E$295:E$304)</f>
        <v>0</v>
      </c>
    </row>
    <row r="306" spans="1:5" s="10" customFormat="1" ht="15.75" hidden="1">
      <c r="A306" s="82" t="s">
        <v>220</v>
      </c>
      <c r="B306" s="95">
        <v>2</v>
      </c>
      <c r="C306" s="77">
        <f>SUMIF($B$295:$B$304,"2",C$295:C$304)</f>
        <v>0</v>
      </c>
      <c r="D306" s="77">
        <f>SUMIF($B$295:$B$304,"2",D$295:D$304)</f>
        <v>0</v>
      </c>
      <c r="E306" s="77">
        <f>SUMIF($B$295:$B$304,"2",E$295:E$304)</f>
        <v>0</v>
      </c>
    </row>
    <row r="307" spans="1:5" s="10" customFormat="1" ht="15.75" hidden="1">
      <c r="A307" s="82" t="s">
        <v>112</v>
      </c>
      <c r="B307" s="95">
        <v>3</v>
      </c>
      <c r="C307" s="77">
        <f>SUMIF($B$295:$B$304,"3",C$295:C$304)</f>
        <v>0</v>
      </c>
      <c r="D307" s="77">
        <f>SUMIF($B$295:$B$304,"3",D$295:D$304)</f>
        <v>0</v>
      </c>
      <c r="E307" s="77">
        <f>SUMIF($B$295:$B$304,"3",E$295:E$304)</f>
        <v>0</v>
      </c>
    </row>
    <row r="308" spans="1:5" s="10" customFormat="1" ht="16.5">
      <c r="A308" s="66" t="s">
        <v>88</v>
      </c>
      <c r="B308" s="98"/>
      <c r="C308" s="102">
        <f>C94+C128+C157+C214++C234+C248+C261+C270+C277+C291+C304</f>
        <v>16505521</v>
      </c>
      <c r="D308" s="102">
        <f>D94+D128+D157+D214++D234+D248+D261+D270+D277+D291+D304</f>
        <v>17924289</v>
      </c>
      <c r="E308" s="102">
        <f>E94+E128+E157+E214++E234+E248+E261+E270+E277+E291+E304</f>
        <v>17481025</v>
      </c>
    </row>
    <row r="309" spans="4:5" ht="15.75" hidden="1">
      <c r="D309" s="16">
        <v>17924289</v>
      </c>
      <c r="E309" s="16">
        <v>17481025</v>
      </c>
    </row>
    <row r="310" spans="3:5" ht="15.75" hidden="1">
      <c r="C310" s="124"/>
      <c r="D310" s="124">
        <f>D308-D309</f>
        <v>0</v>
      </c>
      <c r="E310" s="124">
        <f>E308-E309</f>
        <v>0</v>
      </c>
    </row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6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3"/>
  <sheetViews>
    <sheetView zoomScalePageLayoutView="0" workbookViewId="0" topLeftCell="A1">
      <selection activeCell="A175" sqref="A175:IV177"/>
    </sheetView>
  </sheetViews>
  <sheetFormatPr defaultColWidth="9.140625" defaultRowHeight="15"/>
  <cols>
    <col min="1" max="1" width="58.7109375" style="16" customWidth="1"/>
    <col min="2" max="2" width="5.7109375" style="96" customWidth="1"/>
    <col min="3" max="3" width="12.140625" style="96" customWidth="1"/>
    <col min="4" max="5" width="12.140625" style="16" customWidth="1"/>
    <col min="6" max="16384" width="9.140625" style="16" customWidth="1"/>
  </cols>
  <sheetData>
    <row r="1" spans="1:5" ht="15.75" customHeight="1">
      <c r="A1" s="265" t="s">
        <v>526</v>
      </c>
      <c r="B1" s="265"/>
      <c r="C1" s="265"/>
      <c r="D1" s="265"/>
      <c r="E1" s="265"/>
    </row>
    <row r="2" spans="1:5" ht="15.75">
      <c r="A2" s="246" t="s">
        <v>437</v>
      </c>
      <c r="B2" s="246"/>
      <c r="C2" s="246"/>
      <c r="D2" s="246"/>
      <c r="E2" s="246"/>
    </row>
    <row r="3" ht="15.75">
      <c r="A3" s="42"/>
    </row>
    <row r="4" spans="1:5" s="10" customFormat="1" ht="31.5">
      <c r="A4" s="17" t="s">
        <v>9</v>
      </c>
      <c r="B4" s="17" t="s">
        <v>128</v>
      </c>
      <c r="C4" s="38" t="s">
        <v>4</v>
      </c>
      <c r="D4" s="38" t="s">
        <v>569</v>
      </c>
      <c r="E4" s="38" t="s">
        <v>570</v>
      </c>
    </row>
    <row r="5" spans="1:5" s="10" customFormat="1" ht="16.5">
      <c r="A5" s="66" t="s">
        <v>86</v>
      </c>
      <c r="B5" s="98"/>
      <c r="C5" s="77"/>
      <c r="D5" s="77"/>
      <c r="E5" s="77"/>
    </row>
    <row r="6" spans="1:5" s="10" customFormat="1" ht="15.75">
      <c r="A6" s="65" t="s">
        <v>79</v>
      </c>
      <c r="B6" s="97"/>
      <c r="C6" s="77"/>
      <c r="D6" s="77"/>
      <c r="E6" s="77"/>
    </row>
    <row r="7" spans="1:5" s="10" customFormat="1" ht="15.75">
      <c r="A7" s="40" t="s">
        <v>156</v>
      </c>
      <c r="B7" s="97"/>
      <c r="C7" s="79">
        <f>SUM(C8:C10)</f>
        <v>7687000</v>
      </c>
      <c r="D7" s="79">
        <f>SUM(D8:D10)</f>
        <v>7859862</v>
      </c>
      <c r="E7" s="79">
        <f>SUM(E8:E10)</f>
        <v>7826585</v>
      </c>
    </row>
    <row r="8" spans="1:5" s="10" customFormat="1" ht="15.75">
      <c r="A8" s="82" t="s">
        <v>377</v>
      </c>
      <c r="B8" s="95">
        <v>1</v>
      </c>
      <c r="C8" s="77">
        <f>COFOG!C48</f>
        <v>0</v>
      </c>
      <c r="D8" s="77">
        <f>COFOG!D48</f>
        <v>0</v>
      </c>
      <c r="E8" s="77">
        <f>COFOG!E48</f>
        <v>0</v>
      </c>
    </row>
    <row r="9" spans="1:5" s="10" customFormat="1" ht="15.75">
      <c r="A9" s="82" t="s">
        <v>220</v>
      </c>
      <c r="B9" s="95">
        <v>2</v>
      </c>
      <c r="C9" s="77">
        <f>COFOG!C49</f>
        <v>7037000</v>
      </c>
      <c r="D9" s="77">
        <f>COFOG!D49</f>
        <v>7251889</v>
      </c>
      <c r="E9" s="77">
        <f>COFOG!E49</f>
        <v>7222085</v>
      </c>
    </row>
    <row r="10" spans="1:5" s="10" customFormat="1" ht="15.75">
      <c r="A10" s="82" t="s">
        <v>112</v>
      </c>
      <c r="B10" s="95">
        <v>3</v>
      </c>
      <c r="C10" s="77">
        <f>COFOG!C50</f>
        <v>650000</v>
      </c>
      <c r="D10" s="77">
        <f>COFOG!D50</f>
        <v>607973</v>
      </c>
      <c r="E10" s="77">
        <f>COFOG!E50</f>
        <v>604500</v>
      </c>
    </row>
    <row r="11" spans="1:5" s="10" customFormat="1" ht="31.5">
      <c r="A11" s="40" t="s">
        <v>158</v>
      </c>
      <c r="B11" s="97"/>
      <c r="C11" s="79">
        <f>SUM(C12:C14)</f>
        <v>1499345</v>
      </c>
      <c r="D11" s="79">
        <f>SUM(D12:D14)</f>
        <v>1535415</v>
      </c>
      <c r="E11" s="79">
        <f>SUM(E12:E14)</f>
        <v>1496840</v>
      </c>
    </row>
    <row r="12" spans="1:5" s="10" customFormat="1" ht="15.75">
      <c r="A12" s="82" t="s">
        <v>377</v>
      </c>
      <c r="B12" s="95">
        <v>1</v>
      </c>
      <c r="C12" s="77">
        <f>COFOG!F48</f>
        <v>0</v>
      </c>
      <c r="D12" s="77">
        <f>COFOG!G48</f>
        <v>0</v>
      </c>
      <c r="E12" s="77">
        <f>COFOG!H48</f>
        <v>0</v>
      </c>
    </row>
    <row r="13" spans="1:5" s="10" customFormat="1" ht="15.75">
      <c r="A13" s="82" t="s">
        <v>220</v>
      </c>
      <c r="B13" s="95">
        <v>2</v>
      </c>
      <c r="C13" s="77">
        <f>COFOG!F49</f>
        <v>1354345</v>
      </c>
      <c r="D13" s="77">
        <f>COFOG!G49</f>
        <v>1391448</v>
      </c>
      <c r="E13" s="77">
        <f>COFOG!H49</f>
        <v>1390415</v>
      </c>
    </row>
    <row r="14" spans="1:5" s="10" customFormat="1" ht="15.75">
      <c r="A14" s="82" t="s">
        <v>112</v>
      </c>
      <c r="B14" s="95">
        <v>3</v>
      </c>
      <c r="C14" s="77">
        <f>COFOG!F50</f>
        <v>145000</v>
      </c>
      <c r="D14" s="77">
        <f>COFOG!G50</f>
        <v>143967</v>
      </c>
      <c r="E14" s="77">
        <f>COFOG!H50</f>
        <v>106425</v>
      </c>
    </row>
    <row r="15" spans="1:5" s="10" customFormat="1" ht="15.75">
      <c r="A15" s="40" t="s">
        <v>159</v>
      </c>
      <c r="B15" s="97"/>
      <c r="C15" s="79">
        <f>SUM(C16:C18)</f>
        <v>3559030</v>
      </c>
      <c r="D15" s="79">
        <f>SUM(D16:D18)</f>
        <v>3233017</v>
      </c>
      <c r="E15" s="79">
        <f>SUM(E16:E18)</f>
        <v>1912117</v>
      </c>
    </row>
    <row r="16" spans="1:5" s="10" customFormat="1" ht="15.75">
      <c r="A16" s="82" t="s">
        <v>377</v>
      </c>
      <c r="B16" s="95">
        <v>1</v>
      </c>
      <c r="C16" s="77">
        <f>COFOG!I48</f>
        <v>0</v>
      </c>
      <c r="D16" s="77">
        <f>COFOG!J48</f>
        <v>0</v>
      </c>
      <c r="E16" s="77">
        <f>COFOG!K48</f>
        <v>0</v>
      </c>
    </row>
    <row r="17" spans="1:5" s="10" customFormat="1" ht="15.75">
      <c r="A17" s="82" t="s">
        <v>220</v>
      </c>
      <c r="B17" s="95">
        <v>2</v>
      </c>
      <c r="C17" s="77">
        <f>COFOG!I49</f>
        <v>3559030</v>
      </c>
      <c r="D17" s="77">
        <f>COFOG!J49</f>
        <v>3233017</v>
      </c>
      <c r="E17" s="77">
        <f>COFOG!K49</f>
        <v>1912117</v>
      </c>
    </row>
    <row r="18" spans="1:5" s="10" customFormat="1" ht="15.75">
      <c r="A18" s="82" t="s">
        <v>112</v>
      </c>
      <c r="B18" s="95">
        <v>3</v>
      </c>
      <c r="C18" s="77">
        <f>COFOG!I50</f>
        <v>0</v>
      </c>
      <c r="D18" s="77">
        <f>COFOG!J50</f>
        <v>0</v>
      </c>
      <c r="E18" s="77">
        <f>COFOG!K50</f>
        <v>0</v>
      </c>
    </row>
    <row r="19" spans="1:5" s="10" customFormat="1" ht="15.75">
      <c r="A19" s="65" t="s">
        <v>160</v>
      </c>
      <c r="B19" s="97"/>
      <c r="C19" s="77"/>
      <c r="D19" s="77"/>
      <c r="E19" s="77"/>
    </row>
    <row r="20" spans="1:5" s="10" customFormat="1" ht="31.5" hidden="1">
      <c r="A20" s="104" t="s">
        <v>163</v>
      </c>
      <c r="B20" s="97"/>
      <c r="C20" s="77">
        <f>SUM(C21:C22)</f>
        <v>0</v>
      </c>
      <c r="D20" s="77">
        <f>SUM(D21:D22)</f>
        <v>0</v>
      </c>
      <c r="E20" s="77">
        <f>SUM(E21:E22)</f>
        <v>0</v>
      </c>
    </row>
    <row r="21" spans="1:5" s="10" customFormat="1" ht="31.5" hidden="1">
      <c r="A21" s="82" t="s">
        <v>169</v>
      </c>
      <c r="B21" s="97">
        <v>2</v>
      </c>
      <c r="C21" s="77"/>
      <c r="D21" s="77"/>
      <c r="E21" s="77"/>
    </row>
    <row r="22" spans="1:5" s="10" customFormat="1" ht="15.75" hidden="1">
      <c r="A22" s="82" t="s">
        <v>170</v>
      </c>
      <c r="B22" s="97">
        <v>2</v>
      </c>
      <c r="C22" s="77"/>
      <c r="D22" s="77"/>
      <c r="E22" s="77"/>
    </row>
    <row r="23" spans="1:5" s="10" customFormat="1" ht="15.75" hidden="1">
      <c r="A23" s="105" t="s">
        <v>161</v>
      </c>
      <c r="B23" s="97"/>
      <c r="C23" s="77">
        <f>SUM(C20:C20)</f>
        <v>0</v>
      </c>
      <c r="D23" s="77">
        <f>SUM(D20:D20)</f>
        <v>0</v>
      </c>
      <c r="E23" s="77">
        <f>SUM(E20:E20)</f>
        <v>0</v>
      </c>
    </row>
    <row r="24" spans="1:5" s="10" customFormat="1" ht="15.75" hidden="1">
      <c r="A24" s="61" t="s">
        <v>171</v>
      </c>
      <c r="B24" s="97"/>
      <c r="C24" s="77"/>
      <c r="D24" s="77"/>
      <c r="E24" s="77"/>
    </row>
    <row r="25" spans="1:5" s="10" customFormat="1" ht="47.25" hidden="1">
      <c r="A25" s="103" t="s">
        <v>168</v>
      </c>
      <c r="B25" s="97">
        <v>2</v>
      </c>
      <c r="C25" s="77"/>
      <c r="D25" s="77"/>
      <c r="E25" s="77"/>
    </row>
    <row r="26" spans="1:5" s="10" customFormat="1" ht="47.25" hidden="1">
      <c r="A26" s="103" t="s">
        <v>168</v>
      </c>
      <c r="B26" s="97">
        <v>3</v>
      </c>
      <c r="C26" s="77"/>
      <c r="D26" s="77"/>
      <c r="E26" s="77"/>
    </row>
    <row r="27" spans="1:5" s="10" customFormat="1" ht="15.75" hidden="1">
      <c r="A27" s="105" t="s">
        <v>167</v>
      </c>
      <c r="B27" s="97"/>
      <c r="C27" s="77">
        <f>SUM(C25:C26)</f>
        <v>0</v>
      </c>
      <c r="D27" s="77">
        <f>SUM(D25:D26)</f>
        <v>0</v>
      </c>
      <c r="E27" s="77">
        <f>SUM(E25:E26)</f>
        <v>0</v>
      </c>
    </row>
    <row r="28" spans="1:5" s="10" customFormat="1" ht="15.75" hidden="1">
      <c r="A28" s="104" t="s">
        <v>164</v>
      </c>
      <c r="B28" s="97"/>
      <c r="C28" s="77">
        <f>SUM(C29:C29)</f>
        <v>0</v>
      </c>
      <c r="D28" s="77">
        <f>SUM(D29:D29)</f>
        <v>0</v>
      </c>
      <c r="E28" s="77">
        <f>SUM(E29:E29)</f>
        <v>0</v>
      </c>
    </row>
    <row r="29" spans="1:5" s="10" customFormat="1" ht="15.75" hidden="1">
      <c r="A29" s="82" t="s">
        <v>409</v>
      </c>
      <c r="B29" s="97">
        <v>2</v>
      </c>
      <c r="C29" s="77"/>
      <c r="D29" s="77"/>
      <c r="E29" s="77"/>
    </row>
    <row r="30" spans="1:5" s="10" customFormat="1" ht="15.75">
      <c r="A30" s="82" t="s">
        <v>165</v>
      </c>
      <c r="B30" s="97">
        <v>2</v>
      </c>
      <c r="C30" s="77">
        <v>0</v>
      </c>
      <c r="D30" s="77">
        <v>54356</v>
      </c>
      <c r="E30" s="77">
        <v>54356</v>
      </c>
    </row>
    <row r="31" spans="1:5" s="10" customFormat="1" ht="31.5" hidden="1">
      <c r="A31" s="82" t="s">
        <v>166</v>
      </c>
      <c r="B31" s="97">
        <v>2</v>
      </c>
      <c r="C31" s="77"/>
      <c r="D31" s="77"/>
      <c r="E31" s="77"/>
    </row>
    <row r="32" spans="1:5" s="10" customFormat="1" ht="15.75">
      <c r="A32" s="82" t="s">
        <v>385</v>
      </c>
      <c r="B32" s="97"/>
      <c r="C32" s="77">
        <f>C33+C48</f>
        <v>280000</v>
      </c>
      <c r="D32" s="77">
        <f>D33+D48</f>
        <v>225644</v>
      </c>
      <c r="E32" s="77">
        <f>E33+E48</f>
        <v>45000</v>
      </c>
    </row>
    <row r="33" spans="1:5" s="10" customFormat="1" ht="15.75">
      <c r="A33" s="82" t="s">
        <v>386</v>
      </c>
      <c r="B33" s="97"/>
      <c r="C33" s="77">
        <f>SUM(C34:C47)</f>
        <v>280000</v>
      </c>
      <c r="D33" s="77">
        <f>SUM(D34:D47)</f>
        <v>225644</v>
      </c>
      <c r="E33" s="77">
        <f>SUM(E34:E47)</f>
        <v>45000</v>
      </c>
    </row>
    <row r="34" spans="1:5" s="10" customFormat="1" ht="15.75">
      <c r="A34" s="82" t="s">
        <v>388</v>
      </c>
      <c r="B34" s="97">
        <v>2</v>
      </c>
      <c r="C34" s="77">
        <v>50000</v>
      </c>
      <c r="D34" s="77">
        <v>50000</v>
      </c>
      <c r="E34" s="77">
        <v>0</v>
      </c>
    </row>
    <row r="35" spans="1:5" s="10" customFormat="1" ht="31.5" hidden="1">
      <c r="A35" s="82" t="s">
        <v>396</v>
      </c>
      <c r="B35" s="97">
        <v>2</v>
      </c>
      <c r="C35" s="77"/>
      <c r="D35" s="77"/>
      <c r="E35" s="77"/>
    </row>
    <row r="36" spans="1:5" s="10" customFormat="1" ht="15.75" hidden="1">
      <c r="A36" s="82" t="s">
        <v>479</v>
      </c>
      <c r="B36" s="97">
        <v>2</v>
      </c>
      <c r="C36" s="77"/>
      <c r="D36" s="77"/>
      <c r="E36" s="77"/>
    </row>
    <row r="37" spans="1:5" s="10" customFormat="1" ht="31.5" hidden="1">
      <c r="A37" s="82" t="s">
        <v>389</v>
      </c>
      <c r="B37" s="97">
        <v>2</v>
      </c>
      <c r="C37" s="77"/>
      <c r="D37" s="77"/>
      <c r="E37" s="77"/>
    </row>
    <row r="38" spans="1:5" s="10" customFormat="1" ht="31.5" hidden="1">
      <c r="A38" s="82" t="s">
        <v>397</v>
      </c>
      <c r="B38" s="97">
        <v>2</v>
      </c>
      <c r="C38" s="77"/>
      <c r="D38" s="77"/>
      <c r="E38" s="77"/>
    </row>
    <row r="39" spans="1:5" s="10" customFormat="1" ht="31.5">
      <c r="A39" s="82" t="s">
        <v>395</v>
      </c>
      <c r="B39" s="97">
        <v>2</v>
      </c>
      <c r="C39" s="77">
        <v>30000</v>
      </c>
      <c r="D39" s="77">
        <v>30000</v>
      </c>
      <c r="E39" s="77">
        <v>0</v>
      </c>
    </row>
    <row r="40" spans="1:5" s="10" customFormat="1" ht="15.75">
      <c r="A40" s="82" t="s">
        <v>394</v>
      </c>
      <c r="B40" s="97">
        <v>2</v>
      </c>
      <c r="C40" s="77">
        <v>100000</v>
      </c>
      <c r="D40" s="77">
        <v>45644</v>
      </c>
      <c r="E40" s="77">
        <v>0</v>
      </c>
    </row>
    <row r="41" spans="1:5" s="10" customFormat="1" ht="15.75">
      <c r="A41" s="82" t="s">
        <v>393</v>
      </c>
      <c r="B41" s="97">
        <v>2</v>
      </c>
      <c r="C41" s="77">
        <v>100000</v>
      </c>
      <c r="D41" s="77">
        <v>100000</v>
      </c>
      <c r="E41" s="77">
        <v>45000</v>
      </c>
    </row>
    <row r="42" spans="1:5" s="10" customFormat="1" ht="15.75" hidden="1">
      <c r="A42" s="82" t="s">
        <v>392</v>
      </c>
      <c r="B42" s="97">
        <v>2</v>
      </c>
      <c r="C42" s="77"/>
      <c r="D42" s="77"/>
      <c r="E42" s="77"/>
    </row>
    <row r="43" spans="1:5" s="10" customFormat="1" ht="15.75" hidden="1">
      <c r="A43" s="82" t="s">
        <v>391</v>
      </c>
      <c r="B43" s="97">
        <v>2</v>
      </c>
      <c r="C43" s="77"/>
      <c r="D43" s="77"/>
      <c r="E43" s="77"/>
    </row>
    <row r="44" spans="1:5" s="10" customFormat="1" ht="15.75" hidden="1">
      <c r="A44" s="82" t="s">
        <v>441</v>
      </c>
      <c r="B44" s="97">
        <v>2</v>
      </c>
      <c r="C44" s="77"/>
      <c r="D44" s="77"/>
      <c r="E44" s="77"/>
    </row>
    <row r="45" spans="1:5" s="10" customFormat="1" ht="15.75" hidden="1">
      <c r="A45" s="82" t="s">
        <v>390</v>
      </c>
      <c r="B45" s="97">
        <v>2</v>
      </c>
      <c r="C45" s="77"/>
      <c r="D45" s="77"/>
      <c r="E45" s="77"/>
    </row>
    <row r="46" spans="1:5" s="10" customFormat="1" ht="15.75" hidden="1">
      <c r="A46" s="82" t="s">
        <v>398</v>
      </c>
      <c r="B46" s="97">
        <v>2</v>
      </c>
      <c r="C46" s="77"/>
      <c r="D46" s="77"/>
      <c r="E46" s="77"/>
    </row>
    <row r="47" spans="1:5" s="10" customFormat="1" ht="15.75" hidden="1">
      <c r="A47" s="82" t="s">
        <v>399</v>
      </c>
      <c r="B47" s="97">
        <v>2</v>
      </c>
      <c r="C47" s="77"/>
      <c r="D47" s="77"/>
      <c r="E47" s="77"/>
    </row>
    <row r="48" spans="1:5" s="10" customFormat="1" ht="15.75" hidden="1">
      <c r="A48" s="82" t="s">
        <v>387</v>
      </c>
      <c r="B48" s="97"/>
      <c r="C48" s="77">
        <f>SUM(C49:C58)</f>
        <v>0</v>
      </c>
      <c r="D48" s="77">
        <f>SUM(D49:D58)</f>
        <v>0</v>
      </c>
      <c r="E48" s="77">
        <f>SUM(E49:E58)</f>
        <v>0</v>
      </c>
    </row>
    <row r="49" spans="1:5" s="10" customFormat="1" ht="15.75" hidden="1">
      <c r="A49" s="82" t="s">
        <v>400</v>
      </c>
      <c r="B49" s="97">
        <v>2</v>
      </c>
      <c r="C49" s="77"/>
      <c r="D49" s="77"/>
      <c r="E49" s="77"/>
    </row>
    <row r="50" spans="1:5" s="10" customFormat="1" ht="31.5" hidden="1">
      <c r="A50" s="82" t="s">
        <v>401</v>
      </c>
      <c r="B50" s="97">
        <v>2</v>
      </c>
      <c r="C50" s="77"/>
      <c r="D50" s="77"/>
      <c r="E50" s="77"/>
    </row>
    <row r="51" spans="1:5" s="10" customFormat="1" ht="31.5" hidden="1">
      <c r="A51" s="82" t="s">
        <v>402</v>
      </c>
      <c r="B51" s="97">
        <v>2</v>
      </c>
      <c r="C51" s="77"/>
      <c r="D51" s="77"/>
      <c r="E51" s="77"/>
    </row>
    <row r="52" spans="1:5" s="10" customFormat="1" ht="15.75" hidden="1">
      <c r="A52" s="82" t="s">
        <v>403</v>
      </c>
      <c r="B52" s="97">
        <v>2</v>
      </c>
      <c r="C52" s="77"/>
      <c r="D52" s="77"/>
      <c r="E52" s="77"/>
    </row>
    <row r="53" spans="1:5" s="10" customFormat="1" ht="15.75" hidden="1">
      <c r="A53" s="82" t="s">
        <v>404</v>
      </c>
      <c r="B53" s="97">
        <v>2</v>
      </c>
      <c r="C53" s="77"/>
      <c r="D53" s="77"/>
      <c r="E53" s="77"/>
    </row>
    <row r="54" spans="1:5" s="10" customFormat="1" ht="15.75" hidden="1">
      <c r="A54" s="82" t="s">
        <v>405</v>
      </c>
      <c r="B54" s="97">
        <v>2</v>
      </c>
      <c r="C54" s="77"/>
      <c r="D54" s="77"/>
      <c r="E54" s="77"/>
    </row>
    <row r="55" spans="1:5" s="10" customFormat="1" ht="15.75" hidden="1">
      <c r="A55" s="82" t="s">
        <v>406</v>
      </c>
      <c r="B55" s="97">
        <v>2</v>
      </c>
      <c r="C55" s="77"/>
      <c r="D55" s="77"/>
      <c r="E55" s="77"/>
    </row>
    <row r="56" spans="1:5" s="10" customFormat="1" ht="15.75" hidden="1">
      <c r="A56" s="82" t="s">
        <v>440</v>
      </c>
      <c r="B56" s="97">
        <v>2</v>
      </c>
      <c r="C56" s="77"/>
      <c r="D56" s="77"/>
      <c r="E56" s="77"/>
    </row>
    <row r="57" spans="1:5" s="10" customFormat="1" ht="15.75" hidden="1">
      <c r="A57" s="82" t="s">
        <v>407</v>
      </c>
      <c r="B57" s="97">
        <v>2</v>
      </c>
      <c r="C57" s="77"/>
      <c r="D57" s="77"/>
      <c r="E57" s="77"/>
    </row>
    <row r="58" spans="1:5" s="10" customFormat="1" ht="15.75" hidden="1">
      <c r="A58" s="82" t="s">
        <v>408</v>
      </c>
      <c r="B58" s="97">
        <v>2</v>
      </c>
      <c r="C58" s="77"/>
      <c r="D58" s="77"/>
      <c r="E58" s="77"/>
    </row>
    <row r="59" spans="1:5" s="10" customFormat="1" ht="15.75">
      <c r="A59" s="105" t="s">
        <v>162</v>
      </c>
      <c r="B59" s="97"/>
      <c r="C59" s="77">
        <f>SUM(C30:C32)+SUM(C28:C28)</f>
        <v>280000</v>
      </c>
      <c r="D59" s="77">
        <f>SUM(D30:D32)+SUM(D28:D28)</f>
        <v>280000</v>
      </c>
      <c r="E59" s="77">
        <f>SUM(E30:E32)+SUM(E28:E28)</f>
        <v>99356</v>
      </c>
    </row>
    <row r="60" spans="1:5" s="10" customFormat="1" ht="15.75">
      <c r="A60" s="40" t="s">
        <v>160</v>
      </c>
      <c r="B60" s="97"/>
      <c r="C60" s="79">
        <f>SUM(C61:C63)</f>
        <v>280000</v>
      </c>
      <c r="D60" s="79">
        <f>SUM(D61:D63)</f>
        <v>280000</v>
      </c>
      <c r="E60" s="79">
        <f>SUM(E61:E63)</f>
        <v>99356</v>
      </c>
    </row>
    <row r="61" spans="1:5" s="10" customFormat="1" ht="15.75">
      <c r="A61" s="82" t="s">
        <v>377</v>
      </c>
      <c r="B61" s="95">
        <v>1</v>
      </c>
      <c r="C61" s="77">
        <f>SUMIF($B$19:$B$60,"1",C$19:C$60)</f>
        <v>0</v>
      </c>
      <c r="D61" s="77">
        <f>SUMIF($B$19:$B$60,"1",D$19:D$60)</f>
        <v>0</v>
      </c>
      <c r="E61" s="77">
        <f>SUMIF($B$19:$B$60,"1",E$19:E$60)</f>
        <v>0</v>
      </c>
    </row>
    <row r="62" spans="1:5" s="10" customFormat="1" ht="15.75">
      <c r="A62" s="82" t="s">
        <v>220</v>
      </c>
      <c r="B62" s="95">
        <v>2</v>
      </c>
      <c r="C62" s="77">
        <f>SUMIF($B$19:$B$60,"2",C$19:C$60)</f>
        <v>280000</v>
      </c>
      <c r="D62" s="77">
        <f>SUMIF($B$19:$B$60,"2",D$19:D$60)</f>
        <v>280000</v>
      </c>
      <c r="E62" s="77">
        <f>SUMIF($B$19:$B$60,"2",E$19:E$60)</f>
        <v>99356</v>
      </c>
    </row>
    <row r="63" spans="1:5" s="10" customFormat="1" ht="15.75">
      <c r="A63" s="82" t="s">
        <v>112</v>
      </c>
      <c r="B63" s="95">
        <v>3</v>
      </c>
      <c r="C63" s="77">
        <f>SUMIF($B$19:$B$60,"3",C$19:C$60)</f>
        <v>0</v>
      </c>
      <c r="D63" s="77">
        <f>SUMIF($B$19:$B$60,"3",D$19:D$60)</f>
        <v>0</v>
      </c>
      <c r="E63" s="77">
        <f>SUMIF($B$19:$B$60,"3",E$19:E$60)</f>
        <v>0</v>
      </c>
    </row>
    <row r="64" spans="1:5" s="10" customFormat="1" ht="15.75">
      <c r="A64" s="64" t="s">
        <v>221</v>
      </c>
      <c r="B64" s="17"/>
      <c r="C64" s="77"/>
      <c r="D64" s="77"/>
      <c r="E64" s="77"/>
    </row>
    <row r="65" spans="1:5" s="10" customFormat="1" ht="15.75" hidden="1">
      <c r="A65" s="61" t="s">
        <v>174</v>
      </c>
      <c r="B65" s="17"/>
      <c r="C65" s="77"/>
      <c r="D65" s="77"/>
      <c r="E65" s="77"/>
    </row>
    <row r="66" spans="1:5" s="10" customFormat="1" ht="31.5">
      <c r="A66" s="61" t="s">
        <v>412</v>
      </c>
      <c r="B66" s="17">
        <v>2</v>
      </c>
      <c r="C66" s="77">
        <v>0</v>
      </c>
      <c r="D66" s="77">
        <v>390274</v>
      </c>
      <c r="E66" s="77">
        <v>390274</v>
      </c>
    </row>
    <row r="67" spans="1:5" s="10" customFormat="1" ht="31.5" hidden="1">
      <c r="A67" s="61" t="s">
        <v>546</v>
      </c>
      <c r="B67" s="17">
        <v>2</v>
      </c>
      <c r="C67" s="77"/>
      <c r="D67" s="77"/>
      <c r="E67" s="77"/>
    </row>
    <row r="68" spans="1:5" s="10" customFormat="1" ht="31.5" hidden="1">
      <c r="A68" s="61" t="s">
        <v>411</v>
      </c>
      <c r="B68" s="17"/>
      <c r="C68" s="77"/>
      <c r="D68" s="77"/>
      <c r="E68" s="77"/>
    </row>
    <row r="69" spans="1:5" s="10" customFormat="1" ht="15.75" hidden="1">
      <c r="A69" s="61" t="s">
        <v>410</v>
      </c>
      <c r="B69" s="17"/>
      <c r="C69" s="77"/>
      <c r="D69" s="77"/>
      <c r="E69" s="77"/>
    </row>
    <row r="70" spans="1:5" s="10" customFormat="1" ht="15.75" hidden="1">
      <c r="A70" s="61"/>
      <c r="B70" s="17"/>
      <c r="C70" s="77"/>
      <c r="D70" s="77"/>
      <c r="E70" s="77"/>
    </row>
    <row r="71" spans="1:5" s="10" customFormat="1" ht="31.5" hidden="1">
      <c r="A71" s="61" t="s">
        <v>172</v>
      </c>
      <c r="B71" s="17"/>
      <c r="C71" s="77"/>
      <c r="D71" s="77"/>
      <c r="E71" s="77"/>
    </row>
    <row r="72" spans="1:5" s="10" customFormat="1" ht="15.75" hidden="1">
      <c r="A72" s="61"/>
      <c r="B72" s="17"/>
      <c r="C72" s="77"/>
      <c r="D72" s="77"/>
      <c r="E72" s="77"/>
    </row>
    <row r="73" spans="1:5" s="10" customFormat="1" ht="31.5" hidden="1">
      <c r="A73" s="61" t="s">
        <v>173</v>
      </c>
      <c r="B73" s="17"/>
      <c r="C73" s="77"/>
      <c r="D73" s="77"/>
      <c r="E73" s="77"/>
    </row>
    <row r="74" spans="1:5" s="10" customFormat="1" ht="15.75" hidden="1">
      <c r="A74" s="61"/>
      <c r="B74" s="17"/>
      <c r="C74" s="77"/>
      <c r="D74" s="77"/>
      <c r="E74" s="77"/>
    </row>
    <row r="75" spans="1:5" s="10" customFormat="1" ht="31.5" hidden="1">
      <c r="A75" s="61" t="s">
        <v>176</v>
      </c>
      <c r="B75" s="17"/>
      <c r="C75" s="77"/>
      <c r="D75" s="77"/>
      <c r="E75" s="77"/>
    </row>
    <row r="76" spans="1:5" s="10" customFormat="1" ht="15.75" hidden="1">
      <c r="A76" s="82" t="s">
        <v>132</v>
      </c>
      <c r="B76" s="97">
        <v>2</v>
      </c>
      <c r="C76" s="77"/>
      <c r="D76" s="77"/>
      <c r="E76" s="77"/>
    </row>
    <row r="77" spans="1:5" s="10" customFormat="1" ht="15.75" hidden="1">
      <c r="A77" s="81" t="s">
        <v>106</v>
      </c>
      <c r="B77" s="17"/>
      <c r="C77" s="77"/>
      <c r="D77" s="77"/>
      <c r="E77" s="77"/>
    </row>
    <row r="78" spans="1:5" s="10" customFormat="1" ht="15.75" hidden="1">
      <c r="A78" s="104" t="s">
        <v>131</v>
      </c>
      <c r="B78" s="17"/>
      <c r="C78" s="77">
        <f>SUM(C76:C77)</f>
        <v>0</v>
      </c>
      <c r="D78" s="77">
        <f>SUM(D76:D77)</f>
        <v>0</v>
      </c>
      <c r="E78" s="77">
        <f>SUM(E76:E77)</f>
        <v>0</v>
      </c>
    </row>
    <row r="79" spans="1:5" s="10" customFormat="1" ht="15.75">
      <c r="A79" s="82" t="s">
        <v>117</v>
      </c>
      <c r="B79" s="17">
        <v>2</v>
      </c>
      <c r="C79" s="77">
        <v>450346</v>
      </c>
      <c r="D79" s="77">
        <v>450346</v>
      </c>
      <c r="E79" s="77">
        <v>450346</v>
      </c>
    </row>
    <row r="80" spans="1:5" s="10" customFormat="1" ht="15.75" hidden="1">
      <c r="A80" s="81" t="s">
        <v>433</v>
      </c>
      <c r="B80" s="97">
        <v>2</v>
      </c>
      <c r="C80" s="77"/>
      <c r="D80" s="77"/>
      <c r="E80" s="77"/>
    </row>
    <row r="81" spans="1:5" s="10" customFormat="1" ht="15.75">
      <c r="A81" s="81" t="s">
        <v>518</v>
      </c>
      <c r="B81" s="97">
        <v>2</v>
      </c>
      <c r="C81" s="77">
        <v>6119</v>
      </c>
      <c r="D81" s="77">
        <v>6119</v>
      </c>
      <c r="E81" s="77">
        <v>6119</v>
      </c>
    </row>
    <row r="82" spans="1:5" s="10" customFormat="1" ht="15.75" hidden="1">
      <c r="A82" s="81" t="s">
        <v>434</v>
      </c>
      <c r="B82" s="97">
        <v>2</v>
      </c>
      <c r="C82" s="77"/>
      <c r="D82" s="77"/>
      <c r="E82" s="77"/>
    </row>
    <row r="83" spans="1:5" s="10" customFormat="1" ht="15.75" hidden="1">
      <c r="A83" s="81" t="s">
        <v>442</v>
      </c>
      <c r="B83" s="97">
        <v>2</v>
      </c>
      <c r="C83" s="77"/>
      <c r="D83" s="77"/>
      <c r="E83" s="77"/>
    </row>
    <row r="84" spans="1:5" s="10" customFormat="1" ht="15.75" hidden="1">
      <c r="A84" s="81" t="s">
        <v>435</v>
      </c>
      <c r="B84" s="97">
        <v>2</v>
      </c>
      <c r="C84" s="77"/>
      <c r="D84" s="77"/>
      <c r="E84" s="77"/>
    </row>
    <row r="85" spans="1:5" s="10" customFormat="1" ht="15.75">
      <c r="A85" s="81" t="s">
        <v>519</v>
      </c>
      <c r="B85" s="97">
        <v>2</v>
      </c>
      <c r="C85" s="77">
        <v>0</v>
      </c>
      <c r="D85" s="77">
        <v>12236</v>
      </c>
      <c r="E85" s="77">
        <v>12236</v>
      </c>
    </row>
    <row r="86" spans="1:5" s="10" customFormat="1" ht="15.75" hidden="1">
      <c r="A86" s="81" t="s">
        <v>520</v>
      </c>
      <c r="B86" s="17">
        <v>2</v>
      </c>
      <c r="C86" s="77"/>
      <c r="D86" s="77"/>
      <c r="E86" s="77"/>
    </row>
    <row r="87" spans="1:5" s="10" customFormat="1" ht="15.75">
      <c r="A87" s="120" t="s">
        <v>500</v>
      </c>
      <c r="B87" s="17">
        <v>2</v>
      </c>
      <c r="C87" s="77">
        <v>7731</v>
      </c>
      <c r="D87" s="77">
        <v>7731</v>
      </c>
      <c r="E87" s="77">
        <v>7731</v>
      </c>
    </row>
    <row r="88" spans="1:5" s="10" customFormat="1" ht="15.75">
      <c r="A88" s="120" t="s">
        <v>565</v>
      </c>
      <c r="B88" s="17">
        <v>2</v>
      </c>
      <c r="C88" s="77">
        <v>0</v>
      </c>
      <c r="D88" s="77">
        <v>2000</v>
      </c>
      <c r="E88" s="77">
        <v>2000</v>
      </c>
    </row>
    <row r="89" spans="1:5" s="10" customFormat="1" ht="15.75">
      <c r="A89" s="120" t="s">
        <v>566</v>
      </c>
      <c r="B89" s="17">
        <v>2</v>
      </c>
      <c r="C89" s="77">
        <v>0</v>
      </c>
      <c r="D89" s="77">
        <v>30000</v>
      </c>
      <c r="E89" s="77">
        <v>30000</v>
      </c>
    </row>
    <row r="90" spans="1:5" s="10" customFormat="1" ht="31.5">
      <c r="A90" s="104" t="s">
        <v>177</v>
      </c>
      <c r="B90" s="17"/>
      <c r="C90" s="77">
        <f>SUM(C79:C89)</f>
        <v>464196</v>
      </c>
      <c r="D90" s="77">
        <f>SUM(D79:D89)</f>
        <v>508432</v>
      </c>
      <c r="E90" s="77">
        <f>SUM(E79:E89)</f>
        <v>508432</v>
      </c>
    </row>
    <row r="91" spans="1:5" s="10" customFormat="1" ht="15.75">
      <c r="A91" s="81" t="s">
        <v>521</v>
      </c>
      <c r="B91" s="97">
        <v>2</v>
      </c>
      <c r="C91" s="77">
        <v>151825</v>
      </c>
      <c r="D91" s="77">
        <v>151825</v>
      </c>
      <c r="E91" s="77">
        <v>151825</v>
      </c>
    </row>
    <row r="92" spans="1:5" s="10" customFormat="1" ht="15.75" hidden="1">
      <c r="A92" s="81" t="s">
        <v>445</v>
      </c>
      <c r="B92" s="97">
        <v>2</v>
      </c>
      <c r="C92" s="77"/>
      <c r="D92" s="77"/>
      <c r="E92" s="77"/>
    </row>
    <row r="93" spans="1:5" s="10" customFormat="1" ht="15.75">
      <c r="A93" s="81" t="s">
        <v>522</v>
      </c>
      <c r="B93" s="97">
        <v>2</v>
      </c>
      <c r="C93" s="77">
        <v>18795</v>
      </c>
      <c r="D93" s="77">
        <v>18795</v>
      </c>
      <c r="E93" s="77">
        <v>18795</v>
      </c>
    </row>
    <row r="94" spans="1:5" s="10" customFormat="1" ht="15.75" hidden="1">
      <c r="A94" s="81" t="s">
        <v>447</v>
      </c>
      <c r="B94" s="97">
        <v>2</v>
      </c>
      <c r="C94" s="77"/>
      <c r="D94" s="77"/>
      <c r="E94" s="77"/>
    </row>
    <row r="95" spans="1:5" s="10" customFormat="1" ht="15.75" hidden="1">
      <c r="A95" s="81" t="s">
        <v>448</v>
      </c>
      <c r="B95" s="97">
        <v>2</v>
      </c>
      <c r="C95" s="77"/>
      <c r="D95" s="77"/>
      <c r="E95" s="77"/>
    </row>
    <row r="96" spans="1:5" s="10" customFormat="1" ht="15.75">
      <c r="A96" s="81" t="s">
        <v>523</v>
      </c>
      <c r="B96" s="97">
        <v>2</v>
      </c>
      <c r="C96" s="77">
        <v>157152</v>
      </c>
      <c r="D96" s="77">
        <v>157152</v>
      </c>
      <c r="E96" s="77">
        <v>157152</v>
      </c>
    </row>
    <row r="97" spans="1:5" s="10" customFormat="1" ht="15.75" hidden="1">
      <c r="A97" s="81" t="s">
        <v>450</v>
      </c>
      <c r="B97" s="17">
        <v>2</v>
      </c>
      <c r="C97" s="77"/>
      <c r="D97" s="77"/>
      <c r="E97" s="77"/>
    </row>
    <row r="98" spans="1:5" s="10" customFormat="1" ht="15.75">
      <c r="A98" s="81" t="s">
        <v>524</v>
      </c>
      <c r="B98" s="17">
        <v>2</v>
      </c>
      <c r="C98" s="77">
        <v>36055</v>
      </c>
      <c r="D98" s="77">
        <v>36055</v>
      </c>
      <c r="E98" s="77">
        <v>36055</v>
      </c>
    </row>
    <row r="99" spans="1:5" s="10" customFormat="1" ht="15.75" hidden="1">
      <c r="A99" s="81" t="s">
        <v>480</v>
      </c>
      <c r="B99" s="17">
        <v>2</v>
      </c>
      <c r="C99" s="77"/>
      <c r="D99" s="77"/>
      <c r="E99" s="77"/>
    </row>
    <row r="100" spans="1:5" s="10" customFormat="1" ht="15.75" hidden="1">
      <c r="A100" s="81" t="s">
        <v>106</v>
      </c>
      <c r="B100" s="17"/>
      <c r="C100" s="77"/>
      <c r="D100" s="77"/>
      <c r="E100" s="77"/>
    </row>
    <row r="101" spans="1:5" s="10" customFormat="1" ht="15.75">
      <c r="A101" s="104" t="s">
        <v>178</v>
      </c>
      <c r="B101" s="17"/>
      <c r="C101" s="77">
        <f>SUM(C91:C100)</f>
        <v>363827</v>
      </c>
      <c r="D101" s="77">
        <f>SUM(D91:D100)</f>
        <v>363827</v>
      </c>
      <c r="E101" s="77">
        <f>SUM(E91:E100)</f>
        <v>363827</v>
      </c>
    </row>
    <row r="102" spans="1:5" s="10" customFormat="1" ht="18" customHeight="1">
      <c r="A102" s="105" t="s">
        <v>175</v>
      </c>
      <c r="B102" s="17"/>
      <c r="C102" s="77">
        <f>C78+C90+C101</f>
        <v>828023</v>
      </c>
      <c r="D102" s="77">
        <f>D78+D90+D101</f>
        <v>872259</v>
      </c>
      <c r="E102" s="77">
        <f>E78+E90+E101</f>
        <v>872259</v>
      </c>
    </row>
    <row r="103" spans="1:5" s="10" customFormat="1" ht="15.75" hidden="1">
      <c r="A103" s="61"/>
      <c r="B103" s="97"/>
      <c r="C103" s="77"/>
      <c r="D103" s="77"/>
      <c r="E103" s="77"/>
    </row>
    <row r="104" spans="1:5" s="10" customFormat="1" ht="31.5" hidden="1">
      <c r="A104" s="61" t="s">
        <v>179</v>
      </c>
      <c r="B104" s="97"/>
      <c r="C104" s="77"/>
      <c r="D104" s="77"/>
      <c r="E104" s="77"/>
    </row>
    <row r="105" spans="1:5" s="10" customFormat="1" ht="15.75" hidden="1">
      <c r="A105" s="82" t="s">
        <v>431</v>
      </c>
      <c r="B105" s="97">
        <v>2</v>
      </c>
      <c r="C105" s="77"/>
      <c r="D105" s="77"/>
      <c r="E105" s="77"/>
    </row>
    <row r="106" spans="1:5" s="10" customFormat="1" ht="31.5" hidden="1">
      <c r="A106" s="61" t="s">
        <v>180</v>
      </c>
      <c r="B106" s="97"/>
      <c r="C106" s="77">
        <f>SUM(C105)</f>
        <v>0</v>
      </c>
      <c r="D106" s="77">
        <f>SUM(D105)</f>
        <v>0</v>
      </c>
      <c r="E106" s="77">
        <f>SUM(E105)</f>
        <v>0</v>
      </c>
    </row>
    <row r="107" spans="1:5" s="10" customFormat="1" ht="15.75" hidden="1">
      <c r="A107" s="61" t="s">
        <v>181</v>
      </c>
      <c r="B107" s="97"/>
      <c r="C107" s="77"/>
      <c r="D107" s="77"/>
      <c r="E107" s="77"/>
    </row>
    <row r="108" spans="1:5" s="10" customFormat="1" ht="15.75" hidden="1">
      <c r="A108" s="61" t="s">
        <v>182</v>
      </c>
      <c r="B108" s="97"/>
      <c r="C108" s="77"/>
      <c r="D108" s="77"/>
      <c r="E108" s="77"/>
    </row>
    <row r="109" spans="1:5" s="10" customFormat="1" ht="15.75" hidden="1">
      <c r="A109" s="115" t="s">
        <v>432</v>
      </c>
      <c r="B109" s="97">
        <v>2</v>
      </c>
      <c r="C109" s="77"/>
      <c r="D109" s="77"/>
      <c r="E109" s="77"/>
    </row>
    <row r="110" spans="1:5" s="10" customFormat="1" ht="15.75" hidden="1">
      <c r="A110" s="115" t="s">
        <v>452</v>
      </c>
      <c r="B110" s="97">
        <v>2</v>
      </c>
      <c r="C110" s="77"/>
      <c r="D110" s="77"/>
      <c r="E110" s="77"/>
    </row>
    <row r="111" spans="1:5" s="10" customFormat="1" ht="15.75" hidden="1">
      <c r="A111" s="115"/>
      <c r="B111" s="97">
        <v>2</v>
      </c>
      <c r="C111" s="77"/>
      <c r="D111" s="77"/>
      <c r="E111" s="77"/>
    </row>
    <row r="112" spans="1:5" s="10" customFormat="1" ht="15.75" hidden="1">
      <c r="A112" s="115" t="s">
        <v>453</v>
      </c>
      <c r="B112" s="97">
        <v>2</v>
      </c>
      <c r="C112" s="77"/>
      <c r="D112" s="77"/>
      <c r="E112" s="77"/>
    </row>
    <row r="113" spans="1:5" s="10" customFormat="1" ht="15.75" hidden="1">
      <c r="A113" s="106" t="s">
        <v>183</v>
      </c>
      <c r="B113" s="97"/>
      <c r="C113" s="77">
        <f>SUM(C109:C112)</f>
        <v>0</v>
      </c>
      <c r="D113" s="77">
        <f>SUM(D109:D112)</f>
        <v>0</v>
      </c>
      <c r="E113" s="77">
        <f>SUM(E109:E112)</f>
        <v>0</v>
      </c>
    </row>
    <row r="114" spans="1:5" s="10" customFormat="1" ht="15.75" hidden="1">
      <c r="A114" s="82" t="s">
        <v>130</v>
      </c>
      <c r="B114" s="97">
        <v>2</v>
      </c>
      <c r="C114" s="77"/>
      <c r="D114" s="77"/>
      <c r="E114" s="77"/>
    </row>
    <row r="115" spans="1:5" s="10" customFormat="1" ht="15.75" hidden="1">
      <c r="A115" s="82"/>
      <c r="B115" s="97"/>
      <c r="C115" s="77"/>
      <c r="D115" s="77"/>
      <c r="E115" s="77"/>
    </row>
    <row r="116" spans="1:5" s="10" customFormat="1" ht="15.75" hidden="1">
      <c r="A116" s="106" t="s">
        <v>129</v>
      </c>
      <c r="B116" s="97"/>
      <c r="C116" s="77">
        <f>SUM(C114:C115)</f>
        <v>0</v>
      </c>
      <c r="D116" s="77">
        <f>SUM(D114:D115)</f>
        <v>0</v>
      </c>
      <c r="E116" s="77">
        <f>SUM(E114:E115)</f>
        <v>0</v>
      </c>
    </row>
    <row r="117" spans="1:5" s="10" customFormat="1" ht="15.75" hidden="1">
      <c r="A117" s="82"/>
      <c r="B117" s="97"/>
      <c r="C117" s="77"/>
      <c r="D117" s="77"/>
      <c r="E117" s="77"/>
    </row>
    <row r="118" spans="1:5" s="10" customFormat="1" ht="15.75">
      <c r="A118" s="61" t="s">
        <v>504</v>
      </c>
      <c r="B118" s="97">
        <v>2</v>
      </c>
      <c r="C118" s="77">
        <v>0</v>
      </c>
      <c r="D118" s="77">
        <v>91500</v>
      </c>
      <c r="E118" s="77">
        <v>91500</v>
      </c>
    </row>
    <row r="119" spans="1:5" s="10" customFormat="1" ht="15.75">
      <c r="A119" s="106" t="s">
        <v>184</v>
      </c>
      <c r="B119" s="97"/>
      <c r="C119" s="77">
        <f>SUM(C117:C118)</f>
        <v>0</v>
      </c>
      <c r="D119" s="77">
        <f>SUM(D117:D118)</f>
        <v>91500</v>
      </c>
      <c r="E119" s="77">
        <f>SUM(E117:E118)</f>
        <v>91500</v>
      </c>
    </row>
    <row r="120" spans="1:5" s="10" customFormat="1" ht="15.75">
      <c r="A120" s="61" t="s">
        <v>573</v>
      </c>
      <c r="B120" s="97">
        <v>2</v>
      </c>
      <c r="C120" s="77">
        <v>0</v>
      </c>
      <c r="D120" s="77">
        <v>20000</v>
      </c>
      <c r="E120" s="77">
        <v>20000</v>
      </c>
    </row>
    <row r="121" spans="1:5" s="10" customFormat="1" ht="17.25" customHeight="1">
      <c r="A121" s="105" t="s">
        <v>413</v>
      </c>
      <c r="B121" s="97"/>
      <c r="C121" s="77">
        <f>C113+C116+C119</f>
        <v>0</v>
      </c>
      <c r="D121" s="77">
        <f>D113+D116+D119+D120</f>
        <v>111500</v>
      </c>
      <c r="E121" s="77">
        <f>E113+E116+E119+E120</f>
        <v>111500</v>
      </c>
    </row>
    <row r="122" spans="1:5" s="10" customFormat="1" ht="15.75">
      <c r="A122" s="82" t="s">
        <v>203</v>
      </c>
      <c r="B122" s="97">
        <v>2</v>
      </c>
      <c r="C122" s="77">
        <v>50000</v>
      </c>
      <c r="D122" s="77">
        <v>9264</v>
      </c>
      <c r="E122" s="77">
        <v>0</v>
      </c>
    </row>
    <row r="123" spans="1:5" s="10" customFormat="1" ht="15.75" hidden="1">
      <c r="A123" s="82" t="s">
        <v>204</v>
      </c>
      <c r="B123" s="97">
        <v>2</v>
      </c>
      <c r="C123" s="77"/>
      <c r="D123" s="77"/>
      <c r="E123" s="77"/>
    </row>
    <row r="124" spans="1:5" s="10" customFormat="1" ht="15.75">
      <c r="A124" s="61" t="s">
        <v>414</v>
      </c>
      <c r="B124" s="97"/>
      <c r="C124" s="77">
        <f>SUM(C122:C123)</f>
        <v>50000</v>
      </c>
      <c r="D124" s="77">
        <f>SUM(D122:D123)</f>
        <v>9264</v>
      </c>
      <c r="E124" s="77">
        <f>SUM(E122:E123)</f>
        <v>0</v>
      </c>
    </row>
    <row r="125" spans="1:5" s="10" customFormat="1" ht="15.75">
      <c r="A125" s="63" t="s">
        <v>221</v>
      </c>
      <c r="B125" s="97"/>
      <c r="C125" s="79">
        <f>SUM(C126:C126:C128)</f>
        <v>878023</v>
      </c>
      <c r="D125" s="79">
        <f>SUM(D126:D126:D128)</f>
        <v>1383297</v>
      </c>
      <c r="E125" s="79">
        <f>SUM(E126:E126:E128)</f>
        <v>1374033</v>
      </c>
    </row>
    <row r="126" spans="1:5" s="10" customFormat="1" ht="15.75">
      <c r="A126" s="82" t="s">
        <v>377</v>
      </c>
      <c r="B126" s="95">
        <v>1</v>
      </c>
      <c r="C126" s="77">
        <f>SUMIF($B$64:$B$125,"1",C$64:C$125)</f>
        <v>0</v>
      </c>
      <c r="D126" s="77">
        <f>SUMIF($B$64:$B$125,"1",D$64:D$125)</f>
        <v>0</v>
      </c>
      <c r="E126" s="77">
        <f>SUMIF($B$64:$B$125,"1",E$64:E$125)</f>
        <v>0</v>
      </c>
    </row>
    <row r="127" spans="1:5" s="10" customFormat="1" ht="15.75">
      <c r="A127" s="82" t="s">
        <v>220</v>
      </c>
      <c r="B127" s="95">
        <v>2</v>
      </c>
      <c r="C127" s="77">
        <f>SUMIF($B$64:$B$125,"2",C$64:C$125)</f>
        <v>878023</v>
      </c>
      <c r="D127" s="77">
        <f>SUMIF($B$64:$B$125,"2",D$64:D$125)</f>
        <v>1383297</v>
      </c>
      <c r="E127" s="77">
        <f>SUMIF($B$64:$B$125,"2",E$64:E$125)</f>
        <v>1374033</v>
      </c>
    </row>
    <row r="128" spans="1:5" s="10" customFormat="1" ht="15.75">
      <c r="A128" s="82" t="s">
        <v>112</v>
      </c>
      <c r="B128" s="95">
        <v>3</v>
      </c>
      <c r="C128" s="77">
        <f>SUMIF($B$64:$B$125,"3",C$64:C$125)</f>
        <v>0</v>
      </c>
      <c r="D128" s="77">
        <f>SUMIF($B$64:$B$125,"3",D$64:D$125)</f>
        <v>0</v>
      </c>
      <c r="E128" s="77">
        <f>SUMIF($B$64:$B$125,"3",E$64:E$125)</f>
        <v>0</v>
      </c>
    </row>
    <row r="129" spans="1:5" ht="15.75">
      <c r="A129" s="65" t="s">
        <v>84</v>
      </c>
      <c r="B129" s="97"/>
      <c r="C129" s="77"/>
      <c r="D129" s="77"/>
      <c r="E129" s="77"/>
    </row>
    <row r="130" spans="1:5" ht="15.75">
      <c r="A130" s="40" t="s">
        <v>222</v>
      </c>
      <c r="B130" s="97"/>
      <c r="C130" s="79">
        <f>SUM(C131:C133)</f>
        <v>21717</v>
      </c>
      <c r="D130" s="79">
        <f>SUM(D131:D133)</f>
        <v>659540</v>
      </c>
      <c r="E130" s="79">
        <f>SUM(E131:E133)</f>
        <v>659540</v>
      </c>
    </row>
    <row r="131" spans="1:5" ht="15.75">
      <c r="A131" s="82" t="s">
        <v>377</v>
      </c>
      <c r="B131" s="95">
        <v>1</v>
      </c>
      <c r="C131" s="77">
        <f>Felh!J28</f>
        <v>0</v>
      </c>
      <c r="D131" s="77">
        <f>Felh!K28</f>
        <v>0</v>
      </c>
      <c r="E131" s="77">
        <f>Felh!L28</f>
        <v>0</v>
      </c>
    </row>
    <row r="132" spans="1:5" ht="15.75">
      <c r="A132" s="82" t="s">
        <v>220</v>
      </c>
      <c r="B132" s="95">
        <v>2</v>
      </c>
      <c r="C132" s="77">
        <f>Felh!J29</f>
        <v>21717</v>
      </c>
      <c r="D132" s="77">
        <f>Felh!K29</f>
        <v>659540</v>
      </c>
      <c r="E132" s="77">
        <f>Felh!L29</f>
        <v>659540</v>
      </c>
    </row>
    <row r="133" spans="1:5" ht="15.75">
      <c r="A133" s="82" t="s">
        <v>112</v>
      </c>
      <c r="B133" s="95">
        <v>3</v>
      </c>
      <c r="C133" s="77">
        <f>Felh!J30</f>
        <v>0</v>
      </c>
      <c r="D133" s="77">
        <f>Felh!K30</f>
        <v>0</v>
      </c>
      <c r="E133" s="77">
        <f>Felh!L30</f>
        <v>0</v>
      </c>
    </row>
    <row r="134" spans="1:5" ht="15.75">
      <c r="A134" s="40" t="s">
        <v>223</v>
      </c>
      <c r="B134" s="97"/>
      <c r="C134" s="79">
        <f>SUM(C135:C137)</f>
        <v>2070858</v>
      </c>
      <c r="D134" s="79">
        <f>SUM(D135:D137)</f>
        <v>1880517</v>
      </c>
      <c r="E134" s="79">
        <f>SUM(E135:E137)</f>
        <v>1829641</v>
      </c>
    </row>
    <row r="135" spans="1:5" ht="15.75">
      <c r="A135" s="82" t="s">
        <v>377</v>
      </c>
      <c r="B135" s="95">
        <v>1</v>
      </c>
      <c r="C135" s="77">
        <f>Felh!J45</f>
        <v>0</v>
      </c>
      <c r="D135" s="77">
        <f>Felh!K45</f>
        <v>0</v>
      </c>
      <c r="E135" s="77">
        <f>Felh!L45</f>
        <v>0</v>
      </c>
    </row>
    <row r="136" spans="1:5" ht="15.75">
      <c r="A136" s="82" t="s">
        <v>220</v>
      </c>
      <c r="B136" s="95">
        <v>2</v>
      </c>
      <c r="C136" s="77">
        <f>Felh!J46</f>
        <v>2070858</v>
      </c>
      <c r="D136" s="77">
        <f>Felh!K46</f>
        <v>1880517</v>
      </c>
      <c r="E136" s="77">
        <f>Felh!L46</f>
        <v>1829641</v>
      </c>
    </row>
    <row r="137" spans="1:5" ht="15" customHeight="1">
      <c r="A137" s="82" t="s">
        <v>112</v>
      </c>
      <c r="B137" s="95">
        <v>3</v>
      </c>
      <c r="C137" s="77">
        <f>Felh!J47</f>
        <v>0</v>
      </c>
      <c r="D137" s="77">
        <f>Felh!K47</f>
        <v>0</v>
      </c>
      <c r="E137" s="77">
        <f>Felh!L47</f>
        <v>0</v>
      </c>
    </row>
    <row r="138" spans="1:5" ht="15.75">
      <c r="A138" s="40" t="s">
        <v>224</v>
      </c>
      <c r="B138" s="97"/>
      <c r="C138" s="79">
        <f>SUM(C139:C141)</f>
        <v>6817</v>
      </c>
      <c r="D138" s="79">
        <f>SUM(D139:D141)</f>
        <v>16817</v>
      </c>
      <c r="E138" s="79">
        <f>SUM(E139:E141)</f>
        <v>16566</v>
      </c>
    </row>
    <row r="139" spans="1:5" ht="15.75">
      <c r="A139" s="82" t="s">
        <v>377</v>
      </c>
      <c r="B139" s="95">
        <v>1</v>
      </c>
      <c r="C139" s="77">
        <f>Felh!J66</f>
        <v>0</v>
      </c>
      <c r="D139" s="77">
        <f>Felh!K66</f>
        <v>0</v>
      </c>
      <c r="E139" s="77">
        <f>Felh!L66</f>
        <v>0</v>
      </c>
    </row>
    <row r="140" spans="1:5" ht="15.75">
      <c r="A140" s="82" t="s">
        <v>220</v>
      </c>
      <c r="B140" s="95">
        <v>2</v>
      </c>
      <c r="C140" s="77">
        <f>Felh!J67</f>
        <v>6817</v>
      </c>
      <c r="D140" s="77">
        <f>Felh!K67</f>
        <v>16817</v>
      </c>
      <c r="E140" s="77">
        <f>Felh!L67</f>
        <v>16566</v>
      </c>
    </row>
    <row r="141" spans="1:5" ht="15.75">
      <c r="A141" s="82" t="s">
        <v>112</v>
      </c>
      <c r="B141" s="95">
        <v>3</v>
      </c>
      <c r="C141" s="77">
        <f>Felh!J68</f>
        <v>0</v>
      </c>
      <c r="D141" s="77">
        <f>Felh!K68</f>
        <v>0</v>
      </c>
      <c r="E141" s="77">
        <f>Felh!L68</f>
        <v>0</v>
      </c>
    </row>
    <row r="142" spans="1:5" ht="16.5">
      <c r="A142" s="67" t="s">
        <v>225</v>
      </c>
      <c r="B142" s="98"/>
      <c r="C142" s="77"/>
      <c r="D142" s="77"/>
      <c r="E142" s="77"/>
    </row>
    <row r="143" spans="1:5" ht="15.75">
      <c r="A143" s="65" t="s">
        <v>114</v>
      </c>
      <c r="B143" s="97"/>
      <c r="C143" s="15"/>
      <c r="D143" s="15"/>
      <c r="E143" s="15"/>
    </row>
    <row r="144" spans="1:5" ht="15.75">
      <c r="A144" s="61" t="s">
        <v>210</v>
      </c>
      <c r="B144" s="97"/>
      <c r="C144" s="15"/>
      <c r="D144" s="15"/>
      <c r="E144" s="15"/>
    </row>
    <row r="145" spans="1:5" ht="31.5" hidden="1">
      <c r="A145" s="82" t="s">
        <v>415</v>
      </c>
      <c r="B145" s="97"/>
      <c r="C145" s="15"/>
      <c r="D145" s="15"/>
      <c r="E145" s="15"/>
    </row>
    <row r="146" spans="1:5" ht="31.5" hidden="1">
      <c r="A146" s="82" t="s">
        <v>212</v>
      </c>
      <c r="B146" s="97"/>
      <c r="C146" s="15"/>
      <c r="D146" s="15"/>
      <c r="E146" s="15"/>
    </row>
    <row r="147" spans="1:5" ht="31.5" hidden="1">
      <c r="A147" s="82" t="s">
        <v>416</v>
      </c>
      <c r="B147" s="97"/>
      <c r="C147" s="15"/>
      <c r="D147" s="15"/>
      <c r="E147" s="15"/>
    </row>
    <row r="148" spans="1:5" ht="31.5">
      <c r="A148" s="82" t="s">
        <v>213</v>
      </c>
      <c r="B148" s="97">
        <v>2</v>
      </c>
      <c r="C148" s="15">
        <v>502731</v>
      </c>
      <c r="D148" s="15">
        <v>1075824</v>
      </c>
      <c r="E148" s="15">
        <v>502731</v>
      </c>
    </row>
    <row r="149" spans="1:5" ht="15.75" hidden="1">
      <c r="A149" s="82" t="s">
        <v>214</v>
      </c>
      <c r="B149" s="97"/>
      <c r="C149" s="15"/>
      <c r="D149" s="15"/>
      <c r="E149" s="15"/>
    </row>
    <row r="150" spans="1:5" ht="31.5" hidden="1">
      <c r="A150" s="82" t="s">
        <v>429</v>
      </c>
      <c r="B150" s="97"/>
      <c r="C150" s="15"/>
      <c r="D150" s="15"/>
      <c r="E150" s="15"/>
    </row>
    <row r="151" spans="1:5" ht="15.75" hidden="1">
      <c r="A151" s="82" t="s">
        <v>218</v>
      </c>
      <c r="B151" s="97"/>
      <c r="C151" s="15"/>
      <c r="D151" s="15"/>
      <c r="E151" s="15"/>
    </row>
    <row r="152" spans="1:5" ht="15.75" hidden="1">
      <c r="A152" s="61" t="s">
        <v>219</v>
      </c>
      <c r="B152" s="97"/>
      <c r="C152" s="15"/>
      <c r="D152" s="15"/>
      <c r="E152" s="15"/>
    </row>
    <row r="153" spans="1:5" ht="15.75" hidden="1">
      <c r="A153" s="61" t="s">
        <v>211</v>
      </c>
      <c r="B153" s="97"/>
      <c r="C153" s="15"/>
      <c r="D153" s="15"/>
      <c r="E153" s="15"/>
    </row>
    <row r="154" spans="1:5" ht="15.75">
      <c r="A154" s="40" t="s">
        <v>114</v>
      </c>
      <c r="B154" s="97"/>
      <c r="C154" s="79">
        <f>SUM(C155:C157)</f>
        <v>502731</v>
      </c>
      <c r="D154" s="79">
        <f>SUM(D155:D157)</f>
        <v>1075824</v>
      </c>
      <c r="E154" s="79">
        <f>SUM(E155:E157)</f>
        <v>502731</v>
      </c>
    </row>
    <row r="155" spans="1:5" ht="15.75">
      <c r="A155" s="82" t="s">
        <v>377</v>
      </c>
      <c r="B155" s="95">
        <v>1</v>
      </c>
      <c r="C155" s="77">
        <f>SUMIF($B$143:$B$154,"1",C$143:C$154)</f>
        <v>0</v>
      </c>
      <c r="D155" s="77">
        <f>SUMIF($B$143:$B$154,"1",D$143:D$154)</f>
        <v>0</v>
      </c>
      <c r="E155" s="77">
        <f>SUMIF($B$143:$B$154,"1",E$143:E$154)</f>
        <v>0</v>
      </c>
    </row>
    <row r="156" spans="1:5" ht="15.75">
      <c r="A156" s="82" t="s">
        <v>220</v>
      </c>
      <c r="B156" s="95">
        <v>2</v>
      </c>
      <c r="C156" s="77">
        <f>SUMIF($B$143:$B$154,"2",C$143:C$154)</f>
        <v>502731</v>
      </c>
      <c r="D156" s="77">
        <f>SUMIF($B$143:$B$154,"2",D$143:D$154)</f>
        <v>1075824</v>
      </c>
      <c r="E156" s="77">
        <f>SUMIF($B$143:$B$154,"2",E$143:E$154)</f>
        <v>502731</v>
      </c>
    </row>
    <row r="157" spans="1:5" ht="15.75">
      <c r="A157" s="82" t="s">
        <v>112</v>
      </c>
      <c r="B157" s="95">
        <v>3</v>
      </c>
      <c r="C157" s="77">
        <f>SUMIF($B$143:$B$154,"3",C$143:C$154)</f>
        <v>0</v>
      </c>
      <c r="D157" s="77">
        <f>SUMIF($B$143:$B$154,"3",D$143:D$154)</f>
        <v>0</v>
      </c>
      <c r="E157" s="77">
        <f>SUMIF($B$143:$B$154,"3",E$143:E$154)</f>
        <v>0</v>
      </c>
    </row>
    <row r="158" spans="1:5" ht="15.75" hidden="1">
      <c r="A158" s="65" t="s">
        <v>115</v>
      </c>
      <c r="B158" s="97"/>
      <c r="C158" s="15"/>
      <c r="D158" s="15"/>
      <c r="E158" s="15"/>
    </row>
    <row r="159" spans="1:5" ht="15.75" hidden="1">
      <c r="A159" s="61" t="s">
        <v>210</v>
      </c>
      <c r="B159" s="97"/>
      <c r="C159" s="15"/>
      <c r="D159" s="15"/>
      <c r="E159" s="15"/>
    </row>
    <row r="160" spans="1:5" ht="31.5" hidden="1">
      <c r="A160" s="82" t="s">
        <v>415</v>
      </c>
      <c r="B160" s="97"/>
      <c r="C160" s="15"/>
      <c r="D160" s="15"/>
      <c r="E160" s="15"/>
    </row>
    <row r="161" spans="1:5" ht="31.5" hidden="1">
      <c r="A161" s="82" t="s">
        <v>212</v>
      </c>
      <c r="B161" s="97"/>
      <c r="C161" s="15"/>
      <c r="D161" s="15"/>
      <c r="E161" s="15"/>
    </row>
    <row r="162" spans="1:5" ht="31.5" hidden="1">
      <c r="A162" s="82" t="s">
        <v>416</v>
      </c>
      <c r="B162" s="97"/>
      <c r="C162" s="15"/>
      <c r="D162" s="15"/>
      <c r="E162" s="15"/>
    </row>
    <row r="163" spans="1:5" ht="15.75" hidden="1">
      <c r="A163" s="82" t="s">
        <v>213</v>
      </c>
      <c r="B163" s="97"/>
      <c r="C163" s="15"/>
      <c r="D163" s="15"/>
      <c r="E163" s="15"/>
    </row>
    <row r="164" spans="1:5" ht="15.75" hidden="1">
      <c r="A164" s="82" t="s">
        <v>214</v>
      </c>
      <c r="B164" s="97"/>
      <c r="C164" s="15"/>
      <c r="D164" s="15"/>
      <c r="E164" s="15"/>
    </row>
    <row r="165" spans="1:5" ht="31.5" hidden="1">
      <c r="A165" s="82" t="s">
        <v>429</v>
      </c>
      <c r="B165" s="97"/>
      <c r="C165" s="15"/>
      <c r="D165" s="15"/>
      <c r="E165" s="15"/>
    </row>
    <row r="166" spans="1:5" ht="15.75" hidden="1">
      <c r="A166" s="82" t="s">
        <v>218</v>
      </c>
      <c r="B166" s="97"/>
      <c r="C166" s="15"/>
      <c r="D166" s="15"/>
      <c r="E166" s="15"/>
    </row>
    <row r="167" spans="1:5" ht="15.75" hidden="1">
      <c r="A167" s="61" t="s">
        <v>219</v>
      </c>
      <c r="B167" s="97"/>
      <c r="C167" s="15"/>
      <c r="D167" s="15"/>
      <c r="E167" s="15"/>
    </row>
    <row r="168" spans="1:5" ht="15.75" hidden="1">
      <c r="A168" s="61" t="s">
        <v>211</v>
      </c>
      <c r="B168" s="97"/>
      <c r="C168" s="15"/>
      <c r="D168" s="15"/>
      <c r="E168" s="15"/>
    </row>
    <row r="169" spans="1:5" ht="15.75" hidden="1">
      <c r="A169" s="40" t="s">
        <v>226</v>
      </c>
      <c r="B169" s="97"/>
      <c r="C169" s="79">
        <f>SUM(C170:C172)</f>
        <v>0</v>
      </c>
      <c r="D169" s="79">
        <f>SUM(D170:D172)</f>
        <v>0</v>
      </c>
      <c r="E169" s="79">
        <f>SUM(E170:E172)</f>
        <v>0</v>
      </c>
    </row>
    <row r="170" spans="1:5" ht="15.75" hidden="1">
      <c r="A170" s="82" t="s">
        <v>377</v>
      </c>
      <c r="B170" s="95">
        <v>1</v>
      </c>
      <c r="C170" s="77">
        <f>SUMIF($B$158:$B$169,"1",C$158:C$169)</f>
        <v>0</v>
      </c>
      <c r="D170" s="77">
        <f>SUMIF($B$158:$B$169,"1",D$158:D$169)</f>
        <v>0</v>
      </c>
      <c r="E170" s="77">
        <f>SUMIF($B$158:$B$169,"1",E$158:E$169)</f>
        <v>0</v>
      </c>
    </row>
    <row r="171" spans="1:5" ht="15.75" hidden="1">
      <c r="A171" s="82" t="s">
        <v>220</v>
      </c>
      <c r="B171" s="95">
        <v>2</v>
      </c>
      <c r="C171" s="77">
        <f>SUMIF($B$158:$B$169,"2",C$158:C$169)</f>
        <v>0</v>
      </c>
      <c r="D171" s="77">
        <f>SUMIF($B$158:$B$169,"2",D$158:D$169)</f>
        <v>0</v>
      </c>
      <c r="E171" s="77">
        <f>SUMIF($B$158:$B$169,"2",E$158:E$169)</f>
        <v>0</v>
      </c>
    </row>
    <row r="172" spans="1:5" ht="15.75" hidden="1">
      <c r="A172" s="82" t="s">
        <v>112</v>
      </c>
      <c r="B172" s="95">
        <v>3</v>
      </c>
      <c r="C172" s="77">
        <f>SUMIF($B$158:$B$169,"3",C$158:C$169)</f>
        <v>0</v>
      </c>
      <c r="D172" s="77">
        <f>SUMIF($B$158:$B$169,"3",D$158:D$169)</f>
        <v>0</v>
      </c>
      <c r="E172" s="77">
        <f>SUMIF($B$158:$B$169,"3",E$158:E$169)</f>
        <v>0</v>
      </c>
    </row>
    <row r="173" spans="1:5" ht="16.5">
      <c r="A173" s="66" t="s">
        <v>116</v>
      </c>
      <c r="B173" s="98"/>
      <c r="C173" s="18">
        <f>C7+C11+C15+C60+C125+C130+C134+C138+C154+C169</f>
        <v>16505521</v>
      </c>
      <c r="D173" s="18">
        <f>D7+D11+D15+D60+D125+D130+D134+D138+D154+D169</f>
        <v>17924289</v>
      </c>
      <c r="E173" s="18">
        <f>E7+E11+E15+E60+E125+E130+E134+E138+E154+E169</f>
        <v>15717409</v>
      </c>
    </row>
    <row r="184" ht="14.25" customHeight="1"/>
    <row r="365" ht="15.75"/>
    <row r="366" ht="15.75"/>
    <row r="367" ht="15.75"/>
    <row r="368" ht="15.75"/>
    <row r="369" ht="15.75"/>
    <row r="370" ht="15.75"/>
    <row r="371" ht="15.75"/>
    <row r="377" ht="15.75"/>
    <row r="378" ht="15.75"/>
    <row r="379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3"/>
  <headerFooter>
    <oddFooter>&amp;C&amp;P. oldal, összesen: 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Q50"/>
  <sheetViews>
    <sheetView zoomScale="86" zoomScaleNormal="86" zoomScalePageLayoutView="0" workbookViewId="0" topLeftCell="A1">
      <pane xSplit="2" ySplit="5" topLeftCell="C6" activePane="bottomRight" state="frozen"/>
      <selection pane="topLeft" activeCell="K35" sqref="K35"/>
      <selection pane="topRight" activeCell="K35" sqref="K35"/>
      <selection pane="bottomLeft" activeCell="K35" sqref="K35"/>
      <selection pane="bottomRight" activeCell="A40" sqref="A40:IV40"/>
    </sheetView>
  </sheetViews>
  <sheetFormatPr defaultColWidth="9.140625" defaultRowHeight="15"/>
  <cols>
    <col min="1" max="1" width="59.421875" style="2" customWidth="1"/>
    <col min="2" max="2" width="5.7109375" style="2" customWidth="1"/>
    <col min="3" max="17" width="13.140625" style="2" customWidth="1"/>
    <col min="18" max="16384" width="9.140625" style="2" customWidth="1"/>
  </cols>
  <sheetData>
    <row r="1" spans="1:17" ht="15.75">
      <c r="A1" s="237" t="s">
        <v>526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1:17" ht="15.75">
      <c r="A2" s="237" t="s">
        <v>438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</row>
    <row r="4" spans="1:17" s="3" customFormat="1" ht="15.75" customHeight="1">
      <c r="A4" s="224" t="s">
        <v>254</v>
      </c>
      <c r="B4" s="241" t="s">
        <v>128</v>
      </c>
      <c r="C4" s="241" t="s">
        <v>107</v>
      </c>
      <c r="D4" s="241"/>
      <c r="E4" s="241"/>
      <c r="F4" s="241" t="s">
        <v>108</v>
      </c>
      <c r="G4" s="241"/>
      <c r="H4" s="241"/>
      <c r="I4" s="241" t="s">
        <v>28</v>
      </c>
      <c r="J4" s="241"/>
      <c r="K4" s="241"/>
      <c r="L4" s="241" t="s">
        <v>15</v>
      </c>
      <c r="M4" s="241"/>
      <c r="N4" s="241"/>
      <c r="O4" s="241" t="s">
        <v>5</v>
      </c>
      <c r="P4" s="241"/>
      <c r="Q4" s="241"/>
    </row>
    <row r="5" spans="1:17" s="3" customFormat="1" ht="15.75">
      <c r="A5" s="224"/>
      <c r="B5" s="241"/>
      <c r="C5" s="38" t="s">
        <v>157</v>
      </c>
      <c r="D5" s="38" t="s">
        <v>569</v>
      </c>
      <c r="E5" s="38" t="s">
        <v>570</v>
      </c>
      <c r="F5" s="38" t="s">
        <v>157</v>
      </c>
      <c r="G5" s="38" t="s">
        <v>569</v>
      </c>
      <c r="H5" s="38" t="s">
        <v>570</v>
      </c>
      <c r="I5" s="38" t="s">
        <v>157</v>
      </c>
      <c r="J5" s="38" t="s">
        <v>569</v>
      </c>
      <c r="K5" s="38" t="s">
        <v>570</v>
      </c>
      <c r="L5" s="38" t="s">
        <v>157</v>
      </c>
      <c r="M5" s="38" t="s">
        <v>569</v>
      </c>
      <c r="N5" s="38" t="s">
        <v>570</v>
      </c>
      <c r="O5" s="38" t="s">
        <v>157</v>
      </c>
      <c r="P5" s="38" t="s">
        <v>569</v>
      </c>
      <c r="Q5" s="38" t="s">
        <v>570</v>
      </c>
    </row>
    <row r="6" spans="1:17" s="3" customFormat="1" ht="31.5">
      <c r="A6" s="7" t="s">
        <v>227</v>
      </c>
      <c r="B6" s="94">
        <v>2</v>
      </c>
      <c r="C6" s="5">
        <v>5520000</v>
      </c>
      <c r="D6" s="5">
        <v>5574953</v>
      </c>
      <c r="E6" s="5">
        <v>5574953</v>
      </c>
      <c r="F6" s="5">
        <v>1110000</v>
      </c>
      <c r="G6" s="5">
        <v>1136882</v>
      </c>
      <c r="H6" s="5">
        <v>1136882</v>
      </c>
      <c r="I6" s="5">
        <v>500000</v>
      </c>
      <c r="J6" s="5">
        <v>441378</v>
      </c>
      <c r="K6" s="5">
        <v>379560</v>
      </c>
      <c r="L6" s="5">
        <v>135000</v>
      </c>
      <c r="M6" s="5">
        <v>32209</v>
      </c>
      <c r="N6" s="5">
        <v>18717</v>
      </c>
      <c r="O6" s="5">
        <f aca="true" t="shared" si="0" ref="O6:O50">C6+F6+I6+L6</f>
        <v>7265000</v>
      </c>
      <c r="P6" s="5">
        <f aca="true" t="shared" si="1" ref="P6:P50">D6+G6+J6+M6</f>
        <v>7185422</v>
      </c>
      <c r="Q6" s="5">
        <f aca="true" t="shared" si="2" ref="Q6:Q50">E6+H6+K6+N6</f>
        <v>7110112</v>
      </c>
    </row>
    <row r="7" spans="1:17" s="3" customFormat="1" ht="31.5">
      <c r="A7" s="7" t="s">
        <v>568</v>
      </c>
      <c r="B7" s="94">
        <v>3</v>
      </c>
      <c r="C7" s="5">
        <v>600000</v>
      </c>
      <c r="D7" s="5">
        <v>600000</v>
      </c>
      <c r="E7" s="5">
        <v>600000</v>
      </c>
      <c r="F7" s="5">
        <v>120000</v>
      </c>
      <c r="G7" s="5">
        <v>118967</v>
      </c>
      <c r="H7" s="5">
        <v>106425</v>
      </c>
      <c r="I7" s="5"/>
      <c r="J7" s="5"/>
      <c r="K7" s="5"/>
      <c r="L7" s="5"/>
      <c r="M7" s="5"/>
      <c r="N7" s="5"/>
      <c r="O7" s="5">
        <f t="shared" si="0"/>
        <v>720000</v>
      </c>
      <c r="P7" s="5">
        <f t="shared" si="1"/>
        <v>718967</v>
      </c>
      <c r="Q7" s="5">
        <f t="shared" si="2"/>
        <v>706425</v>
      </c>
    </row>
    <row r="8" spans="1:17" s="3" customFormat="1" ht="15.75">
      <c r="A8" s="114" t="s">
        <v>493</v>
      </c>
      <c r="B8" s="94">
        <v>3</v>
      </c>
      <c r="C8" s="5">
        <v>50000</v>
      </c>
      <c r="D8" s="5">
        <v>7973</v>
      </c>
      <c r="E8" s="5">
        <v>4500</v>
      </c>
      <c r="F8" s="5">
        <v>25000</v>
      </c>
      <c r="G8" s="5">
        <v>25000</v>
      </c>
      <c r="H8" s="5">
        <v>0</v>
      </c>
      <c r="I8" s="5"/>
      <c r="J8" s="5"/>
      <c r="K8" s="5"/>
      <c r="L8" s="5"/>
      <c r="M8" s="5"/>
      <c r="N8" s="5"/>
      <c r="O8" s="5">
        <f t="shared" si="0"/>
        <v>75000</v>
      </c>
      <c r="P8" s="5">
        <f t="shared" si="1"/>
        <v>32973</v>
      </c>
      <c r="Q8" s="5">
        <f t="shared" si="2"/>
        <v>4500</v>
      </c>
    </row>
    <row r="9" spans="1:17" s="3" customFormat="1" ht="15.75">
      <c r="A9" s="7" t="s">
        <v>228</v>
      </c>
      <c r="B9" s="94">
        <v>2</v>
      </c>
      <c r="C9" s="5"/>
      <c r="D9" s="5"/>
      <c r="E9" s="5"/>
      <c r="F9" s="5"/>
      <c r="G9" s="5"/>
      <c r="H9" s="5"/>
      <c r="I9" s="5">
        <v>200000</v>
      </c>
      <c r="J9" s="5">
        <v>174819</v>
      </c>
      <c r="K9" s="5">
        <v>27810</v>
      </c>
      <c r="L9" s="5">
        <v>54000</v>
      </c>
      <c r="M9" s="5">
        <v>47201</v>
      </c>
      <c r="N9" s="5">
        <v>6083</v>
      </c>
      <c r="O9" s="5">
        <f t="shared" si="0"/>
        <v>254000</v>
      </c>
      <c r="P9" s="5">
        <f t="shared" si="1"/>
        <v>222020</v>
      </c>
      <c r="Q9" s="5">
        <f t="shared" si="2"/>
        <v>33893</v>
      </c>
    </row>
    <row r="10" spans="1:17" s="3" customFormat="1" ht="31.5" hidden="1">
      <c r="A10" s="7" t="s">
        <v>229</v>
      </c>
      <c r="B10" s="94">
        <v>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0</v>
      </c>
      <c r="P10" s="5">
        <f t="shared" si="1"/>
        <v>0</v>
      </c>
      <c r="Q10" s="5">
        <f t="shared" si="2"/>
        <v>0</v>
      </c>
    </row>
    <row r="11" spans="1:17" s="3" customFormat="1" ht="15.75">
      <c r="A11" s="7" t="s">
        <v>230</v>
      </c>
      <c r="B11" s="94">
        <v>2</v>
      </c>
      <c r="C11" s="5"/>
      <c r="D11" s="5"/>
      <c r="E11" s="5"/>
      <c r="F11" s="5"/>
      <c r="G11" s="5"/>
      <c r="H11" s="5"/>
      <c r="I11" s="5">
        <v>0</v>
      </c>
      <c r="J11" s="5">
        <v>15000</v>
      </c>
      <c r="K11" s="5">
        <v>11200</v>
      </c>
      <c r="L11" s="5">
        <v>0</v>
      </c>
      <c r="M11" s="5">
        <v>4050</v>
      </c>
      <c r="N11" s="5">
        <v>3025</v>
      </c>
      <c r="O11" s="5">
        <f t="shared" si="0"/>
        <v>0</v>
      </c>
      <c r="P11" s="5">
        <f t="shared" si="1"/>
        <v>19050</v>
      </c>
      <c r="Q11" s="5">
        <f t="shared" si="2"/>
        <v>14225</v>
      </c>
    </row>
    <row r="12" spans="1:17" s="3" customFormat="1" ht="15.75" hidden="1">
      <c r="A12" s="7" t="s">
        <v>231</v>
      </c>
      <c r="B12" s="94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</row>
    <row r="13" spans="1:17" s="3" customFormat="1" ht="15.75" hidden="1">
      <c r="A13" s="7" t="s">
        <v>232</v>
      </c>
      <c r="B13" s="94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</row>
    <row r="14" spans="1:17" s="3" customFormat="1" ht="15.75" hidden="1">
      <c r="A14" s="7" t="s">
        <v>474</v>
      </c>
      <c r="B14" s="94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2"/>
        <v>0</v>
      </c>
    </row>
    <row r="15" spans="1:17" s="3" customFormat="1" ht="15.75" hidden="1">
      <c r="A15" s="7" t="s">
        <v>475</v>
      </c>
      <c r="B15" s="94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</row>
    <row r="16" spans="1:17" s="3" customFormat="1" ht="15.75" hidden="1">
      <c r="A16" s="7" t="s">
        <v>233</v>
      </c>
      <c r="B16" s="94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2"/>
        <v>0</v>
      </c>
    </row>
    <row r="17" spans="1:17" s="3" customFormat="1" ht="15.75" hidden="1">
      <c r="A17" s="7" t="s">
        <v>234</v>
      </c>
      <c r="B17" s="94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</row>
    <row r="18" spans="1:17" s="3" customFormat="1" ht="15.75">
      <c r="A18" s="7" t="s">
        <v>235</v>
      </c>
      <c r="B18" s="94">
        <v>2</v>
      </c>
      <c r="C18" s="5"/>
      <c r="D18" s="5"/>
      <c r="E18" s="5"/>
      <c r="F18" s="5"/>
      <c r="G18" s="5"/>
      <c r="H18" s="5"/>
      <c r="I18" s="5">
        <v>200000</v>
      </c>
      <c r="J18" s="5">
        <v>200000</v>
      </c>
      <c r="K18" s="5">
        <v>60000</v>
      </c>
      <c r="L18" s="5">
        <v>54000</v>
      </c>
      <c r="M18" s="5">
        <v>54000</v>
      </c>
      <c r="N18" s="5">
        <v>0</v>
      </c>
      <c r="O18" s="5">
        <f t="shared" si="0"/>
        <v>254000</v>
      </c>
      <c r="P18" s="5">
        <f t="shared" si="1"/>
        <v>254000</v>
      </c>
      <c r="Q18" s="5">
        <f t="shared" si="2"/>
        <v>60000</v>
      </c>
    </row>
    <row r="19" spans="1:17" ht="15.75" hidden="1">
      <c r="A19" s="7" t="s">
        <v>439</v>
      </c>
      <c r="B19" s="94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1"/>
        <v>0</v>
      </c>
      <c r="Q19" s="5">
        <f t="shared" si="2"/>
        <v>0</v>
      </c>
    </row>
    <row r="20" spans="1:17" ht="15.75">
      <c r="A20" s="7" t="s">
        <v>236</v>
      </c>
      <c r="B20" s="94">
        <v>2</v>
      </c>
      <c r="C20" s="5"/>
      <c r="D20" s="5"/>
      <c r="E20" s="5"/>
      <c r="F20" s="5"/>
      <c r="G20" s="5"/>
      <c r="H20" s="5"/>
      <c r="I20" s="5">
        <v>100000</v>
      </c>
      <c r="J20" s="5">
        <v>100000</v>
      </c>
      <c r="K20" s="5">
        <v>0</v>
      </c>
      <c r="L20" s="5">
        <v>27000</v>
      </c>
      <c r="M20" s="5">
        <v>27000</v>
      </c>
      <c r="N20" s="5">
        <v>0</v>
      </c>
      <c r="O20" s="5">
        <f t="shared" si="0"/>
        <v>127000</v>
      </c>
      <c r="P20" s="5">
        <f t="shared" si="1"/>
        <v>127000</v>
      </c>
      <c r="Q20" s="5">
        <f t="shared" si="2"/>
        <v>0</v>
      </c>
    </row>
    <row r="21" spans="1:17" ht="31.5">
      <c r="A21" s="7" t="s">
        <v>237</v>
      </c>
      <c r="B21" s="94">
        <v>2</v>
      </c>
      <c r="C21" s="5"/>
      <c r="D21" s="5"/>
      <c r="E21" s="5"/>
      <c r="F21" s="5"/>
      <c r="G21" s="5"/>
      <c r="H21" s="5"/>
      <c r="I21" s="5">
        <v>100000</v>
      </c>
      <c r="J21" s="5">
        <v>0</v>
      </c>
      <c r="K21" s="5">
        <v>0</v>
      </c>
      <c r="L21" s="5">
        <v>27000</v>
      </c>
      <c r="M21" s="5">
        <v>0</v>
      </c>
      <c r="N21" s="5">
        <v>0</v>
      </c>
      <c r="O21" s="5">
        <f t="shared" si="0"/>
        <v>127000</v>
      </c>
      <c r="P21" s="5">
        <f t="shared" si="1"/>
        <v>0</v>
      </c>
      <c r="Q21" s="5">
        <f t="shared" si="2"/>
        <v>0</v>
      </c>
    </row>
    <row r="22" spans="1:17" s="3" customFormat="1" ht="31.5">
      <c r="A22" s="7" t="s">
        <v>559</v>
      </c>
      <c r="B22" s="94">
        <v>2</v>
      </c>
      <c r="C22" s="5"/>
      <c r="D22" s="5"/>
      <c r="E22" s="5"/>
      <c r="F22" s="5"/>
      <c r="G22" s="5"/>
      <c r="H22" s="5"/>
      <c r="I22" s="5">
        <v>0</v>
      </c>
      <c r="J22" s="5">
        <v>100000</v>
      </c>
      <c r="K22" s="5">
        <v>23020</v>
      </c>
      <c r="L22" s="5">
        <v>0</v>
      </c>
      <c r="M22" s="5">
        <v>27000</v>
      </c>
      <c r="N22" s="5">
        <v>6216</v>
      </c>
      <c r="O22" s="5">
        <f t="shared" si="0"/>
        <v>0</v>
      </c>
      <c r="P22" s="5">
        <f t="shared" si="1"/>
        <v>127000</v>
      </c>
      <c r="Q22" s="5">
        <f t="shared" si="2"/>
        <v>29236</v>
      </c>
    </row>
    <row r="23" spans="1:17" s="3" customFormat="1" ht="15.75" hidden="1">
      <c r="A23" s="7" t="s">
        <v>238</v>
      </c>
      <c r="B23" s="94">
        <v>2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0</v>
      </c>
      <c r="Q23" s="5">
        <f t="shared" si="2"/>
        <v>0</v>
      </c>
    </row>
    <row r="24" spans="1:17" s="3" customFormat="1" ht="15.75">
      <c r="A24" s="7" t="s">
        <v>239</v>
      </c>
      <c r="B24" s="94">
        <v>2</v>
      </c>
      <c r="C24" s="5"/>
      <c r="D24" s="5"/>
      <c r="E24" s="5"/>
      <c r="F24" s="5"/>
      <c r="G24" s="5"/>
      <c r="H24" s="5"/>
      <c r="I24" s="5">
        <v>20000</v>
      </c>
      <c r="J24" s="5">
        <v>20000</v>
      </c>
      <c r="K24" s="5">
        <v>10000</v>
      </c>
      <c r="L24" s="5">
        <v>5400</v>
      </c>
      <c r="M24" s="5">
        <v>5400</v>
      </c>
      <c r="N24" s="5">
        <v>2700</v>
      </c>
      <c r="O24" s="5">
        <f t="shared" si="0"/>
        <v>25400</v>
      </c>
      <c r="P24" s="5">
        <f t="shared" si="1"/>
        <v>25400</v>
      </c>
      <c r="Q24" s="5">
        <f t="shared" si="2"/>
        <v>12700</v>
      </c>
    </row>
    <row r="25" spans="1:17" ht="15.75">
      <c r="A25" s="7" t="s">
        <v>240</v>
      </c>
      <c r="B25" s="94">
        <v>2</v>
      </c>
      <c r="C25" s="5"/>
      <c r="D25" s="5"/>
      <c r="E25" s="5"/>
      <c r="F25" s="5"/>
      <c r="G25" s="5"/>
      <c r="H25" s="5"/>
      <c r="I25" s="5">
        <v>250000</v>
      </c>
      <c r="J25" s="5">
        <v>250000</v>
      </c>
      <c r="K25" s="5">
        <v>161950</v>
      </c>
      <c r="L25" s="5">
        <v>67500</v>
      </c>
      <c r="M25" s="5">
        <v>67500</v>
      </c>
      <c r="N25" s="5">
        <v>41155</v>
      </c>
      <c r="O25" s="5">
        <f t="shared" si="0"/>
        <v>317500</v>
      </c>
      <c r="P25" s="5">
        <f t="shared" si="1"/>
        <v>317500</v>
      </c>
      <c r="Q25" s="5">
        <f t="shared" si="2"/>
        <v>203105</v>
      </c>
    </row>
    <row r="26" spans="1:17" ht="15.75">
      <c r="A26" s="7" t="s">
        <v>241</v>
      </c>
      <c r="B26" s="94">
        <v>2</v>
      </c>
      <c r="C26" s="5">
        <v>546000</v>
      </c>
      <c r="D26" s="5">
        <v>648909</v>
      </c>
      <c r="E26" s="5">
        <v>621545</v>
      </c>
      <c r="F26" s="5">
        <v>106500</v>
      </c>
      <c r="G26" s="5">
        <v>116716</v>
      </c>
      <c r="H26" s="5">
        <v>116716</v>
      </c>
      <c r="I26" s="5">
        <v>500000</v>
      </c>
      <c r="J26" s="5">
        <v>212874</v>
      </c>
      <c r="K26" s="5">
        <v>212874</v>
      </c>
      <c r="L26" s="5">
        <v>135000</v>
      </c>
      <c r="M26" s="5">
        <v>50456</v>
      </c>
      <c r="N26" s="5">
        <v>50456</v>
      </c>
      <c r="O26" s="5">
        <f t="shared" si="0"/>
        <v>1287500</v>
      </c>
      <c r="P26" s="5">
        <f t="shared" si="1"/>
        <v>1028955</v>
      </c>
      <c r="Q26" s="5">
        <f t="shared" si="2"/>
        <v>1001591</v>
      </c>
    </row>
    <row r="27" spans="1:17" s="3" customFormat="1" ht="15.75">
      <c r="A27" s="7" t="s">
        <v>242</v>
      </c>
      <c r="B27" s="94">
        <v>2</v>
      </c>
      <c r="C27" s="5"/>
      <c r="D27" s="5"/>
      <c r="E27" s="5"/>
      <c r="F27" s="5"/>
      <c r="G27" s="5"/>
      <c r="H27" s="5"/>
      <c r="I27" s="5">
        <v>150000</v>
      </c>
      <c r="J27" s="5">
        <v>150000</v>
      </c>
      <c r="K27" s="5">
        <v>110480</v>
      </c>
      <c r="L27" s="5">
        <v>40500</v>
      </c>
      <c r="M27" s="5">
        <v>40500</v>
      </c>
      <c r="N27" s="5">
        <v>29436</v>
      </c>
      <c r="O27" s="5">
        <f t="shared" si="0"/>
        <v>190500</v>
      </c>
      <c r="P27" s="5">
        <f t="shared" si="1"/>
        <v>190500</v>
      </c>
      <c r="Q27" s="5">
        <f t="shared" si="2"/>
        <v>139916</v>
      </c>
    </row>
    <row r="28" spans="1:17" s="3" customFormat="1" ht="15.75" hidden="1">
      <c r="A28" s="7" t="s">
        <v>243</v>
      </c>
      <c r="B28" s="94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2"/>
        <v>0</v>
      </c>
    </row>
    <row r="29" spans="1:17" s="3" customFormat="1" ht="31.5" hidden="1">
      <c r="A29" s="7" t="s">
        <v>244</v>
      </c>
      <c r="B29" s="94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2"/>
        <v>0</v>
      </c>
    </row>
    <row r="30" spans="1:17" ht="15.75" hidden="1">
      <c r="A30" s="7" t="s">
        <v>245</v>
      </c>
      <c r="B30" s="94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2"/>
        <v>0</v>
      </c>
    </row>
    <row r="31" spans="1:17" s="3" customFormat="1" ht="15.75">
      <c r="A31" s="7" t="s">
        <v>246</v>
      </c>
      <c r="B31" s="94">
        <v>2</v>
      </c>
      <c r="C31" s="5"/>
      <c r="D31" s="5"/>
      <c r="E31" s="5"/>
      <c r="F31" s="5"/>
      <c r="G31" s="5"/>
      <c r="H31" s="5"/>
      <c r="I31" s="5">
        <v>10000</v>
      </c>
      <c r="J31" s="5">
        <v>10000</v>
      </c>
      <c r="K31" s="5">
        <v>0</v>
      </c>
      <c r="L31" s="5"/>
      <c r="M31" s="5"/>
      <c r="N31" s="5"/>
      <c r="O31" s="5">
        <f t="shared" si="0"/>
        <v>10000</v>
      </c>
      <c r="P31" s="5">
        <f t="shared" si="1"/>
        <v>10000</v>
      </c>
      <c r="Q31" s="5">
        <f t="shared" si="2"/>
        <v>0</v>
      </c>
    </row>
    <row r="32" spans="1:17" s="3" customFormat="1" ht="15.75" hidden="1">
      <c r="A32" s="7" t="s">
        <v>247</v>
      </c>
      <c r="B32" s="94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2"/>
        <v>0</v>
      </c>
    </row>
    <row r="33" spans="1:17" s="3" customFormat="1" ht="31.5" hidden="1">
      <c r="A33" s="7" t="s">
        <v>248</v>
      </c>
      <c r="B33" s="94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2"/>
        <v>0</v>
      </c>
    </row>
    <row r="34" spans="1:17" s="3" customFormat="1" ht="31.5" hidden="1">
      <c r="A34" s="7" t="s">
        <v>249</v>
      </c>
      <c r="B34" s="94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2"/>
        <v>0</v>
      </c>
    </row>
    <row r="35" spans="1:17" s="3" customFormat="1" ht="15.75">
      <c r="A35" s="7" t="s">
        <v>471</v>
      </c>
      <c r="B35" s="94">
        <v>2</v>
      </c>
      <c r="C35" s="5"/>
      <c r="D35" s="5"/>
      <c r="E35" s="5"/>
      <c r="F35" s="5"/>
      <c r="G35" s="5"/>
      <c r="H35" s="5"/>
      <c r="I35" s="5">
        <v>100000</v>
      </c>
      <c r="J35" s="5">
        <v>100000</v>
      </c>
      <c r="K35" s="5">
        <v>31000</v>
      </c>
      <c r="L35" s="5">
        <v>27000</v>
      </c>
      <c r="M35" s="5">
        <v>27000</v>
      </c>
      <c r="N35" s="5">
        <v>8370</v>
      </c>
      <c r="O35" s="5">
        <f t="shared" si="0"/>
        <v>127000</v>
      </c>
      <c r="P35" s="5">
        <f t="shared" si="1"/>
        <v>127000</v>
      </c>
      <c r="Q35" s="5">
        <f t="shared" si="2"/>
        <v>39370</v>
      </c>
    </row>
    <row r="36" spans="1:17" s="3" customFormat="1" ht="15.75" hidden="1">
      <c r="A36" s="7" t="s">
        <v>250</v>
      </c>
      <c r="B36" s="94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2"/>
        <v>0</v>
      </c>
    </row>
    <row r="37" spans="1:17" s="3" customFormat="1" ht="15.75">
      <c r="A37" s="7" t="s">
        <v>251</v>
      </c>
      <c r="B37" s="94">
        <v>2</v>
      </c>
      <c r="C37" s="5">
        <v>271000</v>
      </c>
      <c r="D37" s="5">
        <v>271000</v>
      </c>
      <c r="E37" s="5">
        <v>271000</v>
      </c>
      <c r="F37" s="5">
        <v>52845</v>
      </c>
      <c r="G37" s="5">
        <v>52850</v>
      </c>
      <c r="H37" s="5">
        <v>52850</v>
      </c>
      <c r="I37" s="5">
        <v>200000</v>
      </c>
      <c r="J37" s="5">
        <v>200000</v>
      </c>
      <c r="K37" s="5">
        <v>140503</v>
      </c>
      <c r="L37" s="5">
        <v>54000</v>
      </c>
      <c r="M37" s="5">
        <v>54000</v>
      </c>
      <c r="N37" s="5">
        <v>8003</v>
      </c>
      <c r="O37" s="5">
        <f t="shared" si="0"/>
        <v>577845</v>
      </c>
      <c r="P37" s="5">
        <f t="shared" si="1"/>
        <v>577850</v>
      </c>
      <c r="Q37" s="5">
        <f t="shared" si="2"/>
        <v>472356</v>
      </c>
    </row>
    <row r="38" spans="1:17" s="3" customFormat="1" ht="31.5">
      <c r="A38" s="7" t="s">
        <v>252</v>
      </c>
      <c r="B38" s="94">
        <v>2</v>
      </c>
      <c r="C38" s="5">
        <v>400000</v>
      </c>
      <c r="D38" s="5">
        <v>415000</v>
      </c>
      <c r="E38" s="5">
        <v>412560</v>
      </c>
      <c r="F38" s="5">
        <v>85000</v>
      </c>
      <c r="G38" s="5">
        <v>85000</v>
      </c>
      <c r="H38" s="5">
        <v>83967</v>
      </c>
      <c r="I38" s="5">
        <v>350000</v>
      </c>
      <c r="J38" s="5">
        <v>440552</v>
      </c>
      <c r="K38" s="5">
        <v>406479</v>
      </c>
      <c r="L38" s="5">
        <v>94500</v>
      </c>
      <c r="M38" s="5">
        <v>91948</v>
      </c>
      <c r="N38" s="5">
        <v>45250</v>
      </c>
      <c r="O38" s="5">
        <f t="shared" si="0"/>
        <v>929500</v>
      </c>
      <c r="P38" s="5">
        <f t="shared" si="1"/>
        <v>1032500</v>
      </c>
      <c r="Q38" s="5">
        <f t="shared" si="2"/>
        <v>948256</v>
      </c>
    </row>
    <row r="39" spans="1:17" s="3" customFormat="1" ht="15.75">
      <c r="A39" s="114" t="s">
        <v>494</v>
      </c>
      <c r="B39" s="94">
        <v>2</v>
      </c>
      <c r="C39" s="5">
        <v>300000</v>
      </c>
      <c r="D39" s="5">
        <v>342027</v>
      </c>
      <c r="E39" s="5">
        <v>342027</v>
      </c>
      <c r="F39" s="5"/>
      <c r="G39" s="5"/>
      <c r="H39" s="5"/>
      <c r="I39" s="5"/>
      <c r="J39" s="5"/>
      <c r="K39" s="5"/>
      <c r="L39" s="5"/>
      <c r="M39" s="5"/>
      <c r="N39" s="5"/>
      <c r="O39" s="5">
        <f t="shared" si="0"/>
        <v>300000</v>
      </c>
      <c r="P39" s="5">
        <f t="shared" si="1"/>
        <v>342027</v>
      </c>
      <c r="Q39" s="5">
        <f t="shared" si="2"/>
        <v>342027</v>
      </c>
    </row>
    <row r="40" spans="1:17" ht="15.75" hidden="1">
      <c r="A40" s="7" t="s">
        <v>464</v>
      </c>
      <c r="B40" s="94">
        <v>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f t="shared" si="0"/>
        <v>0</v>
      </c>
      <c r="P40" s="5">
        <f t="shared" si="1"/>
        <v>0</v>
      </c>
      <c r="Q40" s="5">
        <f t="shared" si="2"/>
        <v>0</v>
      </c>
    </row>
    <row r="41" spans="1:17" s="3" customFormat="1" ht="15.75">
      <c r="A41" s="7" t="s">
        <v>253</v>
      </c>
      <c r="B41" s="94">
        <v>2</v>
      </c>
      <c r="C41" s="5"/>
      <c r="D41" s="5"/>
      <c r="E41" s="5"/>
      <c r="F41" s="5"/>
      <c r="G41" s="5"/>
      <c r="H41" s="5"/>
      <c r="I41" s="5">
        <v>124512</v>
      </c>
      <c r="J41" s="5">
        <v>124512</v>
      </c>
      <c r="K41" s="5">
        <v>92780</v>
      </c>
      <c r="L41" s="5">
        <v>33618</v>
      </c>
      <c r="M41" s="5">
        <v>33618</v>
      </c>
      <c r="N41" s="5">
        <v>25050</v>
      </c>
      <c r="O41" s="5">
        <f t="shared" si="0"/>
        <v>158130</v>
      </c>
      <c r="P41" s="5">
        <f t="shared" si="1"/>
        <v>158130</v>
      </c>
      <c r="Q41" s="5">
        <f t="shared" si="2"/>
        <v>117830</v>
      </c>
    </row>
    <row r="42" spans="1:17" s="3" customFormat="1" ht="15.75">
      <c r="A42" s="7" t="s">
        <v>574</v>
      </c>
      <c r="B42" s="94">
        <v>2</v>
      </c>
      <c r="C42" s="5"/>
      <c r="D42" s="5"/>
      <c r="E42" s="5"/>
      <c r="F42" s="5"/>
      <c r="G42" s="5"/>
      <c r="H42" s="5"/>
      <c r="I42" s="5">
        <v>0</v>
      </c>
      <c r="J42" s="5">
        <v>103937</v>
      </c>
      <c r="K42" s="5">
        <v>0</v>
      </c>
      <c r="L42" s="5">
        <v>0</v>
      </c>
      <c r="M42" s="5">
        <v>28063</v>
      </c>
      <c r="N42" s="5">
        <v>0</v>
      </c>
      <c r="O42" s="5">
        <f t="shared" si="0"/>
        <v>0</v>
      </c>
      <c r="P42" s="5">
        <f t="shared" si="1"/>
        <v>132000</v>
      </c>
      <c r="Q42" s="5">
        <f t="shared" si="2"/>
        <v>0</v>
      </c>
    </row>
    <row r="43" spans="1:17" s="3" customFormat="1" ht="15.75">
      <c r="A43" s="7" t="s">
        <v>133</v>
      </c>
      <c r="B43" s="94"/>
      <c r="C43" s="5"/>
      <c r="D43" s="5"/>
      <c r="E43" s="5"/>
      <c r="F43" s="5"/>
      <c r="G43" s="5"/>
      <c r="H43" s="5"/>
      <c r="I43" s="5">
        <f>SUM(I44:I46)</f>
        <v>754518</v>
      </c>
      <c r="J43" s="5">
        <f>SUM(J44:J46)</f>
        <v>589945</v>
      </c>
      <c r="K43" s="5">
        <f>SUM(K44:K46)</f>
        <v>244461</v>
      </c>
      <c r="L43" s="5"/>
      <c r="M43" s="5"/>
      <c r="N43" s="5"/>
      <c r="O43" s="5">
        <f t="shared" si="0"/>
        <v>754518</v>
      </c>
      <c r="P43" s="5">
        <f t="shared" si="1"/>
        <v>589945</v>
      </c>
      <c r="Q43" s="5">
        <f t="shared" si="2"/>
        <v>244461</v>
      </c>
    </row>
    <row r="44" spans="1:17" s="3" customFormat="1" ht="15.75">
      <c r="A44" s="82" t="s">
        <v>377</v>
      </c>
      <c r="B44" s="94">
        <v>1</v>
      </c>
      <c r="C44" s="5"/>
      <c r="D44" s="5"/>
      <c r="E44" s="5"/>
      <c r="F44" s="5"/>
      <c r="G44" s="5"/>
      <c r="H44" s="5"/>
      <c r="I44" s="5">
        <f>SUMIF($B$6:$B$43,"1",L$6:L$43)</f>
        <v>0</v>
      </c>
      <c r="J44" s="5">
        <f>SUMIF($B$6:$B$43,"1",M$6:M$43)</f>
        <v>0</v>
      </c>
      <c r="K44" s="5">
        <f>SUMIF($B$6:$B$43,"1",N$6:N$43)</f>
        <v>0</v>
      </c>
      <c r="L44" s="5"/>
      <c r="M44" s="5"/>
      <c r="N44" s="5"/>
      <c r="O44" s="5">
        <f t="shared" si="0"/>
        <v>0</v>
      </c>
      <c r="P44" s="5">
        <f t="shared" si="1"/>
        <v>0</v>
      </c>
      <c r="Q44" s="5">
        <f t="shared" si="2"/>
        <v>0</v>
      </c>
    </row>
    <row r="45" spans="1:17" s="3" customFormat="1" ht="15.75">
      <c r="A45" s="82" t="s">
        <v>220</v>
      </c>
      <c r="B45" s="94">
        <v>2</v>
      </c>
      <c r="C45" s="5"/>
      <c r="D45" s="5"/>
      <c r="E45" s="5"/>
      <c r="F45" s="5"/>
      <c r="G45" s="5"/>
      <c r="H45" s="5"/>
      <c r="I45" s="5">
        <f>SUMIF($B$6:$B$43,"2",L$6:L$43)</f>
        <v>754518</v>
      </c>
      <c r="J45" s="5">
        <f>SUMIF($B$6:$B$43,"2",M$6:M$43)</f>
        <v>589945</v>
      </c>
      <c r="K45" s="5">
        <f>SUMIF($B$6:$B$43,"2",N$6:N$43)</f>
        <v>244461</v>
      </c>
      <c r="L45" s="5"/>
      <c r="M45" s="5"/>
      <c r="N45" s="5"/>
      <c r="O45" s="5">
        <f t="shared" si="0"/>
        <v>754518</v>
      </c>
      <c r="P45" s="5">
        <f t="shared" si="1"/>
        <v>589945</v>
      </c>
      <c r="Q45" s="5">
        <f t="shared" si="2"/>
        <v>244461</v>
      </c>
    </row>
    <row r="46" spans="1:17" s="3" customFormat="1" ht="15.75">
      <c r="A46" s="82" t="s">
        <v>112</v>
      </c>
      <c r="B46" s="94">
        <v>3</v>
      </c>
      <c r="C46" s="5"/>
      <c r="D46" s="5"/>
      <c r="E46" s="5"/>
      <c r="F46" s="5"/>
      <c r="G46" s="5"/>
      <c r="H46" s="5"/>
      <c r="I46" s="5">
        <f>SUMIF($B$6:$B$43,"3",L$6:L$43)</f>
        <v>0</v>
      </c>
      <c r="J46" s="5">
        <f>SUMIF($B$6:$B$43,"3",M$6:M$43)</f>
        <v>0</v>
      </c>
      <c r="K46" s="5">
        <f>SUMIF($B$6:$B$43,"3",N$6:N$43)</f>
        <v>0</v>
      </c>
      <c r="L46" s="5"/>
      <c r="M46" s="5"/>
      <c r="N46" s="5"/>
      <c r="O46" s="5">
        <f t="shared" si="0"/>
        <v>0</v>
      </c>
      <c r="P46" s="5">
        <f t="shared" si="1"/>
        <v>0</v>
      </c>
      <c r="Q46" s="5">
        <f t="shared" si="2"/>
        <v>0</v>
      </c>
    </row>
    <row r="47" spans="1:17" s="3" customFormat="1" ht="15.75">
      <c r="A47" s="8" t="s">
        <v>384</v>
      </c>
      <c r="B47" s="94"/>
      <c r="C47" s="14">
        <f aca="true" t="shared" si="3" ref="C47:J47">SUM(C48:C50)</f>
        <v>7687000</v>
      </c>
      <c r="D47" s="14">
        <f t="shared" si="3"/>
        <v>7859862</v>
      </c>
      <c r="E47" s="14">
        <f>SUM(E48:E50)</f>
        <v>7826585</v>
      </c>
      <c r="F47" s="14">
        <f t="shared" si="3"/>
        <v>1499345</v>
      </c>
      <c r="G47" s="14">
        <f t="shared" si="3"/>
        <v>1535415</v>
      </c>
      <c r="H47" s="14">
        <f>SUM(H48:H50)</f>
        <v>1496840</v>
      </c>
      <c r="I47" s="14">
        <f t="shared" si="3"/>
        <v>3559030</v>
      </c>
      <c r="J47" s="14">
        <f t="shared" si="3"/>
        <v>3233017</v>
      </c>
      <c r="K47" s="14">
        <f>SUM(K48:K50)</f>
        <v>1912117</v>
      </c>
      <c r="L47" s="14"/>
      <c r="M47" s="14"/>
      <c r="N47" s="14"/>
      <c r="O47" s="14">
        <f t="shared" si="0"/>
        <v>12745375</v>
      </c>
      <c r="P47" s="14">
        <f t="shared" si="1"/>
        <v>12628294</v>
      </c>
      <c r="Q47" s="14">
        <f t="shared" si="2"/>
        <v>11235542</v>
      </c>
    </row>
    <row r="48" spans="1:17" s="3" customFormat="1" ht="15.75">
      <c r="A48" s="82" t="s">
        <v>377</v>
      </c>
      <c r="B48" s="94">
        <v>1</v>
      </c>
      <c r="C48" s="77">
        <f aca="true" t="shared" si="4" ref="C48:K48">SUMIF($B$6:$B$47,"1",C$6:C$47)</f>
        <v>0</v>
      </c>
      <c r="D48" s="77">
        <f t="shared" si="4"/>
        <v>0</v>
      </c>
      <c r="E48" s="77">
        <f t="shared" si="4"/>
        <v>0</v>
      </c>
      <c r="F48" s="77">
        <f t="shared" si="4"/>
        <v>0</v>
      </c>
      <c r="G48" s="77">
        <f t="shared" si="4"/>
        <v>0</v>
      </c>
      <c r="H48" s="77">
        <f t="shared" si="4"/>
        <v>0</v>
      </c>
      <c r="I48" s="77">
        <f t="shared" si="4"/>
        <v>0</v>
      </c>
      <c r="J48" s="77">
        <f t="shared" si="4"/>
        <v>0</v>
      </c>
      <c r="K48" s="77">
        <f t="shared" si="4"/>
        <v>0</v>
      </c>
      <c r="L48" s="5"/>
      <c r="M48" s="5"/>
      <c r="N48" s="5"/>
      <c r="O48" s="5">
        <f t="shared" si="0"/>
        <v>0</v>
      </c>
      <c r="P48" s="5">
        <f t="shared" si="1"/>
        <v>0</v>
      </c>
      <c r="Q48" s="5">
        <f t="shared" si="2"/>
        <v>0</v>
      </c>
    </row>
    <row r="49" spans="1:17" s="3" customFormat="1" ht="15.75">
      <c r="A49" s="82" t="s">
        <v>220</v>
      </c>
      <c r="B49" s="94">
        <v>2</v>
      </c>
      <c r="C49" s="77">
        <f aca="true" t="shared" si="5" ref="C49:K49">SUMIF($B$6:$B$47,"2",C$6:C$47)</f>
        <v>7037000</v>
      </c>
      <c r="D49" s="77">
        <f t="shared" si="5"/>
        <v>7251889</v>
      </c>
      <c r="E49" s="77">
        <f t="shared" si="5"/>
        <v>7222085</v>
      </c>
      <c r="F49" s="77">
        <f t="shared" si="5"/>
        <v>1354345</v>
      </c>
      <c r="G49" s="77">
        <f t="shared" si="5"/>
        <v>1391448</v>
      </c>
      <c r="H49" s="77">
        <f t="shared" si="5"/>
        <v>1390415</v>
      </c>
      <c r="I49" s="77">
        <f t="shared" si="5"/>
        <v>3559030</v>
      </c>
      <c r="J49" s="77">
        <f t="shared" si="5"/>
        <v>3233017</v>
      </c>
      <c r="K49" s="77">
        <f t="shared" si="5"/>
        <v>1912117</v>
      </c>
      <c r="L49" s="5"/>
      <c r="M49" s="5"/>
      <c r="N49" s="5"/>
      <c r="O49" s="5">
        <f t="shared" si="0"/>
        <v>11950375</v>
      </c>
      <c r="P49" s="5">
        <f t="shared" si="1"/>
        <v>11876354</v>
      </c>
      <c r="Q49" s="5">
        <f t="shared" si="2"/>
        <v>10524617</v>
      </c>
    </row>
    <row r="50" spans="1:17" s="3" customFormat="1" ht="15.75">
      <c r="A50" s="82" t="s">
        <v>112</v>
      </c>
      <c r="B50" s="94">
        <v>3</v>
      </c>
      <c r="C50" s="77">
        <f aca="true" t="shared" si="6" ref="C50:K50">SUMIF($B$6:$B$47,"3",C$6:C$47)</f>
        <v>650000</v>
      </c>
      <c r="D50" s="77">
        <f t="shared" si="6"/>
        <v>607973</v>
      </c>
      <c r="E50" s="77">
        <f t="shared" si="6"/>
        <v>604500</v>
      </c>
      <c r="F50" s="77">
        <f t="shared" si="6"/>
        <v>145000</v>
      </c>
      <c r="G50" s="77">
        <f t="shared" si="6"/>
        <v>143967</v>
      </c>
      <c r="H50" s="77">
        <f t="shared" si="6"/>
        <v>106425</v>
      </c>
      <c r="I50" s="77">
        <f t="shared" si="6"/>
        <v>0</v>
      </c>
      <c r="J50" s="77">
        <f t="shared" si="6"/>
        <v>0</v>
      </c>
      <c r="K50" s="77">
        <f t="shared" si="6"/>
        <v>0</v>
      </c>
      <c r="L50" s="5"/>
      <c r="M50" s="5"/>
      <c r="N50" s="5"/>
      <c r="O50" s="5">
        <f t="shared" si="0"/>
        <v>795000</v>
      </c>
      <c r="P50" s="5">
        <f t="shared" si="1"/>
        <v>751940</v>
      </c>
      <c r="Q50" s="5">
        <f t="shared" si="2"/>
        <v>710925</v>
      </c>
    </row>
  </sheetData>
  <sheetProtection/>
  <mergeCells count="9">
    <mergeCell ref="F4:H4"/>
    <mergeCell ref="I4:K4"/>
    <mergeCell ref="L4:N4"/>
    <mergeCell ref="O4:Q4"/>
    <mergeCell ref="A1:Q1"/>
    <mergeCell ref="A2:Q2"/>
    <mergeCell ref="A4:A5"/>
    <mergeCell ref="B4:B5"/>
    <mergeCell ref="C4:E4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landscape" paperSize="9" scale="51" r:id="rId1"/>
  <headerFooter>
    <oddFooter>&amp;C&amp;P. oldal, összesen: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2" width="11.57421875" style="30" customWidth="1"/>
    <col min="3" max="4" width="11.140625" style="30" customWidth="1"/>
    <col min="5" max="5" width="11.57421875" style="30" customWidth="1"/>
    <col min="6" max="16384" width="9.140625" style="30" customWidth="1"/>
  </cols>
  <sheetData>
    <row r="1" spans="1:6" s="23" customFormat="1" ht="48.75" customHeight="1">
      <c r="A1" s="266" t="s">
        <v>537</v>
      </c>
      <c r="B1" s="266"/>
      <c r="C1" s="266"/>
      <c r="D1" s="266"/>
      <c r="E1" s="266"/>
      <c r="F1" s="113"/>
    </row>
    <row r="2" spans="1:5" s="23" customFormat="1" ht="13.5" customHeight="1">
      <c r="A2" s="118"/>
      <c r="B2" s="118"/>
      <c r="C2" s="118"/>
      <c r="D2" s="118"/>
      <c r="E2" s="118"/>
    </row>
    <row r="3" spans="1:5" s="23" customFormat="1" ht="40.5" customHeight="1">
      <c r="A3" s="267" t="s">
        <v>533</v>
      </c>
      <c r="B3" s="267"/>
      <c r="C3" s="267"/>
      <c r="D3" s="267"/>
      <c r="E3" s="267"/>
    </row>
    <row r="4" spans="1:5" s="23" customFormat="1" ht="14.25" customHeight="1">
      <c r="A4" s="24"/>
      <c r="B4" s="24"/>
      <c r="C4" s="24"/>
      <c r="D4" s="24"/>
      <c r="E4" s="119" t="s">
        <v>473</v>
      </c>
    </row>
    <row r="5" spans="1:6" s="27" customFormat="1" ht="21.75" customHeight="1">
      <c r="A5" s="111" t="s">
        <v>9</v>
      </c>
      <c r="B5" s="25" t="s">
        <v>469</v>
      </c>
      <c r="C5" s="25" t="s">
        <v>508</v>
      </c>
      <c r="D5" s="25" t="s">
        <v>530</v>
      </c>
      <c r="E5" s="25" t="s">
        <v>5</v>
      </c>
      <c r="F5" s="26"/>
    </row>
    <row r="6" spans="1:5" ht="15">
      <c r="A6" s="28" t="s">
        <v>381</v>
      </c>
      <c r="B6" s="29">
        <v>980000</v>
      </c>
      <c r="C6" s="29">
        <v>980000</v>
      </c>
      <c r="D6" s="29">
        <v>980000</v>
      </c>
      <c r="E6" s="29">
        <f aca="true" t="shared" si="0" ref="E6:E21">SUM(B6:D6)</f>
        <v>2940000</v>
      </c>
    </row>
    <row r="7" spans="1:5" ht="15">
      <c r="A7" s="28" t="s">
        <v>379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>
        <v>5000</v>
      </c>
      <c r="C8" s="29">
        <v>5000</v>
      </c>
      <c r="D8" s="29">
        <v>5000</v>
      </c>
      <c r="E8" s="29">
        <f t="shared" si="0"/>
        <v>15000</v>
      </c>
    </row>
    <row r="9" spans="1:5" ht="32.25" customHeight="1">
      <c r="A9" s="31" t="s">
        <v>30</v>
      </c>
      <c r="B9" s="29">
        <v>30000</v>
      </c>
      <c r="C9" s="29">
        <v>30000</v>
      </c>
      <c r="D9" s="29">
        <v>30000</v>
      </c>
      <c r="E9" s="29">
        <f t="shared" si="0"/>
        <v>90000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380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1015000</v>
      </c>
      <c r="C13" s="33">
        <f>SUM(C6:C12)</f>
        <v>1015000</v>
      </c>
      <c r="D13" s="33">
        <f>SUM(D6:D12)</f>
        <v>1015000</v>
      </c>
      <c r="E13" s="33">
        <f>SUM(E6:E12)</f>
        <v>3045000</v>
      </c>
    </row>
    <row r="14" spans="1:5" ht="15">
      <c r="A14" s="32" t="s">
        <v>41</v>
      </c>
      <c r="B14" s="33">
        <f>ROUNDDOWN(B13*0.5,0)</f>
        <v>507500</v>
      </c>
      <c r="C14" s="33">
        <f>ROUNDDOWN(C13*0.5,0)</f>
        <v>507500</v>
      </c>
      <c r="D14" s="33">
        <f>ROUNDDOWN(D13*0.5,0)</f>
        <v>507500</v>
      </c>
      <c r="E14" s="33">
        <f t="shared" si="0"/>
        <v>1522500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507500</v>
      </c>
      <c r="C23" s="33">
        <f>C14-C22</f>
        <v>507500</v>
      </c>
      <c r="D23" s="33">
        <f>D14-D22</f>
        <v>507500</v>
      </c>
      <c r="E23" s="33">
        <f>E14-E22</f>
        <v>1522500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1"/>
      <c r="B25" s="92"/>
      <c r="C25" s="92"/>
      <c r="D25" s="92"/>
      <c r="E25" s="92"/>
    </row>
    <row r="26" spans="1:5" s="34" customFormat="1" ht="27.75" customHeight="1">
      <c r="A26" s="268" t="s">
        <v>373</v>
      </c>
      <c r="B26" s="268"/>
      <c r="C26" s="268"/>
      <c r="D26" s="268"/>
      <c r="E26" s="268"/>
    </row>
    <row r="27" ht="18.75" customHeight="1"/>
    <row r="28" ht="15">
      <c r="A28" s="93" t="s">
        <v>534</v>
      </c>
    </row>
    <row r="29" spans="1:3" ht="15">
      <c r="A29" s="37" t="s">
        <v>535</v>
      </c>
      <c r="C29" s="62"/>
    </row>
    <row r="30" ht="15">
      <c r="C30" s="62"/>
    </row>
    <row r="31" spans="1:4" ht="15">
      <c r="A31" s="62" t="s">
        <v>509</v>
      </c>
      <c r="B31" s="26"/>
      <c r="D31" s="62" t="s">
        <v>536</v>
      </c>
    </row>
    <row r="32" spans="1:4" ht="15">
      <c r="A32" s="62" t="s">
        <v>510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70"/>
  <sheetViews>
    <sheetView zoomScalePageLayoutView="0" workbookViewId="0" topLeftCell="A1">
      <selection activeCell="A70" sqref="A70"/>
    </sheetView>
  </sheetViews>
  <sheetFormatPr defaultColWidth="9.140625" defaultRowHeight="15"/>
  <cols>
    <col min="1" max="1" width="5.7109375" style="2" customWidth="1"/>
    <col min="2" max="2" width="37.421875" style="2" customWidth="1"/>
    <col min="3" max="3" width="5.7109375" style="2" customWidth="1"/>
    <col min="4" max="12" width="12.140625" style="2" customWidth="1"/>
    <col min="13" max="16384" width="9.140625" style="2" customWidth="1"/>
  </cols>
  <sheetData>
    <row r="1" spans="1:12" ht="15.75" customHeight="1">
      <c r="A1" s="238" t="s">
        <v>526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5.75">
      <c r="A2" s="237" t="s">
        <v>454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47</v>
      </c>
      <c r="H4" s="125" t="s">
        <v>48</v>
      </c>
      <c r="I4" s="1" t="s">
        <v>49</v>
      </c>
      <c r="J4" s="125" t="s">
        <v>93</v>
      </c>
      <c r="K4" s="1" t="s">
        <v>94</v>
      </c>
      <c r="L4" s="1" t="s">
        <v>50</v>
      </c>
    </row>
    <row r="5" spans="1:12" s="3" customFormat="1" ht="15.75">
      <c r="A5" s="1">
        <v>1</v>
      </c>
      <c r="B5" s="239" t="s">
        <v>9</v>
      </c>
      <c r="C5" s="239" t="s">
        <v>128</v>
      </c>
      <c r="D5" s="242" t="s">
        <v>14</v>
      </c>
      <c r="E5" s="243"/>
      <c r="F5" s="244"/>
      <c r="G5" s="242" t="s">
        <v>15</v>
      </c>
      <c r="H5" s="243"/>
      <c r="I5" s="244"/>
      <c r="J5" s="241" t="s">
        <v>16</v>
      </c>
      <c r="K5" s="241"/>
      <c r="L5" s="241"/>
    </row>
    <row r="6" spans="1:12" s="3" customFormat="1" ht="31.5">
      <c r="A6" s="1">
        <v>2</v>
      </c>
      <c r="B6" s="240"/>
      <c r="C6" s="240"/>
      <c r="D6" s="38" t="s">
        <v>4</v>
      </c>
      <c r="E6" s="38" t="s">
        <v>569</v>
      </c>
      <c r="F6" s="38" t="s">
        <v>570</v>
      </c>
      <c r="G6" s="38" t="s">
        <v>4</v>
      </c>
      <c r="H6" s="38" t="s">
        <v>569</v>
      </c>
      <c r="I6" s="38" t="s">
        <v>570</v>
      </c>
      <c r="J6" s="38" t="s">
        <v>4</v>
      </c>
      <c r="K6" s="38" t="s">
        <v>569</v>
      </c>
      <c r="L6" s="38" t="s">
        <v>570</v>
      </c>
    </row>
    <row r="7" spans="1:12" s="3" customFormat="1" ht="15.75">
      <c r="A7" s="1">
        <v>3</v>
      </c>
      <c r="B7" s="99" t="s">
        <v>98</v>
      </c>
      <c r="C7" s="94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94"/>
      <c r="D8" s="5"/>
      <c r="E8" s="5"/>
      <c r="F8" s="5"/>
      <c r="G8" s="5"/>
      <c r="H8" s="123"/>
      <c r="I8" s="123"/>
      <c r="J8" s="123">
        <f>D8+G8</f>
        <v>0</v>
      </c>
      <c r="K8" s="123">
        <f>E8+H8</f>
        <v>0</v>
      </c>
      <c r="L8" s="123">
        <f>F8+I8</f>
        <v>0</v>
      </c>
    </row>
    <row r="9" spans="1:12" s="3" customFormat="1" ht="31.5" hidden="1">
      <c r="A9" s="1"/>
      <c r="B9" s="7" t="s">
        <v>187</v>
      </c>
      <c r="C9" s="94"/>
      <c r="D9" s="5">
        <f>SUM(D8)</f>
        <v>0</v>
      </c>
      <c r="E9" s="5">
        <f>SUM(E8)</f>
        <v>0</v>
      </c>
      <c r="F9" s="5">
        <f>SUM(F8)</f>
        <v>0</v>
      </c>
      <c r="G9" s="110"/>
      <c r="H9" s="110"/>
      <c r="I9" s="110"/>
      <c r="J9" s="110"/>
      <c r="K9" s="110"/>
      <c r="L9" s="110"/>
    </row>
    <row r="10" spans="1:12" s="3" customFormat="1" ht="15.75">
      <c r="A10" s="1">
        <v>4</v>
      </c>
      <c r="B10" s="114" t="s">
        <v>527</v>
      </c>
      <c r="C10" s="94">
        <v>2</v>
      </c>
      <c r="D10" s="5">
        <v>0</v>
      </c>
      <c r="E10" s="5">
        <v>392475</v>
      </c>
      <c r="F10" s="5">
        <v>392475</v>
      </c>
      <c r="G10" s="5">
        <v>0</v>
      </c>
      <c r="H10" s="5">
        <v>105968</v>
      </c>
      <c r="I10" s="5">
        <v>105968</v>
      </c>
      <c r="J10" s="5">
        <f aca="true" t="shared" si="0" ref="J10:L14">D10+G10</f>
        <v>0</v>
      </c>
      <c r="K10" s="5">
        <f t="shared" si="0"/>
        <v>498443</v>
      </c>
      <c r="L10" s="5">
        <f t="shared" si="0"/>
        <v>498443</v>
      </c>
    </row>
    <row r="11" spans="1:12" s="3" customFormat="1" ht="15.75" hidden="1">
      <c r="A11" s="1"/>
      <c r="B11" s="114" t="s">
        <v>491</v>
      </c>
      <c r="C11" s="94">
        <v>2</v>
      </c>
      <c r="D11" s="5"/>
      <c r="E11" s="5"/>
      <c r="F11" s="5"/>
      <c r="G11" s="5"/>
      <c r="H11" s="5"/>
      <c r="I11" s="5"/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/>
      <c r="B12" s="7"/>
      <c r="C12" s="94"/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15.75" hidden="1">
      <c r="A13" s="1"/>
      <c r="B13" s="114"/>
      <c r="C13" s="94"/>
      <c r="D13" s="5"/>
      <c r="E13" s="5"/>
      <c r="F13" s="5"/>
      <c r="G13" s="5"/>
      <c r="H13" s="5"/>
      <c r="I13" s="5"/>
      <c r="J13" s="5">
        <f t="shared" si="0"/>
        <v>0</v>
      </c>
      <c r="K13" s="5">
        <f t="shared" si="0"/>
        <v>0</v>
      </c>
      <c r="L13" s="5">
        <f t="shared" si="0"/>
        <v>0</v>
      </c>
    </row>
    <row r="14" spans="1:12" s="3" customFormat="1" ht="15.75" hidden="1">
      <c r="A14" s="1"/>
      <c r="B14" s="114" t="s">
        <v>502</v>
      </c>
      <c r="C14" s="94">
        <v>2</v>
      </c>
      <c r="D14" s="5"/>
      <c r="E14" s="5"/>
      <c r="F14" s="5"/>
      <c r="G14" s="5"/>
      <c r="H14" s="5"/>
      <c r="I14" s="5"/>
      <c r="J14" s="5">
        <f t="shared" si="0"/>
        <v>0</v>
      </c>
      <c r="K14" s="5">
        <f t="shared" si="0"/>
        <v>0</v>
      </c>
      <c r="L14" s="5">
        <f t="shared" si="0"/>
        <v>0</v>
      </c>
    </row>
    <row r="15" spans="1:12" s="3" customFormat="1" ht="31.5">
      <c r="A15" s="1">
        <v>5</v>
      </c>
      <c r="B15" s="7" t="s">
        <v>186</v>
      </c>
      <c r="C15" s="94"/>
      <c r="D15" s="5">
        <f>SUM(D10:D14)</f>
        <v>0</v>
      </c>
      <c r="E15" s="5">
        <f>SUM(E10:E14)</f>
        <v>392475</v>
      </c>
      <c r="F15" s="5">
        <f>SUM(F10:F14)</f>
        <v>392475</v>
      </c>
      <c r="G15" s="110"/>
      <c r="H15" s="110"/>
      <c r="I15" s="110"/>
      <c r="J15" s="110"/>
      <c r="K15" s="110"/>
      <c r="L15" s="110"/>
    </row>
    <row r="16" spans="1:12" s="3" customFormat="1" ht="15.75">
      <c r="A16" s="1">
        <v>6</v>
      </c>
      <c r="B16" s="114" t="s">
        <v>540</v>
      </c>
      <c r="C16" s="94">
        <v>2</v>
      </c>
      <c r="D16" s="5">
        <v>17100</v>
      </c>
      <c r="E16" s="5">
        <v>17100</v>
      </c>
      <c r="F16" s="5">
        <v>17100</v>
      </c>
      <c r="G16" s="5">
        <v>4617</v>
      </c>
      <c r="H16" s="5">
        <v>4617</v>
      </c>
      <c r="I16" s="5">
        <v>4617</v>
      </c>
      <c r="J16" s="5">
        <f>D16+G16</f>
        <v>21717</v>
      </c>
      <c r="K16" s="5">
        <f>E16+H16</f>
        <v>21717</v>
      </c>
      <c r="L16" s="5">
        <f>F16+I16</f>
        <v>21717</v>
      </c>
    </row>
    <row r="17" spans="1:12" s="3" customFormat="1" ht="31.5">
      <c r="A17" s="1">
        <v>7</v>
      </c>
      <c r="B17" s="7" t="s">
        <v>185</v>
      </c>
      <c r="C17" s="94"/>
      <c r="D17" s="5">
        <f>SUM(D16)</f>
        <v>17100</v>
      </c>
      <c r="E17" s="5">
        <f>SUM(E16)</f>
        <v>17100</v>
      </c>
      <c r="F17" s="5">
        <f>SUM(F16)</f>
        <v>17100</v>
      </c>
      <c r="G17" s="110"/>
      <c r="H17" s="110"/>
      <c r="I17" s="110"/>
      <c r="J17" s="110"/>
      <c r="K17" s="110"/>
      <c r="L17" s="110"/>
    </row>
    <row r="18" spans="1:12" s="3" customFormat="1" ht="31.5">
      <c r="A18" s="1">
        <v>8</v>
      </c>
      <c r="B18" s="7" t="s">
        <v>562</v>
      </c>
      <c r="C18" s="94">
        <v>2</v>
      </c>
      <c r="D18" s="5">
        <v>0</v>
      </c>
      <c r="E18" s="5">
        <v>25181</v>
      </c>
      <c r="F18" s="5">
        <v>25181</v>
      </c>
      <c r="G18" s="5">
        <v>0</v>
      </c>
      <c r="H18" s="5">
        <v>6799</v>
      </c>
      <c r="I18" s="5">
        <v>6799</v>
      </c>
      <c r="J18" s="5">
        <f aca="true" t="shared" si="1" ref="J18:L22">D18+G18</f>
        <v>0</v>
      </c>
      <c r="K18" s="5">
        <f t="shared" si="1"/>
        <v>31980</v>
      </c>
      <c r="L18" s="5">
        <f t="shared" si="1"/>
        <v>31980</v>
      </c>
    </row>
    <row r="19" spans="1:12" s="3" customFormat="1" ht="31.5">
      <c r="A19" s="1">
        <v>9</v>
      </c>
      <c r="B19" s="7" t="s">
        <v>563</v>
      </c>
      <c r="C19" s="94">
        <v>2</v>
      </c>
      <c r="D19" s="5">
        <v>0</v>
      </c>
      <c r="E19" s="5">
        <v>73937</v>
      </c>
      <c r="F19" s="5">
        <v>73937</v>
      </c>
      <c r="G19" s="5">
        <v>0</v>
      </c>
      <c r="H19" s="5">
        <v>19963</v>
      </c>
      <c r="I19" s="5">
        <v>19963</v>
      </c>
      <c r="J19" s="5">
        <f t="shared" si="1"/>
        <v>0</v>
      </c>
      <c r="K19" s="5">
        <f t="shared" si="1"/>
        <v>93900</v>
      </c>
      <c r="L19" s="5">
        <f t="shared" si="1"/>
        <v>93900</v>
      </c>
    </row>
    <row r="20" spans="1:12" s="3" customFormat="1" ht="31.5">
      <c r="A20" s="1">
        <v>10</v>
      </c>
      <c r="B20" s="7" t="s">
        <v>564</v>
      </c>
      <c r="C20" s="94">
        <v>2</v>
      </c>
      <c r="D20" s="5">
        <v>0</v>
      </c>
      <c r="E20" s="5">
        <v>10630</v>
      </c>
      <c r="F20" s="5">
        <v>10630</v>
      </c>
      <c r="G20" s="5">
        <v>0</v>
      </c>
      <c r="H20" s="5">
        <v>2870</v>
      </c>
      <c r="I20" s="5">
        <v>2870</v>
      </c>
      <c r="J20" s="5">
        <f t="shared" si="1"/>
        <v>0</v>
      </c>
      <c r="K20" s="5">
        <f t="shared" si="1"/>
        <v>13500</v>
      </c>
      <c r="L20" s="5">
        <f t="shared" si="1"/>
        <v>13500</v>
      </c>
    </row>
    <row r="21" spans="1:12" s="3" customFormat="1" ht="15.75" hidden="1">
      <c r="A21" s="1"/>
      <c r="B21" s="7" t="s">
        <v>506</v>
      </c>
      <c r="C21" s="94">
        <v>2</v>
      </c>
      <c r="D21" s="5"/>
      <c r="E21" s="5"/>
      <c r="F21" s="5"/>
      <c r="G21" s="5"/>
      <c r="H21" s="5"/>
      <c r="I21" s="5"/>
      <c r="J21" s="5">
        <f t="shared" si="1"/>
        <v>0</v>
      </c>
      <c r="K21" s="5">
        <f t="shared" si="1"/>
        <v>0</v>
      </c>
      <c r="L21" s="5">
        <f t="shared" si="1"/>
        <v>0</v>
      </c>
    </row>
    <row r="22" spans="1:12" s="3" customFormat="1" ht="15.75" hidden="1">
      <c r="A22" s="1"/>
      <c r="B22" s="7" t="s">
        <v>507</v>
      </c>
      <c r="C22" s="94">
        <v>2</v>
      </c>
      <c r="D22" s="5"/>
      <c r="E22" s="5"/>
      <c r="F22" s="5"/>
      <c r="G22" s="5"/>
      <c r="H22" s="5"/>
      <c r="I22" s="5"/>
      <c r="J22" s="5">
        <f t="shared" si="1"/>
        <v>0</v>
      </c>
      <c r="K22" s="5">
        <f t="shared" si="1"/>
        <v>0</v>
      </c>
      <c r="L22" s="5">
        <f t="shared" si="1"/>
        <v>0</v>
      </c>
    </row>
    <row r="23" spans="1:12" s="3" customFormat="1" ht="31.5">
      <c r="A23" s="1">
        <v>11</v>
      </c>
      <c r="B23" s="7" t="s">
        <v>188</v>
      </c>
      <c r="C23" s="94"/>
      <c r="D23" s="5">
        <f>SUM(D18:D22)</f>
        <v>0</v>
      </c>
      <c r="E23" s="5">
        <f>SUM(E18:E22)</f>
        <v>109748</v>
      </c>
      <c r="F23" s="5">
        <f>SUM(F18:F22)</f>
        <v>109748</v>
      </c>
      <c r="G23" s="110"/>
      <c r="H23" s="110"/>
      <c r="I23" s="110"/>
      <c r="J23" s="110"/>
      <c r="K23" s="110"/>
      <c r="L23" s="110"/>
    </row>
    <row r="24" spans="1:12" s="3" customFormat="1" ht="15.75" hidden="1">
      <c r="A24" s="1"/>
      <c r="B24" s="7" t="s">
        <v>189</v>
      </c>
      <c r="C24" s="94"/>
      <c r="D24" s="5"/>
      <c r="E24" s="5"/>
      <c r="F24" s="5"/>
      <c r="G24" s="110"/>
      <c r="H24" s="110"/>
      <c r="I24" s="110"/>
      <c r="J24" s="110"/>
      <c r="K24" s="110"/>
      <c r="L24" s="110"/>
    </row>
    <row r="25" spans="1:12" s="3" customFormat="1" ht="31.5" hidden="1">
      <c r="A25" s="1"/>
      <c r="B25" s="7" t="s">
        <v>190</v>
      </c>
      <c r="C25" s="94"/>
      <c r="D25" s="5"/>
      <c r="E25" s="5"/>
      <c r="F25" s="5"/>
      <c r="G25" s="110"/>
      <c r="H25" s="110"/>
      <c r="I25" s="110"/>
      <c r="J25" s="110"/>
      <c r="K25" s="110"/>
      <c r="L25" s="110"/>
    </row>
    <row r="26" spans="1:12" s="3" customFormat="1" ht="47.25">
      <c r="A26" s="1">
        <v>12</v>
      </c>
      <c r="B26" s="7" t="s">
        <v>209</v>
      </c>
      <c r="C26" s="94"/>
      <c r="D26" s="110"/>
      <c r="E26" s="110"/>
      <c r="F26" s="110"/>
      <c r="G26" s="5">
        <f>SUM(G7:G25)</f>
        <v>4617</v>
      </c>
      <c r="H26" s="5">
        <f>SUM(H7:H25)</f>
        <v>140217</v>
      </c>
      <c r="I26" s="5">
        <f>SUM(I7:I25)</f>
        <v>140217</v>
      </c>
      <c r="J26" s="110"/>
      <c r="K26" s="110"/>
      <c r="L26" s="110"/>
    </row>
    <row r="27" spans="1:12" s="3" customFormat="1" ht="15.75">
      <c r="A27" s="1">
        <v>13</v>
      </c>
      <c r="B27" s="9" t="s">
        <v>98</v>
      </c>
      <c r="C27" s="94"/>
      <c r="D27" s="14">
        <f aca="true" t="shared" si="2" ref="D27:I27">SUM(D28:D30)</f>
        <v>17100</v>
      </c>
      <c r="E27" s="14">
        <f t="shared" si="2"/>
        <v>519323</v>
      </c>
      <c r="F27" s="14">
        <f t="shared" si="2"/>
        <v>519323</v>
      </c>
      <c r="G27" s="14">
        <f t="shared" si="2"/>
        <v>4617</v>
      </c>
      <c r="H27" s="14">
        <f t="shared" si="2"/>
        <v>140217</v>
      </c>
      <c r="I27" s="14">
        <f t="shared" si="2"/>
        <v>140217</v>
      </c>
      <c r="J27" s="14">
        <f aca="true" t="shared" si="3" ref="J27:L30">D27+G27</f>
        <v>21717</v>
      </c>
      <c r="K27" s="14">
        <f t="shared" si="3"/>
        <v>659540</v>
      </c>
      <c r="L27" s="14">
        <f t="shared" si="3"/>
        <v>659540</v>
      </c>
    </row>
    <row r="28" spans="1:12" s="3" customFormat="1" ht="15.75">
      <c r="A28" s="1">
        <v>14</v>
      </c>
      <c r="B28" s="82" t="s">
        <v>377</v>
      </c>
      <c r="C28" s="94">
        <v>1</v>
      </c>
      <c r="D28" s="5">
        <f aca="true" t="shared" si="4" ref="D28:I28">SUMIF($C$7:$C$27,"1",D$7:D$27)</f>
        <v>0</v>
      </c>
      <c r="E28" s="5">
        <f t="shared" si="4"/>
        <v>0</v>
      </c>
      <c r="F28" s="5">
        <f t="shared" si="4"/>
        <v>0</v>
      </c>
      <c r="G28" s="5">
        <f t="shared" si="4"/>
        <v>0</v>
      </c>
      <c r="H28" s="5">
        <f t="shared" si="4"/>
        <v>0</v>
      </c>
      <c r="I28" s="5">
        <f t="shared" si="4"/>
        <v>0</v>
      </c>
      <c r="J28" s="5">
        <f t="shared" si="3"/>
        <v>0</v>
      </c>
      <c r="K28" s="5">
        <f t="shared" si="3"/>
        <v>0</v>
      </c>
      <c r="L28" s="5">
        <f t="shared" si="3"/>
        <v>0</v>
      </c>
    </row>
    <row r="29" spans="1:12" s="3" customFormat="1" ht="15.75">
      <c r="A29" s="1">
        <v>15</v>
      </c>
      <c r="B29" s="82" t="s">
        <v>220</v>
      </c>
      <c r="C29" s="94">
        <v>2</v>
      </c>
      <c r="D29" s="5">
        <f aca="true" t="shared" si="5" ref="D29:I29">SUMIF($C$7:$C$27,"2",D$7:D$27)</f>
        <v>17100</v>
      </c>
      <c r="E29" s="5">
        <f t="shared" si="5"/>
        <v>519323</v>
      </c>
      <c r="F29" s="5">
        <f t="shared" si="5"/>
        <v>519323</v>
      </c>
      <c r="G29" s="5">
        <f t="shared" si="5"/>
        <v>4617</v>
      </c>
      <c r="H29" s="5">
        <f t="shared" si="5"/>
        <v>140217</v>
      </c>
      <c r="I29" s="5">
        <f t="shared" si="5"/>
        <v>140217</v>
      </c>
      <c r="J29" s="5">
        <f t="shared" si="3"/>
        <v>21717</v>
      </c>
      <c r="K29" s="5">
        <f t="shared" si="3"/>
        <v>659540</v>
      </c>
      <c r="L29" s="5">
        <f t="shared" si="3"/>
        <v>659540</v>
      </c>
    </row>
    <row r="30" spans="1:12" s="3" customFormat="1" ht="15.75">
      <c r="A30" s="1">
        <v>16</v>
      </c>
      <c r="B30" s="82" t="s">
        <v>112</v>
      </c>
      <c r="C30" s="94">
        <v>3</v>
      </c>
      <c r="D30" s="5">
        <f aca="true" t="shared" si="6" ref="D30:I30">SUMIF($C$7:$C$27,"3",D$7:D$27)</f>
        <v>0</v>
      </c>
      <c r="E30" s="5">
        <f t="shared" si="6"/>
        <v>0</v>
      </c>
      <c r="F30" s="5">
        <f t="shared" si="6"/>
        <v>0</v>
      </c>
      <c r="G30" s="5">
        <f t="shared" si="6"/>
        <v>0</v>
      </c>
      <c r="H30" s="5">
        <f t="shared" si="6"/>
        <v>0</v>
      </c>
      <c r="I30" s="5">
        <f t="shared" si="6"/>
        <v>0</v>
      </c>
      <c r="J30" s="5">
        <f t="shared" si="3"/>
        <v>0</v>
      </c>
      <c r="K30" s="5">
        <f t="shared" si="3"/>
        <v>0</v>
      </c>
      <c r="L30" s="5">
        <f t="shared" si="3"/>
        <v>0</v>
      </c>
    </row>
    <row r="31" spans="1:12" s="3" customFormat="1" ht="15.75">
      <c r="A31" s="1">
        <v>17</v>
      </c>
      <c r="B31" s="99" t="s">
        <v>45</v>
      </c>
      <c r="C31" s="94"/>
      <c r="D31" s="14"/>
      <c r="E31" s="14"/>
      <c r="F31" s="14"/>
      <c r="G31" s="14"/>
      <c r="H31" s="14"/>
      <c r="I31" s="14"/>
      <c r="J31" s="14"/>
      <c r="K31" s="14"/>
      <c r="L31" s="14"/>
    </row>
    <row r="32" spans="1:12" s="3" customFormat="1" ht="15.75">
      <c r="A32" s="1">
        <v>18</v>
      </c>
      <c r="B32" s="114" t="s">
        <v>470</v>
      </c>
      <c r="C32" s="94">
        <v>2</v>
      </c>
      <c r="D32" s="5">
        <v>72078</v>
      </c>
      <c r="E32" s="5">
        <v>104590</v>
      </c>
      <c r="F32" s="5">
        <v>104590</v>
      </c>
      <c r="G32" s="5">
        <v>19461</v>
      </c>
      <c r="H32" s="5">
        <v>28241</v>
      </c>
      <c r="I32" s="5">
        <v>28241</v>
      </c>
      <c r="J32" s="5">
        <f aca="true" t="shared" si="7" ref="J32:L37">D32+G32</f>
        <v>91539</v>
      </c>
      <c r="K32" s="5">
        <f t="shared" si="7"/>
        <v>132831</v>
      </c>
      <c r="L32" s="5">
        <f t="shared" si="7"/>
        <v>132831</v>
      </c>
    </row>
    <row r="33" spans="1:12" s="3" customFormat="1" ht="15.75" hidden="1">
      <c r="A33" s="1">
        <v>21</v>
      </c>
      <c r="B33" s="114" t="s">
        <v>492</v>
      </c>
      <c r="C33" s="94">
        <v>2</v>
      </c>
      <c r="D33" s="5"/>
      <c r="E33" s="5"/>
      <c r="F33" s="5"/>
      <c r="G33" s="5"/>
      <c r="H33" s="5"/>
      <c r="I33" s="5"/>
      <c r="J33" s="5">
        <f t="shared" si="7"/>
        <v>0</v>
      </c>
      <c r="K33" s="5">
        <f t="shared" si="7"/>
        <v>0</v>
      </c>
      <c r="L33" s="5">
        <f t="shared" si="7"/>
        <v>0</v>
      </c>
    </row>
    <row r="34" spans="1:12" s="3" customFormat="1" ht="31.5">
      <c r="A34" s="1">
        <v>19</v>
      </c>
      <c r="B34" s="7" t="s">
        <v>525</v>
      </c>
      <c r="C34" s="94">
        <v>2</v>
      </c>
      <c r="D34" s="5">
        <v>461772</v>
      </c>
      <c r="E34" s="5">
        <v>461772</v>
      </c>
      <c r="F34" s="5">
        <v>461772</v>
      </c>
      <c r="G34" s="5">
        <v>88228</v>
      </c>
      <c r="H34" s="5">
        <v>88228</v>
      </c>
      <c r="I34" s="5">
        <v>88228</v>
      </c>
      <c r="J34" s="5">
        <f t="shared" si="7"/>
        <v>550000</v>
      </c>
      <c r="K34" s="5">
        <f t="shared" si="7"/>
        <v>550000</v>
      </c>
      <c r="L34" s="5">
        <f t="shared" si="7"/>
        <v>550000</v>
      </c>
    </row>
    <row r="35" spans="1:12" s="3" customFormat="1" ht="15.75">
      <c r="A35" s="1">
        <v>20</v>
      </c>
      <c r="B35" s="114" t="s">
        <v>527</v>
      </c>
      <c r="C35" s="94">
        <v>2</v>
      </c>
      <c r="D35" s="5">
        <v>392475</v>
      </c>
      <c r="E35" s="5">
        <v>0</v>
      </c>
      <c r="F35" s="5">
        <v>0</v>
      </c>
      <c r="G35" s="5">
        <v>105968</v>
      </c>
      <c r="H35" s="5">
        <v>0</v>
      </c>
      <c r="I35" s="5">
        <v>0</v>
      </c>
      <c r="J35" s="5">
        <f t="shared" si="7"/>
        <v>498443</v>
      </c>
      <c r="K35" s="5">
        <f t="shared" si="7"/>
        <v>0</v>
      </c>
      <c r="L35" s="5">
        <f t="shared" si="7"/>
        <v>0</v>
      </c>
    </row>
    <row r="36" spans="1:12" s="3" customFormat="1" ht="15.75">
      <c r="A36" s="1">
        <v>21</v>
      </c>
      <c r="B36" s="7" t="s">
        <v>528</v>
      </c>
      <c r="C36" s="94">
        <v>2</v>
      </c>
      <c r="D36" s="5">
        <v>732973</v>
      </c>
      <c r="E36" s="5">
        <v>943060</v>
      </c>
      <c r="F36" s="5">
        <v>903000</v>
      </c>
      <c r="G36" s="5">
        <v>197903</v>
      </c>
      <c r="H36" s="5">
        <v>254626</v>
      </c>
      <c r="I36" s="5">
        <v>243810</v>
      </c>
      <c r="J36" s="5">
        <f t="shared" si="7"/>
        <v>930876</v>
      </c>
      <c r="K36" s="5">
        <f t="shared" si="7"/>
        <v>1197686</v>
      </c>
      <c r="L36" s="5">
        <f t="shared" si="7"/>
        <v>1146810</v>
      </c>
    </row>
    <row r="37" spans="1:12" s="3" customFormat="1" ht="15.75" hidden="1">
      <c r="A37" s="1"/>
      <c r="B37" s="114"/>
      <c r="C37" s="94"/>
      <c r="D37" s="5"/>
      <c r="E37" s="5"/>
      <c r="F37" s="5"/>
      <c r="G37" s="5"/>
      <c r="H37" s="5"/>
      <c r="I37" s="5"/>
      <c r="J37" s="5">
        <f t="shared" si="7"/>
        <v>0</v>
      </c>
      <c r="K37" s="5">
        <f t="shared" si="7"/>
        <v>0</v>
      </c>
      <c r="L37" s="5">
        <f t="shared" si="7"/>
        <v>0</v>
      </c>
    </row>
    <row r="38" spans="1:12" s="3" customFormat="1" ht="15.75">
      <c r="A38" s="1">
        <v>22</v>
      </c>
      <c r="B38" s="7" t="s">
        <v>191</v>
      </c>
      <c r="C38" s="94"/>
      <c r="D38" s="5">
        <f>SUM(D32:D37)</f>
        <v>1659298</v>
      </c>
      <c r="E38" s="5">
        <f>SUM(E32:E37)</f>
        <v>1509422</v>
      </c>
      <c r="F38" s="5">
        <f>SUM(F32:F37)</f>
        <v>1469362</v>
      </c>
      <c r="G38" s="110"/>
      <c r="H38" s="110"/>
      <c r="I38" s="110"/>
      <c r="J38" s="110"/>
      <c r="K38" s="110"/>
      <c r="L38" s="110"/>
    </row>
    <row r="39" spans="1:12" s="3" customFormat="1" ht="15.75" hidden="1">
      <c r="A39" s="1"/>
      <c r="B39" s="7" t="s">
        <v>192</v>
      </c>
      <c r="C39" s="94"/>
      <c r="D39" s="5"/>
      <c r="E39" s="5"/>
      <c r="F39" s="5"/>
      <c r="G39" s="110"/>
      <c r="H39" s="110"/>
      <c r="I39" s="110"/>
      <c r="J39" s="110"/>
      <c r="K39" s="110"/>
      <c r="L39" s="110"/>
    </row>
    <row r="40" spans="1:12" s="3" customFormat="1" ht="15.75" hidden="1">
      <c r="A40" s="1"/>
      <c r="B40" s="7"/>
      <c r="C40" s="94"/>
      <c r="D40" s="5"/>
      <c r="E40" s="5"/>
      <c r="F40" s="5"/>
      <c r="G40" s="5"/>
      <c r="H40" s="5"/>
      <c r="I40" s="5"/>
      <c r="J40" s="5">
        <f aca="true" t="shared" si="8" ref="J40:L41">D40+G40</f>
        <v>0</v>
      </c>
      <c r="K40" s="5">
        <f t="shared" si="8"/>
        <v>0</v>
      </c>
      <c r="L40" s="5">
        <f t="shared" si="8"/>
        <v>0</v>
      </c>
    </row>
    <row r="41" spans="1:12" s="3" customFormat="1" ht="15.75" hidden="1">
      <c r="A41" s="1"/>
      <c r="B41" s="7"/>
      <c r="C41" s="94"/>
      <c r="D41" s="5"/>
      <c r="E41" s="5"/>
      <c r="F41" s="5"/>
      <c r="G41" s="5"/>
      <c r="H41" s="5"/>
      <c r="I41" s="5"/>
      <c r="J41" s="5">
        <f t="shared" si="8"/>
        <v>0</v>
      </c>
      <c r="K41" s="5">
        <f t="shared" si="8"/>
        <v>0</v>
      </c>
      <c r="L41" s="5">
        <f t="shared" si="8"/>
        <v>0</v>
      </c>
    </row>
    <row r="42" spans="1:12" s="3" customFormat="1" ht="15.75" hidden="1">
      <c r="A42" s="1"/>
      <c r="B42" s="7" t="s">
        <v>193</v>
      </c>
      <c r="C42" s="94"/>
      <c r="D42" s="5">
        <f>SUM(D40:D41)</f>
        <v>0</v>
      </c>
      <c r="E42" s="5">
        <f>SUM(E40:E41)</f>
        <v>0</v>
      </c>
      <c r="F42" s="5">
        <f>SUM(F40:F41)</f>
        <v>0</v>
      </c>
      <c r="G42" s="110"/>
      <c r="H42" s="110"/>
      <c r="I42" s="110"/>
      <c r="J42" s="110"/>
      <c r="K42" s="110"/>
      <c r="L42" s="110"/>
    </row>
    <row r="43" spans="1:12" s="3" customFormat="1" ht="47.25">
      <c r="A43" s="1">
        <v>23</v>
      </c>
      <c r="B43" s="7" t="s">
        <v>194</v>
      </c>
      <c r="C43" s="94"/>
      <c r="D43" s="110"/>
      <c r="E43" s="110"/>
      <c r="F43" s="110"/>
      <c r="G43" s="5">
        <f>SUM(G31:G42)</f>
        <v>411560</v>
      </c>
      <c r="H43" s="5">
        <f>SUM(H31:H42)</f>
        <v>371095</v>
      </c>
      <c r="I43" s="5">
        <f>SUM(I31:I42)</f>
        <v>360279</v>
      </c>
      <c r="J43" s="110"/>
      <c r="K43" s="110"/>
      <c r="L43" s="110"/>
    </row>
    <row r="44" spans="1:12" s="3" customFormat="1" ht="15.75">
      <c r="A44" s="1">
        <v>24</v>
      </c>
      <c r="B44" s="9" t="s">
        <v>45</v>
      </c>
      <c r="C44" s="94"/>
      <c r="D44" s="14">
        <f aca="true" t="shared" si="9" ref="D44:I44">SUM(D45:D47)</f>
        <v>1659298</v>
      </c>
      <c r="E44" s="14">
        <f t="shared" si="9"/>
        <v>1509422</v>
      </c>
      <c r="F44" s="14">
        <f t="shared" si="9"/>
        <v>1469362</v>
      </c>
      <c r="G44" s="14">
        <f t="shared" si="9"/>
        <v>411560</v>
      </c>
      <c r="H44" s="14">
        <f t="shared" si="9"/>
        <v>371095</v>
      </c>
      <c r="I44" s="14">
        <f t="shared" si="9"/>
        <v>360279</v>
      </c>
      <c r="J44" s="14">
        <f aca="true" t="shared" si="10" ref="J44:L47">D44+G44</f>
        <v>2070858</v>
      </c>
      <c r="K44" s="14">
        <f t="shared" si="10"/>
        <v>1880517</v>
      </c>
      <c r="L44" s="14">
        <f t="shared" si="10"/>
        <v>1829641</v>
      </c>
    </row>
    <row r="45" spans="1:12" s="3" customFormat="1" ht="15.75">
      <c r="A45" s="1">
        <v>25</v>
      </c>
      <c r="B45" s="82" t="s">
        <v>377</v>
      </c>
      <c r="C45" s="94">
        <v>1</v>
      </c>
      <c r="D45" s="5">
        <f aca="true" t="shared" si="11" ref="D45:I45">SUMIF($C$31:$C$44,"1",D$31:D$44)</f>
        <v>0</v>
      </c>
      <c r="E45" s="5">
        <f t="shared" si="11"/>
        <v>0</v>
      </c>
      <c r="F45" s="5">
        <f t="shared" si="11"/>
        <v>0</v>
      </c>
      <c r="G45" s="5">
        <f t="shared" si="11"/>
        <v>0</v>
      </c>
      <c r="H45" s="5">
        <f t="shared" si="11"/>
        <v>0</v>
      </c>
      <c r="I45" s="5">
        <f t="shared" si="11"/>
        <v>0</v>
      </c>
      <c r="J45" s="5">
        <f t="shared" si="10"/>
        <v>0</v>
      </c>
      <c r="K45" s="5">
        <f t="shared" si="10"/>
        <v>0</v>
      </c>
      <c r="L45" s="5">
        <f t="shared" si="10"/>
        <v>0</v>
      </c>
    </row>
    <row r="46" spans="1:12" s="3" customFormat="1" ht="15.75">
      <c r="A46" s="1">
        <v>26</v>
      </c>
      <c r="B46" s="82" t="s">
        <v>220</v>
      </c>
      <c r="C46" s="94">
        <v>2</v>
      </c>
      <c r="D46" s="5">
        <f aca="true" t="shared" si="12" ref="D46:I46">SUMIF($C$31:$C$44,"2",D$31:D$44)</f>
        <v>1659298</v>
      </c>
      <c r="E46" s="5">
        <f t="shared" si="12"/>
        <v>1509422</v>
      </c>
      <c r="F46" s="5">
        <f t="shared" si="12"/>
        <v>1469362</v>
      </c>
      <c r="G46" s="5">
        <f t="shared" si="12"/>
        <v>411560</v>
      </c>
      <c r="H46" s="5">
        <f t="shared" si="12"/>
        <v>371095</v>
      </c>
      <c r="I46" s="5">
        <f t="shared" si="12"/>
        <v>360279</v>
      </c>
      <c r="J46" s="5">
        <f t="shared" si="10"/>
        <v>2070858</v>
      </c>
      <c r="K46" s="5">
        <f t="shared" si="10"/>
        <v>1880517</v>
      </c>
      <c r="L46" s="5">
        <f t="shared" si="10"/>
        <v>1829641</v>
      </c>
    </row>
    <row r="47" spans="1:12" s="3" customFormat="1" ht="15.75">
      <c r="A47" s="1">
        <v>27</v>
      </c>
      <c r="B47" s="82" t="s">
        <v>112</v>
      </c>
      <c r="C47" s="94">
        <v>3</v>
      </c>
      <c r="D47" s="5">
        <f aca="true" t="shared" si="13" ref="D47:I47">SUMIF($C$31:$C$44,"3",D$31:D$44)</f>
        <v>0</v>
      </c>
      <c r="E47" s="5">
        <f t="shared" si="13"/>
        <v>0</v>
      </c>
      <c r="F47" s="5">
        <f t="shared" si="13"/>
        <v>0</v>
      </c>
      <c r="G47" s="5">
        <f t="shared" si="13"/>
        <v>0</v>
      </c>
      <c r="H47" s="5">
        <f t="shared" si="13"/>
        <v>0</v>
      </c>
      <c r="I47" s="5">
        <f t="shared" si="13"/>
        <v>0</v>
      </c>
      <c r="J47" s="5">
        <f t="shared" si="10"/>
        <v>0</v>
      </c>
      <c r="K47" s="5">
        <f t="shared" si="10"/>
        <v>0</v>
      </c>
      <c r="L47" s="5">
        <f t="shared" si="10"/>
        <v>0</v>
      </c>
    </row>
    <row r="48" spans="1:12" s="3" customFormat="1" ht="31.5">
      <c r="A48" s="1">
        <v>28</v>
      </c>
      <c r="B48" s="99" t="s">
        <v>195</v>
      </c>
      <c r="C48" s="94"/>
      <c r="D48" s="14"/>
      <c r="E48" s="14"/>
      <c r="F48" s="14"/>
      <c r="G48" s="14"/>
      <c r="H48" s="14"/>
      <c r="I48" s="14"/>
      <c r="J48" s="14"/>
      <c r="K48" s="14"/>
      <c r="L48" s="14"/>
    </row>
    <row r="49" spans="1:12" s="3" customFormat="1" ht="47.25" hidden="1">
      <c r="A49" s="1"/>
      <c r="B49" s="61" t="s">
        <v>198</v>
      </c>
      <c r="C49" s="94"/>
      <c r="D49" s="5"/>
      <c r="E49" s="5"/>
      <c r="F49" s="5"/>
      <c r="G49" s="110"/>
      <c r="H49" s="110"/>
      <c r="I49" s="110"/>
      <c r="J49" s="5">
        <f aca="true" t="shared" si="14" ref="J49:L53">D49+G49</f>
        <v>0</v>
      </c>
      <c r="K49" s="5">
        <f t="shared" si="14"/>
        <v>0</v>
      </c>
      <c r="L49" s="5">
        <f t="shared" si="14"/>
        <v>0</v>
      </c>
    </row>
    <row r="50" spans="1:12" s="3" customFormat="1" ht="15.75" hidden="1">
      <c r="A50" s="1"/>
      <c r="B50" s="61"/>
      <c r="C50" s="94"/>
      <c r="D50" s="5"/>
      <c r="E50" s="5"/>
      <c r="F50" s="5"/>
      <c r="G50" s="110"/>
      <c r="H50" s="110"/>
      <c r="I50" s="110"/>
      <c r="J50" s="5">
        <f t="shared" si="14"/>
        <v>0</v>
      </c>
      <c r="K50" s="5">
        <f t="shared" si="14"/>
        <v>0</v>
      </c>
      <c r="L50" s="5">
        <f t="shared" si="14"/>
        <v>0</v>
      </c>
    </row>
    <row r="51" spans="1:12" s="3" customFormat="1" ht="47.25" hidden="1">
      <c r="A51" s="1"/>
      <c r="B51" s="61" t="s">
        <v>197</v>
      </c>
      <c r="C51" s="94"/>
      <c r="D51" s="5"/>
      <c r="E51" s="5"/>
      <c r="F51" s="5"/>
      <c r="G51" s="110"/>
      <c r="H51" s="110"/>
      <c r="I51" s="110"/>
      <c r="J51" s="5">
        <f t="shared" si="14"/>
        <v>0</v>
      </c>
      <c r="K51" s="5">
        <f t="shared" si="14"/>
        <v>0</v>
      </c>
      <c r="L51" s="5">
        <f t="shared" si="14"/>
        <v>0</v>
      </c>
    </row>
    <row r="52" spans="1:12" s="3" customFormat="1" ht="15.75" hidden="1">
      <c r="A52" s="1"/>
      <c r="B52" s="61"/>
      <c r="C52" s="94"/>
      <c r="D52" s="5"/>
      <c r="E52" s="5"/>
      <c r="F52" s="5"/>
      <c r="G52" s="110"/>
      <c r="H52" s="110"/>
      <c r="I52" s="110"/>
      <c r="J52" s="5">
        <f t="shared" si="14"/>
        <v>0</v>
      </c>
      <c r="K52" s="5">
        <f t="shared" si="14"/>
        <v>0</v>
      </c>
      <c r="L52" s="5">
        <f t="shared" si="14"/>
        <v>0</v>
      </c>
    </row>
    <row r="53" spans="1:12" s="3" customFormat="1" ht="47.25" hidden="1">
      <c r="A53" s="1"/>
      <c r="B53" s="61" t="s">
        <v>196</v>
      </c>
      <c r="C53" s="94"/>
      <c r="D53" s="5"/>
      <c r="E53" s="5"/>
      <c r="F53" s="5"/>
      <c r="G53" s="110"/>
      <c r="H53" s="110"/>
      <c r="I53" s="110"/>
      <c r="J53" s="5">
        <f t="shared" si="14"/>
        <v>0</v>
      </c>
      <c r="K53" s="5">
        <f t="shared" si="14"/>
        <v>0</v>
      </c>
      <c r="L53" s="5">
        <f t="shared" si="14"/>
        <v>0</v>
      </c>
    </row>
    <row r="54" spans="1:12" s="3" customFormat="1" ht="15.75" hidden="1">
      <c r="A54" s="1"/>
      <c r="B54" s="61" t="s">
        <v>515</v>
      </c>
      <c r="C54" s="94">
        <v>2</v>
      </c>
      <c r="D54" s="5"/>
      <c r="E54" s="5"/>
      <c r="F54" s="5"/>
      <c r="G54" s="110"/>
      <c r="H54" s="110"/>
      <c r="I54" s="110"/>
      <c r="J54" s="5"/>
      <c r="K54" s="5"/>
      <c r="L54" s="5"/>
    </row>
    <row r="55" spans="1:12" s="3" customFormat="1" ht="31.5">
      <c r="A55" s="1">
        <v>29</v>
      </c>
      <c r="B55" s="82" t="s">
        <v>531</v>
      </c>
      <c r="C55" s="94">
        <v>2</v>
      </c>
      <c r="D55" s="5">
        <v>6817</v>
      </c>
      <c r="E55" s="5">
        <v>6817</v>
      </c>
      <c r="F55" s="5">
        <v>6566</v>
      </c>
      <c r="G55" s="110"/>
      <c r="H55" s="110"/>
      <c r="I55" s="110"/>
      <c r="J55" s="5">
        <f aca="true" t="shared" si="15" ref="J55:J69">D55+G55</f>
        <v>6817</v>
      </c>
      <c r="K55" s="5">
        <f aca="true" t="shared" si="16" ref="K55:K69">E55+H55</f>
        <v>6817</v>
      </c>
      <c r="L55" s="5">
        <f aca="true" t="shared" si="17" ref="L55:L69">F55+I55</f>
        <v>6566</v>
      </c>
    </row>
    <row r="56" spans="1:12" s="3" customFormat="1" ht="47.25">
      <c r="A56" s="1">
        <v>30</v>
      </c>
      <c r="B56" s="61" t="s">
        <v>365</v>
      </c>
      <c r="C56" s="94"/>
      <c r="D56" s="5">
        <f>SUM(D55:D55)</f>
        <v>6817</v>
      </c>
      <c r="E56" s="5">
        <f>SUM(E55:E55)</f>
        <v>6817</v>
      </c>
      <c r="F56" s="5">
        <f>SUM(F55:F55)</f>
        <v>6566</v>
      </c>
      <c r="G56" s="110"/>
      <c r="H56" s="110"/>
      <c r="I56" s="110"/>
      <c r="J56" s="5">
        <f t="shared" si="15"/>
        <v>6817</v>
      </c>
      <c r="K56" s="5">
        <f t="shared" si="16"/>
        <v>6817</v>
      </c>
      <c r="L56" s="5">
        <f t="shared" si="17"/>
        <v>6566</v>
      </c>
    </row>
    <row r="57" spans="1:12" s="3" customFormat="1" ht="47.25" hidden="1">
      <c r="A57" s="1"/>
      <c r="B57" s="61" t="s">
        <v>199</v>
      </c>
      <c r="C57" s="94"/>
      <c r="D57" s="5"/>
      <c r="E57" s="5"/>
      <c r="F57" s="5"/>
      <c r="G57" s="110"/>
      <c r="H57" s="110"/>
      <c r="I57" s="110"/>
      <c r="J57" s="5">
        <f t="shared" si="15"/>
        <v>0</v>
      </c>
      <c r="K57" s="5">
        <f t="shared" si="16"/>
        <v>0</v>
      </c>
      <c r="L57" s="5">
        <f t="shared" si="17"/>
        <v>0</v>
      </c>
    </row>
    <row r="58" spans="1:12" s="3" customFormat="1" ht="15.75" hidden="1">
      <c r="A58" s="1"/>
      <c r="B58" s="61"/>
      <c r="C58" s="94"/>
      <c r="D58" s="5"/>
      <c r="E58" s="5"/>
      <c r="F58" s="5"/>
      <c r="G58" s="110"/>
      <c r="H58" s="110"/>
      <c r="I58" s="110"/>
      <c r="J58" s="5">
        <f t="shared" si="15"/>
        <v>0</v>
      </c>
      <c r="K58" s="5">
        <f t="shared" si="16"/>
        <v>0</v>
      </c>
      <c r="L58" s="5">
        <f t="shared" si="17"/>
        <v>0</v>
      </c>
    </row>
    <row r="59" spans="1:12" s="3" customFormat="1" ht="47.25" hidden="1">
      <c r="A59" s="1"/>
      <c r="B59" s="61" t="s">
        <v>200</v>
      </c>
      <c r="C59" s="94"/>
      <c r="D59" s="5"/>
      <c r="E59" s="5"/>
      <c r="F59" s="5"/>
      <c r="G59" s="110"/>
      <c r="H59" s="110"/>
      <c r="I59" s="110"/>
      <c r="J59" s="5">
        <f t="shared" si="15"/>
        <v>0</v>
      </c>
      <c r="K59" s="5">
        <f t="shared" si="16"/>
        <v>0</v>
      </c>
      <c r="L59" s="5">
        <f t="shared" si="17"/>
        <v>0</v>
      </c>
    </row>
    <row r="60" spans="1:12" s="3" customFormat="1" ht="15.75" hidden="1">
      <c r="A60" s="1"/>
      <c r="B60" s="61"/>
      <c r="C60" s="94"/>
      <c r="D60" s="5"/>
      <c r="E60" s="5"/>
      <c r="F60" s="5"/>
      <c r="G60" s="110"/>
      <c r="H60" s="110"/>
      <c r="I60" s="110"/>
      <c r="J60" s="5">
        <f t="shared" si="15"/>
        <v>0</v>
      </c>
      <c r="K60" s="5">
        <f t="shared" si="16"/>
        <v>0</v>
      </c>
      <c r="L60" s="5">
        <f t="shared" si="17"/>
        <v>0</v>
      </c>
    </row>
    <row r="61" spans="1:12" s="3" customFormat="1" ht="15.75" hidden="1">
      <c r="A61" s="1"/>
      <c r="B61" s="61" t="s">
        <v>201</v>
      </c>
      <c r="C61" s="94"/>
      <c r="D61" s="5"/>
      <c r="E61" s="5"/>
      <c r="F61" s="5"/>
      <c r="G61" s="110"/>
      <c r="H61" s="110"/>
      <c r="I61" s="110"/>
      <c r="J61" s="5">
        <f t="shared" si="15"/>
        <v>0</v>
      </c>
      <c r="K61" s="5">
        <f t="shared" si="16"/>
        <v>0</v>
      </c>
      <c r="L61" s="5">
        <f t="shared" si="17"/>
        <v>0</v>
      </c>
    </row>
    <row r="62" spans="1:12" s="3" customFormat="1" ht="15.75">
      <c r="A62" s="1">
        <v>31</v>
      </c>
      <c r="B62" s="61" t="s">
        <v>501</v>
      </c>
      <c r="C62" s="94">
        <v>2</v>
      </c>
      <c r="D62" s="5">
        <v>0</v>
      </c>
      <c r="E62" s="5">
        <v>10000</v>
      </c>
      <c r="F62" s="5">
        <v>10000</v>
      </c>
      <c r="G62" s="110"/>
      <c r="H62" s="110"/>
      <c r="I62" s="110"/>
      <c r="J62" s="5">
        <f t="shared" si="15"/>
        <v>0</v>
      </c>
      <c r="K62" s="5">
        <f t="shared" si="16"/>
        <v>10000</v>
      </c>
      <c r="L62" s="5">
        <f t="shared" si="17"/>
        <v>10000</v>
      </c>
    </row>
    <row r="63" spans="1:12" s="3" customFormat="1" ht="15.75" hidden="1">
      <c r="A63" s="1"/>
      <c r="B63" s="61" t="s">
        <v>499</v>
      </c>
      <c r="C63" s="94">
        <v>2</v>
      </c>
      <c r="D63" s="5">
        <v>0</v>
      </c>
      <c r="E63" s="5">
        <v>0</v>
      </c>
      <c r="F63" s="5">
        <v>0</v>
      </c>
      <c r="G63" s="110"/>
      <c r="H63" s="110"/>
      <c r="I63" s="110"/>
      <c r="J63" s="5">
        <f t="shared" si="15"/>
        <v>0</v>
      </c>
      <c r="K63" s="5">
        <f t="shared" si="16"/>
        <v>0</v>
      </c>
      <c r="L63" s="5">
        <f t="shared" si="17"/>
        <v>0</v>
      </c>
    </row>
    <row r="64" spans="1:12" s="3" customFormat="1" ht="47.25">
      <c r="A64" s="1">
        <v>32</v>
      </c>
      <c r="B64" s="61" t="s">
        <v>202</v>
      </c>
      <c r="C64" s="94"/>
      <c r="D64" s="5">
        <f>SUM(D62:D63)</f>
        <v>0</v>
      </c>
      <c r="E64" s="5">
        <f>SUM(E62:E63)</f>
        <v>10000</v>
      </c>
      <c r="F64" s="5">
        <f>SUM(F62:F63)</f>
        <v>10000</v>
      </c>
      <c r="G64" s="110"/>
      <c r="H64" s="110"/>
      <c r="I64" s="110"/>
      <c r="J64" s="5">
        <f t="shared" si="15"/>
        <v>0</v>
      </c>
      <c r="K64" s="5">
        <f t="shared" si="16"/>
        <v>10000</v>
      </c>
      <c r="L64" s="5">
        <f t="shared" si="17"/>
        <v>10000</v>
      </c>
    </row>
    <row r="65" spans="1:12" s="3" customFormat="1" ht="31.5">
      <c r="A65" s="1">
        <v>33</v>
      </c>
      <c r="B65" s="9" t="s">
        <v>46</v>
      </c>
      <c r="C65" s="94"/>
      <c r="D65" s="14">
        <f aca="true" t="shared" si="18" ref="D65:I65">SUM(D66:D68)</f>
        <v>6817</v>
      </c>
      <c r="E65" s="14">
        <f t="shared" si="18"/>
        <v>16817</v>
      </c>
      <c r="F65" s="14">
        <f t="shared" si="18"/>
        <v>16566</v>
      </c>
      <c r="G65" s="14">
        <f t="shared" si="18"/>
        <v>0</v>
      </c>
      <c r="H65" s="14">
        <f t="shared" si="18"/>
        <v>0</v>
      </c>
      <c r="I65" s="14">
        <f t="shared" si="18"/>
        <v>0</v>
      </c>
      <c r="J65" s="14">
        <f t="shared" si="15"/>
        <v>6817</v>
      </c>
      <c r="K65" s="14">
        <f t="shared" si="16"/>
        <v>16817</v>
      </c>
      <c r="L65" s="14">
        <f t="shared" si="17"/>
        <v>16566</v>
      </c>
    </row>
    <row r="66" spans="1:12" s="3" customFormat="1" ht="15.75">
      <c r="A66" s="1">
        <v>34</v>
      </c>
      <c r="B66" s="82" t="s">
        <v>377</v>
      </c>
      <c r="C66" s="94">
        <v>1</v>
      </c>
      <c r="D66" s="5">
        <f aca="true" t="shared" si="19" ref="D66:I66">SUMIF($C$48:$C$65,"1",D$48:D$65)</f>
        <v>0</v>
      </c>
      <c r="E66" s="5">
        <f t="shared" si="19"/>
        <v>0</v>
      </c>
      <c r="F66" s="5">
        <f t="shared" si="19"/>
        <v>0</v>
      </c>
      <c r="G66" s="5">
        <f t="shared" si="19"/>
        <v>0</v>
      </c>
      <c r="H66" s="5">
        <f t="shared" si="19"/>
        <v>0</v>
      </c>
      <c r="I66" s="5">
        <f t="shared" si="19"/>
        <v>0</v>
      </c>
      <c r="J66" s="5">
        <f t="shared" si="15"/>
        <v>0</v>
      </c>
      <c r="K66" s="5">
        <f t="shared" si="16"/>
        <v>0</v>
      </c>
      <c r="L66" s="5">
        <f t="shared" si="17"/>
        <v>0</v>
      </c>
    </row>
    <row r="67" spans="1:12" s="3" customFormat="1" ht="15.75">
      <c r="A67" s="1">
        <v>35</v>
      </c>
      <c r="B67" s="82" t="s">
        <v>220</v>
      </c>
      <c r="C67" s="94">
        <v>2</v>
      </c>
      <c r="D67" s="5">
        <f aca="true" t="shared" si="20" ref="D67:I67">SUMIF($C$48:$C$65,"2",D$48:D$65)</f>
        <v>6817</v>
      </c>
      <c r="E67" s="5">
        <f t="shared" si="20"/>
        <v>16817</v>
      </c>
      <c r="F67" s="5">
        <f t="shared" si="20"/>
        <v>16566</v>
      </c>
      <c r="G67" s="5">
        <f t="shared" si="20"/>
        <v>0</v>
      </c>
      <c r="H67" s="5">
        <f t="shared" si="20"/>
        <v>0</v>
      </c>
      <c r="I67" s="5">
        <f t="shared" si="20"/>
        <v>0</v>
      </c>
      <c r="J67" s="5">
        <f t="shared" si="15"/>
        <v>6817</v>
      </c>
      <c r="K67" s="5">
        <f t="shared" si="16"/>
        <v>16817</v>
      </c>
      <c r="L67" s="5">
        <f t="shared" si="17"/>
        <v>16566</v>
      </c>
    </row>
    <row r="68" spans="1:12" s="3" customFormat="1" ht="15.75">
      <c r="A68" s="1">
        <v>36</v>
      </c>
      <c r="B68" s="82" t="s">
        <v>112</v>
      </c>
      <c r="C68" s="94">
        <v>3</v>
      </c>
      <c r="D68" s="5">
        <f aca="true" t="shared" si="21" ref="D68:I68">SUMIF($C$48:$C$65,"3",D$48:D$65)</f>
        <v>0</v>
      </c>
      <c r="E68" s="5">
        <f t="shared" si="21"/>
        <v>0</v>
      </c>
      <c r="F68" s="5">
        <f t="shared" si="21"/>
        <v>0</v>
      </c>
      <c r="G68" s="5">
        <f t="shared" si="21"/>
        <v>0</v>
      </c>
      <c r="H68" s="5">
        <f t="shared" si="21"/>
        <v>0</v>
      </c>
      <c r="I68" s="5">
        <f t="shared" si="21"/>
        <v>0</v>
      </c>
      <c r="J68" s="5">
        <f t="shared" si="15"/>
        <v>0</v>
      </c>
      <c r="K68" s="5">
        <f t="shared" si="16"/>
        <v>0</v>
      </c>
      <c r="L68" s="5">
        <f t="shared" si="17"/>
        <v>0</v>
      </c>
    </row>
    <row r="69" spans="1:12" s="3" customFormat="1" ht="31.5">
      <c r="A69" s="1">
        <v>37</v>
      </c>
      <c r="B69" s="9" t="s">
        <v>155</v>
      </c>
      <c r="C69" s="94"/>
      <c r="D69" s="14">
        <f aca="true" t="shared" si="22" ref="D69:I69">D27+D44+D65</f>
        <v>1683215</v>
      </c>
      <c r="E69" s="14">
        <f t="shared" si="22"/>
        <v>2045562</v>
      </c>
      <c r="F69" s="14">
        <f t="shared" si="22"/>
        <v>2005251</v>
      </c>
      <c r="G69" s="14">
        <f t="shared" si="22"/>
        <v>416177</v>
      </c>
      <c r="H69" s="14">
        <f t="shared" si="22"/>
        <v>511312</v>
      </c>
      <c r="I69" s="14">
        <f t="shared" si="22"/>
        <v>500496</v>
      </c>
      <c r="J69" s="14">
        <f t="shared" si="15"/>
        <v>2099392</v>
      </c>
      <c r="K69" s="14">
        <f t="shared" si="16"/>
        <v>2556874</v>
      </c>
      <c r="L69" s="14">
        <f t="shared" si="17"/>
        <v>2505747</v>
      </c>
    </row>
    <row r="70" ht="15.75">
      <c r="K70" s="127"/>
    </row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4" ht="15.75"/>
    <row r="105" ht="15.75"/>
    <row r="106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</sheetData>
  <sheetProtection/>
  <mergeCells count="7">
    <mergeCell ref="A1:L1"/>
    <mergeCell ref="A2:L2"/>
    <mergeCell ref="B5:B6"/>
    <mergeCell ref="C5:C6"/>
    <mergeCell ref="J5:L5"/>
    <mergeCell ref="G5:I5"/>
    <mergeCell ref="D5:F5"/>
  </mergeCells>
  <printOptions horizontalCentered="1"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portrait" paperSize="9" scale="61" r:id="rId3"/>
  <headerFooter>
    <oddHeader>&amp;R&amp;"Arial,Normál"&amp;10 2. melléklet a 7/2019.(V.14.) önkormányzati rendelethez
</oddHeader>
    <oddFooter>&amp;C&amp;P. oldal, összesen: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3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5" width="15.140625" style="21" customWidth="1"/>
    <col min="6" max="9" width="11.140625" style="21" customWidth="1"/>
    <col min="10" max="16384" width="9.140625" style="21" customWidth="1"/>
  </cols>
  <sheetData>
    <row r="1" spans="1:9" s="16" customFormat="1" ht="15.75">
      <c r="A1" s="245" t="s">
        <v>495</v>
      </c>
      <c r="B1" s="245"/>
      <c r="C1" s="245"/>
      <c r="D1" s="245"/>
      <c r="E1" s="245"/>
      <c r="F1" s="245"/>
      <c r="G1" s="245"/>
      <c r="H1" s="245"/>
      <c r="I1" s="245"/>
    </row>
    <row r="2" spans="1:9" s="16" customFormat="1" ht="15.75">
      <c r="A2" s="246" t="s">
        <v>532</v>
      </c>
      <c r="B2" s="246"/>
      <c r="C2" s="246"/>
      <c r="D2" s="246"/>
      <c r="E2" s="246"/>
      <c r="F2" s="246"/>
      <c r="G2" s="246"/>
      <c r="H2" s="246"/>
      <c r="I2" s="246"/>
    </row>
    <row r="3" spans="1:9" s="16" customFormat="1" ht="15.75">
      <c r="A3" s="246" t="s">
        <v>154</v>
      </c>
      <c r="B3" s="246"/>
      <c r="C3" s="246"/>
      <c r="D3" s="246"/>
      <c r="E3" s="246"/>
      <c r="F3" s="246"/>
      <c r="G3" s="246"/>
      <c r="H3" s="246"/>
      <c r="I3" s="246"/>
    </row>
    <row r="4" spans="1:9" ht="15.75">
      <c r="A4" s="246" t="s">
        <v>468</v>
      </c>
      <c r="B4" s="246"/>
      <c r="C4" s="246"/>
      <c r="D4" s="246"/>
      <c r="E4" s="246"/>
      <c r="F4" s="246"/>
      <c r="G4" s="246"/>
      <c r="H4" s="246"/>
      <c r="I4" s="246"/>
    </row>
    <row r="5" spans="1:9" ht="15.75">
      <c r="A5" s="41"/>
      <c r="B5" s="41"/>
      <c r="C5" s="41"/>
      <c r="D5" s="41"/>
      <c r="E5" s="41"/>
      <c r="F5" s="16"/>
      <c r="G5" s="16"/>
      <c r="H5" s="16"/>
      <c r="I5" s="16"/>
    </row>
    <row r="6" spans="1:9" s="3" customFormat="1" ht="15.75">
      <c r="A6" s="1"/>
      <c r="B6" s="1" t="s">
        <v>0</v>
      </c>
      <c r="C6" s="43" t="s">
        <v>1</v>
      </c>
      <c r="D6" s="43" t="s">
        <v>2</v>
      </c>
      <c r="E6" s="43" t="s">
        <v>3</v>
      </c>
      <c r="F6" s="43" t="s">
        <v>6</v>
      </c>
      <c r="G6" s="43" t="s">
        <v>47</v>
      </c>
      <c r="H6" s="43" t="s">
        <v>48</v>
      </c>
      <c r="I6" s="43" t="s">
        <v>49</v>
      </c>
    </row>
    <row r="7" spans="1:9" s="3" customFormat="1" ht="15.75">
      <c r="A7" s="1">
        <v>1</v>
      </c>
      <c r="B7" s="239" t="s">
        <v>9</v>
      </c>
      <c r="C7" s="242" t="s">
        <v>383</v>
      </c>
      <c r="D7" s="243"/>
      <c r="E7" s="244"/>
      <c r="F7" s="4" t="s">
        <v>469</v>
      </c>
      <c r="G7" s="4" t="s">
        <v>508</v>
      </c>
      <c r="H7" s="4" t="s">
        <v>530</v>
      </c>
      <c r="I7" s="4" t="s">
        <v>5</v>
      </c>
    </row>
    <row r="8" spans="1:9" s="3" customFormat="1" ht="15.75">
      <c r="A8" s="1">
        <v>2</v>
      </c>
      <c r="B8" s="240"/>
      <c r="C8" s="6" t="s">
        <v>4</v>
      </c>
      <c r="D8" s="6" t="s">
        <v>569</v>
      </c>
      <c r="E8" s="6" t="s">
        <v>570</v>
      </c>
      <c r="F8" s="6" t="s">
        <v>4</v>
      </c>
      <c r="G8" s="6" t="s">
        <v>4</v>
      </c>
      <c r="H8" s="6" t="s">
        <v>4</v>
      </c>
      <c r="I8" s="6" t="s">
        <v>4</v>
      </c>
    </row>
    <row r="9" spans="1:9" ht="15.75">
      <c r="A9" s="1">
        <v>3</v>
      </c>
      <c r="B9" s="44" t="s">
        <v>378</v>
      </c>
      <c r="C9" s="15">
        <f>Bevételek!C135+Bevételek!C136+Bevételek!C138+Bevételek!C139+Bevételek!C144</f>
        <v>646000</v>
      </c>
      <c r="D9" s="15">
        <f>Bevételek!D135+Bevételek!D136+Bevételek!D138+Bevételek!D139+Bevételek!D144</f>
        <v>587625</v>
      </c>
      <c r="E9" s="15">
        <f>Bevételek!E135+Bevételek!E136+Bevételek!E138+Bevételek!E139+Bevételek!E144</f>
        <v>223537</v>
      </c>
      <c r="F9" s="45"/>
      <c r="G9" s="45"/>
      <c r="H9" s="45"/>
      <c r="I9" s="45"/>
    </row>
    <row r="10" spans="1:9" ht="30">
      <c r="A10" s="1">
        <v>4</v>
      </c>
      <c r="B10" s="44" t="s">
        <v>379</v>
      </c>
      <c r="C10" s="15">
        <f>Bevételek!C184+Bevételek!C185+Bevételek!C186</f>
        <v>0</v>
      </c>
      <c r="D10" s="15">
        <f>Bevételek!D184+Bevételek!D185+Bevételek!D186</f>
        <v>0</v>
      </c>
      <c r="E10" s="15">
        <f>Bevételek!E184+Bevételek!E185+Bevételek!E186</f>
        <v>0</v>
      </c>
      <c r="F10" s="45"/>
      <c r="G10" s="45"/>
      <c r="H10" s="45"/>
      <c r="I10" s="45"/>
    </row>
    <row r="11" spans="1:9" ht="15.75">
      <c r="A11" s="1">
        <v>5</v>
      </c>
      <c r="B11" s="44" t="s">
        <v>29</v>
      </c>
      <c r="C11" s="15">
        <f>Bevételek!C142+Bevételek!C156+Bevételek!C171</f>
        <v>1000</v>
      </c>
      <c r="D11" s="15">
        <f>Bevételek!D142+Bevételek!D156+Bevételek!D171</f>
        <v>7642</v>
      </c>
      <c r="E11" s="15">
        <f>Bevételek!E142+Bevételek!E156+Bevételek!E171</f>
        <v>0</v>
      </c>
      <c r="F11" s="45"/>
      <c r="G11" s="45"/>
      <c r="H11" s="45"/>
      <c r="I11" s="45"/>
    </row>
    <row r="12" spans="1:9" ht="45">
      <c r="A12" s="1">
        <v>6</v>
      </c>
      <c r="B12" s="44" t="s">
        <v>30</v>
      </c>
      <c r="C12" s="15">
        <f>Bevételek!C165+Bevételek!C181+Bevételek!C182+Bevételek!C183+Bevételek!C220+Bevételek!C225+Bevételek!C229</f>
        <v>54428</v>
      </c>
      <c r="D12" s="15">
        <f>Bevételek!D165+Bevételek!D181+Bevételek!D182+Bevételek!D183+Bevételek!D220+Bevételek!D225+Bevételek!D229</f>
        <v>437863</v>
      </c>
      <c r="E12" s="15">
        <f>Bevételek!E165+Bevételek!E181+Bevételek!E182+Bevételek!E183+Bevételek!E220+Bevételek!E225+Bevételek!E229</f>
        <v>399247</v>
      </c>
      <c r="F12" s="45"/>
      <c r="G12" s="45"/>
      <c r="H12" s="45"/>
      <c r="I12" s="45"/>
    </row>
    <row r="13" spans="1:9" ht="15.75">
      <c r="A13" s="1">
        <v>7</v>
      </c>
      <c r="B13" s="44" t="s">
        <v>31</v>
      </c>
      <c r="C13" s="15">
        <f>Bevételek!C231</f>
        <v>0</v>
      </c>
      <c r="D13" s="15">
        <f>Bevételek!D231</f>
        <v>0</v>
      </c>
      <c r="E13" s="15">
        <f>Bevételek!E231</f>
        <v>0</v>
      </c>
      <c r="F13" s="45"/>
      <c r="G13" s="45"/>
      <c r="H13" s="45"/>
      <c r="I13" s="45"/>
    </row>
    <row r="14" spans="1:9" ht="30">
      <c r="A14" s="1">
        <v>8</v>
      </c>
      <c r="B14" s="44" t="s">
        <v>32</v>
      </c>
      <c r="C14" s="15">
        <f>Bevételek!C230</f>
        <v>0</v>
      </c>
      <c r="D14" s="15">
        <f>Bevételek!D230</f>
        <v>0</v>
      </c>
      <c r="E14" s="15">
        <f>Bevételek!E230</f>
        <v>0</v>
      </c>
      <c r="F14" s="45"/>
      <c r="G14" s="45"/>
      <c r="H14" s="45"/>
      <c r="I14" s="45"/>
    </row>
    <row r="15" spans="1:9" ht="30">
      <c r="A15" s="1">
        <v>9</v>
      </c>
      <c r="B15" s="44" t="s">
        <v>380</v>
      </c>
      <c r="C15" s="15">
        <f>Bevételek!C51+Bevételek!C111+Bevételek!C240+Bevételek!C254</f>
        <v>0</v>
      </c>
      <c r="D15" s="15">
        <f>Bevételek!D51+Bevételek!D111+Bevételek!D240+Bevételek!D254</f>
        <v>0</v>
      </c>
      <c r="E15" s="15">
        <f>Bevételek!E51+Bevételek!E111+Bevételek!E240+Bevételek!E254</f>
        <v>0</v>
      </c>
      <c r="F15" s="45"/>
      <c r="G15" s="45"/>
      <c r="H15" s="45"/>
      <c r="I15" s="45"/>
    </row>
    <row r="16" spans="1:9" s="22" customFormat="1" ht="15.75">
      <c r="A16" s="1">
        <v>10</v>
      </c>
      <c r="B16" s="46" t="s">
        <v>51</v>
      </c>
      <c r="C16" s="18">
        <f>SUM(C9:C15)</f>
        <v>701428</v>
      </c>
      <c r="D16" s="18">
        <f>SUM(D9:D15)</f>
        <v>1033130</v>
      </c>
      <c r="E16" s="18">
        <f>SUM(E9:E15)</f>
        <v>622784</v>
      </c>
      <c r="F16" s="45"/>
      <c r="G16" s="45"/>
      <c r="H16" s="45"/>
      <c r="I16" s="45"/>
    </row>
    <row r="17" spans="1:9" ht="15.75">
      <c r="A17" s="1">
        <v>11</v>
      </c>
      <c r="B17" s="46" t="s">
        <v>52</v>
      </c>
      <c r="C17" s="18">
        <f>ROUNDDOWN(C16*0.5,0)</f>
        <v>350714</v>
      </c>
      <c r="D17" s="18">
        <f>ROUNDDOWN(D16*0.5,0)</f>
        <v>516565</v>
      </c>
      <c r="E17" s="18">
        <f>ROUNDDOWN(E16*0.5,0)</f>
        <v>311392</v>
      </c>
      <c r="F17" s="45"/>
      <c r="G17" s="45"/>
      <c r="H17" s="45"/>
      <c r="I17" s="45"/>
    </row>
    <row r="18" spans="1:9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</row>
    <row r="19" spans="1:9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ht="30">
      <c r="A24" s="1">
        <v>18</v>
      </c>
      <c r="B24" s="44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22" customFormat="1" ht="15.75">
      <c r="A25" s="1">
        <v>19</v>
      </c>
      <c r="B25" s="46" t="s">
        <v>53</v>
      </c>
      <c r="C25" s="18">
        <f aca="true" t="shared" si="1" ref="C25:H25">SUM(C18:C24)</f>
        <v>0</v>
      </c>
      <c r="D25" s="18">
        <f t="shared" si="1"/>
        <v>0</v>
      </c>
      <c r="E25" s="18">
        <f>SUM(E18:E24)</f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5">
        <f t="shared" si="0"/>
        <v>0</v>
      </c>
    </row>
    <row r="26" spans="1:9" s="22" customFormat="1" ht="29.25">
      <c r="A26" s="1">
        <v>20</v>
      </c>
      <c r="B26" s="46" t="s">
        <v>54</v>
      </c>
      <c r="C26" s="18">
        <f>C17-C25</f>
        <v>350714</v>
      </c>
      <c r="D26" s="18">
        <f>D17-D25</f>
        <v>516565</v>
      </c>
      <c r="E26" s="18">
        <f>E17-E25</f>
        <v>311392</v>
      </c>
      <c r="F26" s="45"/>
      <c r="G26" s="45"/>
      <c r="H26" s="45"/>
      <c r="I26" s="45"/>
    </row>
    <row r="27" spans="1:9" s="22" customFormat="1" ht="42.75">
      <c r="A27" s="1">
        <v>21</v>
      </c>
      <c r="B27" s="47" t="s">
        <v>375</v>
      </c>
      <c r="C27" s="18">
        <f aca="true" t="shared" si="2" ref="C27:H27">SUM(C28:C32)</f>
        <v>0</v>
      </c>
      <c r="D27" s="18">
        <f t="shared" si="2"/>
        <v>0</v>
      </c>
      <c r="E27" s="18">
        <f>SUM(E28:E32)</f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5">
        <f aca="true" t="shared" si="3" ref="I27:I32">C27+F27+G27+H27</f>
        <v>0</v>
      </c>
    </row>
    <row r="28" spans="1:9" ht="30">
      <c r="A28" s="1">
        <v>22</v>
      </c>
      <c r="B28" s="44" t="s">
        <v>382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3"/>
        <v>0</v>
      </c>
    </row>
    <row r="29" spans="1:9" ht="45">
      <c r="A29" s="1">
        <v>23</v>
      </c>
      <c r="B29" s="44" t="s">
        <v>109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3"/>
        <v>0</v>
      </c>
    </row>
    <row r="30" spans="1:9" ht="30">
      <c r="A30" s="1">
        <v>24</v>
      </c>
      <c r="B30" s="44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3"/>
        <v>0</v>
      </c>
    </row>
    <row r="31" spans="1:9" ht="15.75">
      <c r="A31" s="1">
        <v>25</v>
      </c>
      <c r="B31" s="44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3"/>
        <v>0</v>
      </c>
    </row>
    <row r="32" spans="1:9" ht="45">
      <c r="A32" s="1">
        <v>26</v>
      </c>
      <c r="B32" s="44" t="s">
        <v>374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 t="shared" si="3"/>
        <v>0</v>
      </c>
    </row>
    <row r="33" ht="15">
      <c r="I33" s="122"/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71" r:id="rId1"/>
  <headerFooter>
    <oddHeader>&amp;R&amp;"Arial,Normál"&amp;10 3. melléklet a 7/2019.(V.14.) önkormányzati rendelethez
</oddHeader>
    <oddFooter>&amp;C&amp;P.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4"/>
  <sheetViews>
    <sheetView zoomScalePageLayoutView="0" workbookViewId="0" topLeftCell="A4">
      <selection activeCell="C9" sqref="C9"/>
    </sheetView>
  </sheetViews>
  <sheetFormatPr defaultColWidth="9.140625" defaultRowHeight="15"/>
  <cols>
    <col min="1" max="1" width="4.57421875" style="139" customWidth="1"/>
    <col min="2" max="2" width="57.7109375" style="129" bestFit="1" customWidth="1"/>
    <col min="3" max="3" width="16.8515625" style="140" customWidth="1"/>
    <col min="4" max="16384" width="9.140625" style="129" customWidth="1"/>
  </cols>
  <sheetData>
    <row r="1" spans="1:3" ht="18.75">
      <c r="A1" s="245" t="s">
        <v>599</v>
      </c>
      <c r="B1" s="245"/>
      <c r="C1" s="245"/>
    </row>
    <row r="2" spans="1:3" ht="18.75">
      <c r="A2" s="246" t="s">
        <v>576</v>
      </c>
      <c r="B2" s="246"/>
      <c r="C2" s="246"/>
    </row>
    <row r="3" spans="1:3" ht="18.75">
      <c r="A3" s="130"/>
      <c r="B3" s="130"/>
      <c r="C3" s="131"/>
    </row>
    <row r="4" spans="1:3" ht="18.75">
      <c r="A4" s="1"/>
      <c r="B4" s="1" t="s">
        <v>0</v>
      </c>
      <c r="C4" s="132" t="s">
        <v>1</v>
      </c>
    </row>
    <row r="5" spans="1:3" ht="18.75">
      <c r="A5" s="1">
        <v>1</v>
      </c>
      <c r="B5" s="133" t="s">
        <v>9</v>
      </c>
      <c r="C5" s="134" t="s">
        <v>577</v>
      </c>
    </row>
    <row r="6" spans="1:3" ht="18.75">
      <c r="A6" s="1">
        <v>2</v>
      </c>
      <c r="B6" s="135" t="s">
        <v>578</v>
      </c>
      <c r="C6" s="136">
        <f>Összesen!N27</f>
        <v>13850993</v>
      </c>
    </row>
    <row r="7" spans="1:3" ht="18.75">
      <c r="A7" s="1">
        <v>3</v>
      </c>
      <c r="B7" s="135" t="s">
        <v>579</v>
      </c>
      <c r="C7" s="136">
        <f>Összesen!AA27</f>
        <v>15214678</v>
      </c>
    </row>
    <row r="8" spans="1:3" ht="18.75">
      <c r="A8" s="1">
        <v>4</v>
      </c>
      <c r="B8" s="135" t="s">
        <v>580</v>
      </c>
      <c r="C8" s="137">
        <f>C6-C7</f>
        <v>-1363685</v>
      </c>
    </row>
    <row r="9" spans="1:3" ht="18.75">
      <c r="A9" s="1">
        <v>5</v>
      </c>
      <c r="B9" s="135" t="s">
        <v>581</v>
      </c>
      <c r="C9" s="136">
        <f>Összesen!N29+Összesen!N30</f>
        <v>3630032</v>
      </c>
    </row>
    <row r="10" spans="1:3" ht="18.75">
      <c r="A10" s="1">
        <v>6</v>
      </c>
      <c r="B10" s="135" t="s">
        <v>582</v>
      </c>
      <c r="C10" s="136">
        <f>Összesen!AA28</f>
        <v>502731</v>
      </c>
    </row>
    <row r="11" spans="1:3" ht="18.75">
      <c r="A11" s="1">
        <v>7</v>
      </c>
      <c r="B11" s="135" t="s">
        <v>583</v>
      </c>
      <c r="C11" s="137">
        <f>C9-C10</f>
        <v>3127301</v>
      </c>
    </row>
    <row r="12" spans="1:3" s="138" customFormat="1" ht="18.75">
      <c r="A12" s="1">
        <v>8</v>
      </c>
      <c r="B12" s="135" t="s">
        <v>584</v>
      </c>
      <c r="C12" s="137">
        <f>C8+C11</f>
        <v>1763616</v>
      </c>
    </row>
    <row r="13" spans="1:3" ht="18.75">
      <c r="A13" s="1">
        <v>9</v>
      </c>
      <c r="B13" s="135" t="s">
        <v>585</v>
      </c>
      <c r="C13" s="136">
        <v>0</v>
      </c>
    </row>
    <row r="14" spans="1:3" ht="18.75">
      <c r="A14" s="1">
        <v>10</v>
      </c>
      <c r="B14" s="135" t="s">
        <v>586</v>
      </c>
      <c r="C14" s="136">
        <v>0</v>
      </c>
    </row>
    <row r="15" spans="1:3" ht="18.75">
      <c r="A15" s="1">
        <v>11</v>
      </c>
      <c r="B15" s="135" t="s">
        <v>587</v>
      </c>
      <c r="C15" s="137">
        <f>C13-C14</f>
        <v>0</v>
      </c>
    </row>
    <row r="16" spans="1:3" ht="18.75">
      <c r="A16" s="1">
        <v>12</v>
      </c>
      <c r="B16" s="135" t="s">
        <v>588</v>
      </c>
      <c r="C16" s="136">
        <v>0</v>
      </c>
    </row>
    <row r="17" spans="1:3" ht="18.75">
      <c r="A17" s="1">
        <v>13</v>
      </c>
      <c r="B17" s="135" t="s">
        <v>589</v>
      </c>
      <c r="C17" s="136">
        <v>0</v>
      </c>
    </row>
    <row r="18" spans="1:3" s="138" customFormat="1" ht="18.75">
      <c r="A18" s="1">
        <v>14</v>
      </c>
      <c r="B18" s="135" t="s">
        <v>590</v>
      </c>
      <c r="C18" s="137">
        <f>C16+C17</f>
        <v>0</v>
      </c>
    </row>
    <row r="19" spans="1:3" s="138" customFormat="1" ht="18.75">
      <c r="A19" s="1">
        <v>15</v>
      </c>
      <c r="B19" s="135" t="s">
        <v>591</v>
      </c>
      <c r="C19" s="137">
        <f>C15+C18</f>
        <v>0</v>
      </c>
    </row>
    <row r="20" spans="1:3" s="138" customFormat="1" ht="18.75">
      <c r="A20" s="1">
        <v>16</v>
      </c>
      <c r="B20" s="135" t="s">
        <v>592</v>
      </c>
      <c r="C20" s="137">
        <f>C12+C19</f>
        <v>1763616</v>
      </c>
    </row>
    <row r="21" spans="1:3" s="138" customFormat="1" ht="18.75">
      <c r="A21" s="1">
        <v>17</v>
      </c>
      <c r="B21" s="135" t="s">
        <v>593</v>
      </c>
      <c r="C21" s="137">
        <f>C20</f>
        <v>1763616</v>
      </c>
    </row>
    <row r="22" spans="1:3" s="138" customFormat="1" ht="18.75">
      <c r="A22" s="1">
        <v>18</v>
      </c>
      <c r="B22" s="135" t="s">
        <v>594</v>
      </c>
      <c r="C22" s="137">
        <f>C12-C21</f>
        <v>0</v>
      </c>
    </row>
    <row r="23" spans="1:3" s="138" customFormat="1" ht="18.75">
      <c r="A23" s="1">
        <v>19</v>
      </c>
      <c r="B23" s="135" t="s">
        <v>595</v>
      </c>
      <c r="C23" s="137">
        <f>C19*0.1</f>
        <v>0</v>
      </c>
    </row>
    <row r="24" spans="1:3" s="138" customFormat="1" ht="18.75">
      <c r="A24" s="1">
        <v>20</v>
      </c>
      <c r="B24" s="135" t="s">
        <v>596</v>
      </c>
      <c r="C24" s="137">
        <f>C19-C23</f>
        <v>0</v>
      </c>
    </row>
  </sheetData>
  <sheetProtection/>
  <mergeCells count="2">
    <mergeCell ref="A1:C1"/>
    <mergeCell ref="A2:C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 7/2019.(V.14.) önkormányzati rendelethez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E44"/>
  <sheetViews>
    <sheetView workbookViewId="0" topLeftCell="A1">
      <selection activeCell="D12" sqref="D12"/>
    </sheetView>
  </sheetViews>
  <sheetFormatPr defaultColWidth="9.140625" defaultRowHeight="15"/>
  <cols>
    <col min="1" max="1" width="4.57421875" style="0" customWidth="1"/>
    <col min="2" max="2" width="56.57421875" style="0" customWidth="1"/>
    <col min="3" max="4" width="15.140625" style="0" customWidth="1"/>
    <col min="5" max="6" width="13.8515625" style="0" customWidth="1"/>
  </cols>
  <sheetData>
    <row r="1" spans="1:4" s="2" customFormat="1" ht="15.75">
      <c r="A1" s="237" t="s">
        <v>599</v>
      </c>
      <c r="B1" s="237"/>
      <c r="C1" s="237"/>
      <c r="D1" s="237"/>
    </row>
    <row r="2" spans="1:4" s="2" customFormat="1" ht="15.75">
      <c r="A2" s="237" t="s">
        <v>607</v>
      </c>
      <c r="B2" s="237"/>
      <c r="C2" s="237"/>
      <c r="D2" s="237"/>
    </row>
    <row r="3" spans="1:4" ht="15.75">
      <c r="A3" s="2"/>
      <c r="B3" s="2"/>
      <c r="C3" s="2"/>
      <c r="D3" s="2"/>
    </row>
    <row r="4" spans="1:4" ht="15.75">
      <c r="A4" s="145"/>
      <c r="B4" s="145" t="s">
        <v>0</v>
      </c>
      <c r="C4" s="145" t="s">
        <v>1</v>
      </c>
      <c r="D4" s="145" t="s">
        <v>2</v>
      </c>
    </row>
    <row r="5" spans="1:4" ht="15.75">
      <c r="A5" s="145">
        <v>1</v>
      </c>
      <c r="B5" s="83" t="s">
        <v>9</v>
      </c>
      <c r="C5" s="146">
        <v>43100</v>
      </c>
      <c r="D5" s="146">
        <v>43465</v>
      </c>
    </row>
    <row r="6" spans="1:4" ht="15.75">
      <c r="A6" s="145">
        <v>2</v>
      </c>
      <c r="B6" s="149" t="s">
        <v>608</v>
      </c>
      <c r="C6" s="146"/>
      <c r="D6" s="146"/>
    </row>
    <row r="7" spans="1:4" ht="15.75">
      <c r="A7" s="145">
        <v>3</v>
      </c>
      <c r="B7" s="150" t="s">
        <v>609</v>
      </c>
      <c r="C7" s="128">
        <v>0</v>
      </c>
      <c r="D7" s="128">
        <v>0</v>
      </c>
    </row>
    <row r="8" spans="1:4" ht="15.75">
      <c r="A8" s="145">
        <v>4</v>
      </c>
      <c r="B8" s="150" t="s">
        <v>610</v>
      </c>
      <c r="C8" s="128">
        <v>983726</v>
      </c>
      <c r="D8" s="128">
        <v>653726</v>
      </c>
    </row>
    <row r="9" spans="1:4" ht="15.75">
      <c r="A9" s="145">
        <v>5</v>
      </c>
      <c r="B9" s="150" t="s">
        <v>611</v>
      </c>
      <c r="C9" s="128">
        <f>SUM(C7:C8)</f>
        <v>983726</v>
      </c>
      <c r="D9" s="128">
        <f>SUM(D7:D8)</f>
        <v>653726</v>
      </c>
    </row>
    <row r="10" spans="1:4" ht="15.75">
      <c r="A10" s="145">
        <v>6</v>
      </c>
      <c r="B10" s="150" t="s">
        <v>612</v>
      </c>
      <c r="C10" s="128">
        <v>60850922</v>
      </c>
      <c r="D10" s="128">
        <v>60055871</v>
      </c>
    </row>
    <row r="11" spans="1:4" ht="15.75">
      <c r="A11" s="145">
        <v>7</v>
      </c>
      <c r="B11" s="150" t="s">
        <v>613</v>
      </c>
      <c r="C11" s="128">
        <v>814710</v>
      </c>
      <c r="D11" s="128">
        <v>374741</v>
      </c>
    </row>
    <row r="12" spans="1:4" ht="15.75">
      <c r="A12" s="145">
        <v>8</v>
      </c>
      <c r="B12" s="150" t="s">
        <v>614</v>
      </c>
      <c r="C12" s="128">
        <v>0</v>
      </c>
      <c r="D12" s="128">
        <v>0</v>
      </c>
    </row>
    <row r="13" spans="1:4" ht="15.75">
      <c r="A13" s="145">
        <v>9</v>
      </c>
      <c r="B13" s="150" t="s">
        <v>615</v>
      </c>
      <c r="C13" s="128">
        <f>SUM(C10:C12)</f>
        <v>61665632</v>
      </c>
      <c r="D13" s="128">
        <f>SUM(D10:D12)</f>
        <v>60430612</v>
      </c>
    </row>
    <row r="14" spans="1:4" ht="15.75">
      <c r="A14" s="145">
        <v>10</v>
      </c>
      <c r="B14" s="150" t="s">
        <v>616</v>
      </c>
      <c r="C14" s="128">
        <v>100000</v>
      </c>
      <c r="D14" s="128">
        <v>100000</v>
      </c>
    </row>
    <row r="15" spans="1:4" ht="15.75">
      <c r="A15" s="145">
        <v>11</v>
      </c>
      <c r="B15" s="150" t="s">
        <v>617</v>
      </c>
      <c r="C15" s="128">
        <v>0</v>
      </c>
      <c r="D15" s="128">
        <v>0</v>
      </c>
    </row>
    <row r="16" spans="1:4" ht="15.75">
      <c r="A16" s="145">
        <v>12</v>
      </c>
      <c r="B16" s="150" t="s">
        <v>618</v>
      </c>
      <c r="C16" s="128">
        <f>SUM(C14:C15)</f>
        <v>100000</v>
      </c>
      <c r="D16" s="128">
        <f>SUM(D14:D15)</f>
        <v>100000</v>
      </c>
    </row>
    <row r="17" spans="1:4" ht="15.75">
      <c r="A17" s="145">
        <v>13</v>
      </c>
      <c r="B17" s="150" t="s">
        <v>619</v>
      </c>
      <c r="C17" s="128">
        <v>0</v>
      </c>
      <c r="D17" s="128">
        <v>0</v>
      </c>
    </row>
    <row r="18" spans="1:5" ht="15.75">
      <c r="A18" s="145">
        <v>14</v>
      </c>
      <c r="B18" s="150" t="s">
        <v>620</v>
      </c>
      <c r="C18" s="128">
        <f>C9+C13+C16+C17</f>
        <v>62749358</v>
      </c>
      <c r="D18" s="128">
        <f>D9+D13+D16+D17</f>
        <v>61184338</v>
      </c>
      <c r="E18" s="39"/>
    </row>
    <row r="19" spans="1:4" ht="15.75">
      <c r="A19" s="145">
        <v>15</v>
      </c>
      <c r="B19" s="150" t="s">
        <v>621</v>
      </c>
      <c r="C19" s="128">
        <v>0</v>
      </c>
      <c r="D19" s="128">
        <v>0</v>
      </c>
    </row>
    <row r="20" spans="1:4" ht="15.75">
      <c r="A20" s="145">
        <v>16</v>
      </c>
      <c r="B20" s="150" t="s">
        <v>622</v>
      </c>
      <c r="C20" s="128">
        <v>0</v>
      </c>
      <c r="D20" s="128">
        <v>0</v>
      </c>
    </row>
    <row r="21" spans="1:4" ht="15.75">
      <c r="A21" s="145">
        <v>17</v>
      </c>
      <c r="B21" s="150" t="s">
        <v>623</v>
      </c>
      <c r="C21" s="128">
        <v>0</v>
      </c>
      <c r="D21" s="128">
        <v>0</v>
      </c>
    </row>
    <row r="22" spans="1:4" ht="15.75">
      <c r="A22" s="145">
        <v>18</v>
      </c>
      <c r="B22" s="150" t="s">
        <v>624</v>
      </c>
      <c r="C22" s="128">
        <f>SUM(C20:C21)</f>
        <v>0</v>
      </c>
      <c r="D22" s="128">
        <f>SUM(D20:D21)</f>
        <v>0</v>
      </c>
    </row>
    <row r="23" spans="1:4" ht="15.75">
      <c r="A23" s="145">
        <v>19</v>
      </c>
      <c r="B23" s="150" t="s">
        <v>625</v>
      </c>
      <c r="C23" s="128">
        <f>C22+C19</f>
        <v>0</v>
      </c>
      <c r="D23" s="128">
        <f>D22+D19</f>
        <v>0</v>
      </c>
    </row>
    <row r="24" spans="1:4" ht="15.75">
      <c r="A24" s="145">
        <v>20</v>
      </c>
      <c r="B24" s="150" t="s">
        <v>626</v>
      </c>
      <c r="C24" s="128">
        <v>0</v>
      </c>
      <c r="D24" s="128">
        <v>0</v>
      </c>
    </row>
    <row r="25" spans="1:4" ht="15.75">
      <c r="A25" s="145">
        <v>21</v>
      </c>
      <c r="B25" s="150" t="s">
        <v>627</v>
      </c>
      <c r="C25" s="128">
        <v>2710</v>
      </c>
      <c r="D25" s="128">
        <v>10935</v>
      </c>
    </row>
    <row r="26" spans="1:4" ht="15.75">
      <c r="A26" s="145">
        <v>22</v>
      </c>
      <c r="B26" s="150" t="s">
        <v>628</v>
      </c>
      <c r="C26" s="128">
        <v>3245816</v>
      </c>
      <c r="D26" s="128">
        <v>1996147</v>
      </c>
    </row>
    <row r="27" spans="1:4" ht="15.75">
      <c r="A27" s="145">
        <v>23</v>
      </c>
      <c r="B27" s="150" t="s">
        <v>629</v>
      </c>
      <c r="C27" s="128">
        <v>0</v>
      </c>
      <c r="D27" s="128">
        <v>0</v>
      </c>
    </row>
    <row r="28" spans="1:5" ht="15.75">
      <c r="A28" s="145">
        <v>24</v>
      </c>
      <c r="B28" s="150" t="s">
        <v>630</v>
      </c>
      <c r="C28" s="128">
        <f>SUM(C24:C27)</f>
        <v>3248526</v>
      </c>
      <c r="D28" s="128">
        <f>SUM(D24:D27)</f>
        <v>2007082</v>
      </c>
      <c r="E28" s="39"/>
    </row>
    <row r="29" spans="1:4" ht="15.75">
      <c r="A29" s="145">
        <v>25</v>
      </c>
      <c r="B29" s="150" t="s">
        <v>631</v>
      </c>
      <c r="C29" s="128">
        <v>350040</v>
      </c>
      <c r="D29" s="128">
        <v>229910</v>
      </c>
    </row>
    <row r="30" spans="1:4" ht="15.75">
      <c r="A30" s="145">
        <v>26</v>
      </c>
      <c r="B30" s="150" t="s">
        <v>632</v>
      </c>
      <c r="C30" s="128">
        <v>0</v>
      </c>
      <c r="D30" s="128">
        <v>0</v>
      </c>
    </row>
    <row r="31" spans="1:4" ht="15.75">
      <c r="A31" s="145">
        <v>27</v>
      </c>
      <c r="B31" s="150" t="s">
        <v>633</v>
      </c>
      <c r="C31" s="128">
        <v>0</v>
      </c>
      <c r="D31" s="128">
        <v>0</v>
      </c>
    </row>
    <row r="32" spans="1:5" ht="15.75">
      <c r="A32" s="145">
        <v>28</v>
      </c>
      <c r="B32" s="150" t="s">
        <v>634</v>
      </c>
      <c r="C32" s="128">
        <f>SUM(C29:C31)</f>
        <v>350040</v>
      </c>
      <c r="D32" s="128">
        <f>SUM(D29:D31)</f>
        <v>229910</v>
      </c>
      <c r="E32" s="39"/>
    </row>
    <row r="33" spans="1:5" ht="15.75">
      <c r="A33" s="145">
        <v>29</v>
      </c>
      <c r="B33" s="150" t="s">
        <v>635</v>
      </c>
      <c r="C33" s="128">
        <v>0</v>
      </c>
      <c r="D33" s="128">
        <v>0</v>
      </c>
      <c r="E33" s="39"/>
    </row>
    <row r="34" spans="1:5" ht="15.75">
      <c r="A34" s="145">
        <v>30</v>
      </c>
      <c r="B34" s="150" t="s">
        <v>636</v>
      </c>
      <c r="C34" s="128">
        <v>0</v>
      </c>
      <c r="D34" s="128">
        <v>0</v>
      </c>
      <c r="E34" s="39"/>
    </row>
    <row r="35" spans="1:5" ht="15.75">
      <c r="A35" s="145">
        <v>31</v>
      </c>
      <c r="B35" s="147" t="s">
        <v>637</v>
      </c>
      <c r="C35" s="142">
        <f>C18+C23+C28+C32+C33+C34</f>
        <v>66347924</v>
      </c>
      <c r="D35" s="142">
        <f>D18+D23+D28+D32+D33+D34</f>
        <v>63421330</v>
      </c>
      <c r="E35" s="39"/>
    </row>
    <row r="36" spans="1:5" ht="15.75">
      <c r="A36" s="145">
        <v>32</v>
      </c>
      <c r="B36" s="149" t="s">
        <v>638</v>
      </c>
      <c r="C36" s="128"/>
      <c r="D36" s="128"/>
      <c r="E36" s="39"/>
    </row>
    <row r="37" spans="1:5" ht="15.75">
      <c r="A37" s="145">
        <v>33</v>
      </c>
      <c r="B37" s="150" t="s">
        <v>639</v>
      </c>
      <c r="C37" s="128">
        <v>52942798</v>
      </c>
      <c r="D37" s="128">
        <v>50172974</v>
      </c>
      <c r="E37" s="39"/>
    </row>
    <row r="38" spans="1:5" ht="15.75">
      <c r="A38" s="145">
        <v>34</v>
      </c>
      <c r="B38" s="150" t="s">
        <v>640</v>
      </c>
      <c r="C38" s="128">
        <v>0</v>
      </c>
      <c r="D38" s="128">
        <v>5638</v>
      </c>
      <c r="E38" s="39"/>
    </row>
    <row r="39" spans="1:5" ht="15.75">
      <c r="A39" s="145">
        <v>35</v>
      </c>
      <c r="B39" s="150" t="s">
        <v>641</v>
      </c>
      <c r="C39" s="128">
        <v>625199</v>
      </c>
      <c r="D39" s="128">
        <v>658507</v>
      </c>
      <c r="E39" s="39"/>
    </row>
    <row r="40" spans="1:5" ht="15.75">
      <c r="A40" s="145">
        <v>36</v>
      </c>
      <c r="B40" s="150" t="s">
        <v>642</v>
      </c>
      <c r="C40" s="128">
        <v>198306</v>
      </c>
      <c r="D40" s="128">
        <v>250185</v>
      </c>
      <c r="E40" s="39"/>
    </row>
    <row r="41" spans="1:5" ht="15.75">
      <c r="A41" s="145">
        <v>37</v>
      </c>
      <c r="B41" s="150" t="s">
        <v>643</v>
      </c>
      <c r="C41" s="128">
        <f>SUM(C38:C40)</f>
        <v>823505</v>
      </c>
      <c r="D41" s="128">
        <f>SUM(D38:D40)</f>
        <v>914330</v>
      </c>
      <c r="E41" s="39"/>
    </row>
    <row r="42" spans="1:5" ht="15.75">
      <c r="A42" s="145">
        <v>38</v>
      </c>
      <c r="B42" s="150" t="s">
        <v>644</v>
      </c>
      <c r="C42" s="128">
        <v>0</v>
      </c>
      <c r="D42" s="128">
        <v>0</v>
      </c>
      <c r="E42" s="39"/>
    </row>
    <row r="43" spans="1:5" ht="15.75">
      <c r="A43" s="145">
        <v>39</v>
      </c>
      <c r="B43" s="150" t="s">
        <v>645</v>
      </c>
      <c r="C43" s="128">
        <v>12581621</v>
      </c>
      <c r="D43" s="128">
        <v>12334026</v>
      </c>
      <c r="E43" s="39"/>
    </row>
    <row r="44" spans="1:5" ht="15.75">
      <c r="A44" s="145">
        <v>40</v>
      </c>
      <c r="B44" s="147" t="s">
        <v>646</v>
      </c>
      <c r="C44" s="142">
        <f>C37+C41+C42+C43</f>
        <v>66347924</v>
      </c>
      <c r="D44" s="142">
        <f>D37+D41+D42+D43</f>
        <v>63421330</v>
      </c>
      <c r="E44" s="39"/>
    </row>
  </sheetData>
  <sheetProtection/>
  <mergeCells count="2">
    <mergeCell ref="A1:D1"/>
    <mergeCell ref="A2:D2"/>
  </mergeCells>
  <printOptions horizontalCentered="1"/>
  <pageMargins left="0.6692913385826772" right="0.5905511811023623" top="0.8267716535433072" bottom="0.7480314960629921" header="0.31496062992125984" footer="0.31496062992125984"/>
  <pageSetup fitToHeight="1" fitToWidth="1" horizontalDpi="600" verticalDpi="600" orientation="portrait" paperSize="9" scale="97" r:id="rId1"/>
  <headerFooter>
    <oddHeader>&amp;R&amp;"Arial,Normál"&amp;10 5. melléklet a 7/2019.(V.14.) önkormányzati rendelethez
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37" t="s">
        <v>497</v>
      </c>
      <c r="B1" s="237"/>
      <c r="C1" s="237"/>
      <c r="D1" s="237"/>
      <c r="E1" s="237"/>
      <c r="F1" s="237"/>
    </row>
    <row r="2" spans="1:6" s="2" customFormat="1" ht="15.75">
      <c r="A2" s="237" t="s">
        <v>467</v>
      </c>
      <c r="B2" s="237"/>
      <c r="C2" s="237"/>
      <c r="D2" s="237"/>
      <c r="E2" s="237"/>
      <c r="F2" s="237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247" t="s">
        <v>9</v>
      </c>
      <c r="C5" s="6" t="s">
        <v>383</v>
      </c>
      <c r="D5" s="6" t="s">
        <v>469</v>
      </c>
      <c r="E5" s="6" t="s">
        <v>508</v>
      </c>
      <c r="F5" s="6" t="s">
        <v>5</v>
      </c>
    </row>
    <row r="6" spans="1:7" s="10" customFormat="1" ht="15.75">
      <c r="A6" s="1">
        <v>2</v>
      </c>
      <c r="B6" s="248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3/2018.(III.12.)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C1">
      <selection activeCell="F33" sqref="F33"/>
    </sheetView>
  </sheetViews>
  <sheetFormatPr defaultColWidth="9.140625" defaultRowHeight="15"/>
  <cols>
    <col min="1" max="1" width="36.7109375" style="0" customWidth="1"/>
    <col min="2" max="6" width="14.140625" style="0" customWidth="1"/>
    <col min="7" max="7" width="36.7109375" style="0" customWidth="1"/>
    <col min="8" max="12" width="14.140625" style="0" customWidth="1"/>
  </cols>
  <sheetData>
    <row r="1" spans="1:12" s="2" customFormat="1" ht="15.75" customHeight="1">
      <c r="A1" s="238" t="s">
        <v>541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s="2" customFormat="1" ht="15.75">
      <c r="A2" s="237" t="s">
        <v>545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2:6" ht="15">
      <c r="B3" s="39"/>
      <c r="C3" s="39"/>
      <c r="D3" s="39"/>
      <c r="E3" s="39"/>
      <c r="F3" s="39"/>
    </row>
    <row r="4" spans="1:12" s="11" customFormat="1" ht="15.75">
      <c r="A4" s="83" t="s">
        <v>9</v>
      </c>
      <c r="B4" s="4" t="s">
        <v>542</v>
      </c>
      <c r="C4" s="4" t="s">
        <v>575</v>
      </c>
      <c r="D4" s="4" t="s">
        <v>543</v>
      </c>
      <c r="E4" s="6" t="s">
        <v>569</v>
      </c>
      <c r="F4" s="6" t="s">
        <v>570</v>
      </c>
      <c r="G4" s="83" t="s">
        <v>9</v>
      </c>
      <c r="H4" s="4" t="s">
        <v>542</v>
      </c>
      <c r="I4" s="4" t="s">
        <v>575</v>
      </c>
      <c r="J4" s="4" t="s">
        <v>543</v>
      </c>
      <c r="K4" s="6" t="s">
        <v>569</v>
      </c>
      <c r="L4" s="6" t="s">
        <v>570</v>
      </c>
    </row>
    <row r="5" spans="1:12" s="90" customFormat="1" ht="16.5">
      <c r="A5" s="230" t="s">
        <v>44</v>
      </c>
      <c r="B5" s="231"/>
      <c r="C5" s="231"/>
      <c r="D5" s="231"/>
      <c r="E5" s="231"/>
      <c r="F5" s="232"/>
      <c r="G5" s="226" t="s">
        <v>122</v>
      </c>
      <c r="H5" s="226"/>
      <c r="I5" s="226"/>
      <c r="J5" s="226"/>
      <c r="K5" s="226"/>
      <c r="L5" s="226"/>
    </row>
    <row r="6" spans="1:12" s="11" customFormat="1" ht="31.5">
      <c r="A6" s="85" t="s">
        <v>278</v>
      </c>
      <c r="B6" s="5">
        <v>7998638</v>
      </c>
      <c r="C6" s="5">
        <v>12418348</v>
      </c>
      <c r="D6" s="5">
        <f>Összesen!L7</f>
        <v>12569384</v>
      </c>
      <c r="E6" s="5">
        <f>Összesen!M7</f>
        <v>12892884</v>
      </c>
      <c r="F6" s="5">
        <f>Összesen!N7</f>
        <v>12892884</v>
      </c>
      <c r="G6" s="87" t="s">
        <v>39</v>
      </c>
      <c r="H6" s="5">
        <v>2963346</v>
      </c>
      <c r="I6" s="5">
        <v>4753164</v>
      </c>
      <c r="J6" s="5">
        <f>Összesen!Y7</f>
        <v>7687000</v>
      </c>
      <c r="K6" s="5">
        <f>Összesen!Z7</f>
        <v>7859862</v>
      </c>
      <c r="L6" s="5">
        <f>Összesen!AA7</f>
        <v>7826585</v>
      </c>
    </row>
    <row r="7" spans="1:12" s="11" customFormat="1" ht="30">
      <c r="A7" s="85" t="s">
        <v>300</v>
      </c>
      <c r="B7" s="5">
        <v>645696</v>
      </c>
      <c r="C7" s="5">
        <v>337926</v>
      </c>
      <c r="D7" s="5">
        <f>Összesen!L8</f>
        <v>721000</v>
      </c>
      <c r="E7" s="5">
        <f>Összesen!M8</f>
        <v>709287</v>
      </c>
      <c r="F7" s="5">
        <f>Összesen!N8</f>
        <v>329634</v>
      </c>
      <c r="G7" s="87" t="s">
        <v>80</v>
      </c>
      <c r="H7" s="5">
        <v>767299</v>
      </c>
      <c r="I7" s="5">
        <v>1003634</v>
      </c>
      <c r="J7" s="5">
        <f>Összesen!Y8</f>
        <v>1499345</v>
      </c>
      <c r="K7" s="5">
        <f>Összesen!Z8</f>
        <v>1535415</v>
      </c>
      <c r="L7" s="5">
        <f>Összesen!AA8</f>
        <v>1496840</v>
      </c>
    </row>
    <row r="8" spans="1:12" s="11" customFormat="1" ht="15.75">
      <c r="A8" s="85" t="s">
        <v>44</v>
      </c>
      <c r="B8" s="5">
        <v>243896</v>
      </c>
      <c r="C8" s="5">
        <v>131643</v>
      </c>
      <c r="D8" s="5">
        <f>Összesen!L9</f>
        <v>158198</v>
      </c>
      <c r="E8" s="5">
        <f>Összesen!M9</f>
        <v>267064</v>
      </c>
      <c r="F8" s="5">
        <f>Összesen!N9</f>
        <v>203453</v>
      </c>
      <c r="G8" s="87" t="s">
        <v>81</v>
      </c>
      <c r="H8" s="5">
        <v>1631525</v>
      </c>
      <c r="I8" s="5">
        <v>2251166</v>
      </c>
      <c r="J8" s="5">
        <f>Összesen!Y9</f>
        <v>3559030</v>
      </c>
      <c r="K8" s="5">
        <f>Összesen!Z9</f>
        <v>3233017</v>
      </c>
      <c r="L8" s="5">
        <f>Összesen!AA9</f>
        <v>1912117</v>
      </c>
    </row>
    <row r="9" spans="1:12" s="11" customFormat="1" ht="15.75">
      <c r="A9" s="233" t="s">
        <v>358</v>
      </c>
      <c r="B9" s="225">
        <v>0</v>
      </c>
      <c r="C9" s="225">
        <v>16100</v>
      </c>
      <c r="D9" s="225">
        <f>Összesen!L10</f>
        <v>0</v>
      </c>
      <c r="E9" s="225">
        <f>Összesen!M10</f>
        <v>53300</v>
      </c>
      <c r="F9" s="225">
        <f>Összesen!N10</f>
        <v>53300</v>
      </c>
      <c r="G9" s="87" t="s">
        <v>82</v>
      </c>
      <c r="H9" s="5">
        <v>300000</v>
      </c>
      <c r="I9" s="5">
        <v>400000</v>
      </c>
      <c r="J9" s="5">
        <f>Összesen!Y10</f>
        <v>280000</v>
      </c>
      <c r="K9" s="5">
        <f>Összesen!Z10</f>
        <v>280000</v>
      </c>
      <c r="L9" s="5">
        <f>Összesen!AA10</f>
        <v>99356</v>
      </c>
    </row>
    <row r="10" spans="1:12" s="11" customFormat="1" ht="15.75">
      <c r="A10" s="233"/>
      <c r="B10" s="225"/>
      <c r="C10" s="225"/>
      <c r="D10" s="225"/>
      <c r="E10" s="225"/>
      <c r="F10" s="225"/>
      <c r="G10" s="87" t="s">
        <v>83</v>
      </c>
      <c r="H10" s="5">
        <v>674074</v>
      </c>
      <c r="I10" s="5">
        <v>930156</v>
      </c>
      <c r="J10" s="5">
        <f>Összesen!Y11</f>
        <v>878023</v>
      </c>
      <c r="K10" s="5">
        <f>Összesen!Z11</f>
        <v>1383297</v>
      </c>
      <c r="L10" s="5">
        <f>Összesen!AA11</f>
        <v>1374033</v>
      </c>
    </row>
    <row r="11" spans="1:12" s="11" customFormat="1" ht="15.75">
      <c r="A11" s="86" t="s">
        <v>85</v>
      </c>
      <c r="B11" s="13">
        <f>SUM(B6:B10)</f>
        <v>8888230</v>
      </c>
      <c r="C11" s="13">
        <f>SUM(C6:C10)</f>
        <v>12904017</v>
      </c>
      <c r="D11" s="13">
        <f>SUM(D6:D10)</f>
        <v>13448582</v>
      </c>
      <c r="E11" s="13">
        <f>SUM(E6:E10)</f>
        <v>13922535</v>
      </c>
      <c r="F11" s="13">
        <f>SUM(F6:F10)</f>
        <v>13479271</v>
      </c>
      <c r="G11" s="86" t="s">
        <v>86</v>
      </c>
      <c r="H11" s="13">
        <f>SUM(H6:H10)</f>
        <v>6336244</v>
      </c>
      <c r="I11" s="13">
        <f>SUM(I6:I10)</f>
        <v>9338120</v>
      </c>
      <c r="J11" s="13">
        <f>SUM(J6:J10)</f>
        <v>13903398</v>
      </c>
      <c r="K11" s="13">
        <f>SUM(K6:K10)</f>
        <v>14291591</v>
      </c>
      <c r="L11" s="13">
        <f>SUM(L6:L10)</f>
        <v>12708931</v>
      </c>
    </row>
    <row r="12" spans="1:12" s="11" customFormat="1" ht="15.75">
      <c r="A12" s="88" t="s">
        <v>127</v>
      </c>
      <c r="B12" s="89">
        <f>B11-H11</f>
        <v>2551986</v>
      </c>
      <c r="C12" s="89">
        <f>C11-I11</f>
        <v>3565897</v>
      </c>
      <c r="D12" s="89">
        <f>D11-J11</f>
        <v>-454816</v>
      </c>
      <c r="E12" s="89">
        <f>E11-K11</f>
        <v>-369056</v>
      </c>
      <c r="F12" s="89">
        <f>F11-L11</f>
        <v>770340</v>
      </c>
      <c r="G12" s="223" t="s">
        <v>120</v>
      </c>
      <c r="H12" s="222">
        <v>304931</v>
      </c>
      <c r="I12" s="222">
        <v>415848</v>
      </c>
      <c r="J12" s="222">
        <f>Összesen!Y13</f>
        <v>502731</v>
      </c>
      <c r="K12" s="222">
        <f>Összesen!Z13</f>
        <v>1075824</v>
      </c>
      <c r="L12" s="222">
        <f>Összesen!AA13</f>
        <v>502731</v>
      </c>
    </row>
    <row r="13" spans="1:12" s="11" customFormat="1" ht="15.75">
      <c r="A13" s="88" t="s">
        <v>118</v>
      </c>
      <c r="B13" s="5">
        <v>2714823</v>
      </c>
      <c r="C13" s="5">
        <v>4666093</v>
      </c>
      <c r="D13" s="5">
        <f>Összesen!L14</f>
        <v>3056939</v>
      </c>
      <c r="E13" s="5">
        <f>Összesen!M14</f>
        <v>3056939</v>
      </c>
      <c r="F13" s="5">
        <f>Összesen!N14</f>
        <v>3056939</v>
      </c>
      <c r="G13" s="223"/>
      <c r="H13" s="222"/>
      <c r="I13" s="222"/>
      <c r="J13" s="222"/>
      <c r="K13" s="222"/>
      <c r="L13" s="222"/>
    </row>
    <row r="14" spans="1:12" s="11" customFormat="1" ht="15.75">
      <c r="A14" s="88" t="s">
        <v>119</v>
      </c>
      <c r="B14" s="5">
        <v>415848</v>
      </c>
      <c r="C14" s="5">
        <v>502731</v>
      </c>
      <c r="D14" s="5">
        <f>Összesen!L15</f>
        <v>0</v>
      </c>
      <c r="E14" s="5">
        <f>Összesen!M15</f>
        <v>573093</v>
      </c>
      <c r="F14" s="5">
        <f>Összesen!N15</f>
        <v>573093</v>
      </c>
      <c r="G14" s="223"/>
      <c r="H14" s="222"/>
      <c r="I14" s="222"/>
      <c r="J14" s="222"/>
      <c r="K14" s="222"/>
      <c r="L14" s="222"/>
    </row>
    <row r="15" spans="1:12" s="11" customFormat="1" ht="15.75" hidden="1">
      <c r="A15" s="61" t="s">
        <v>152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61" t="s">
        <v>153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1:12" s="11" customFormat="1" ht="15.75">
      <c r="A16" s="86" t="s">
        <v>10</v>
      </c>
      <c r="B16" s="14">
        <f>B11+B13+B14+B15</f>
        <v>12018901</v>
      </c>
      <c r="C16" s="14">
        <f>C11+C13+C14+C15</f>
        <v>18072841</v>
      </c>
      <c r="D16" s="14">
        <f>D11+D13+D14+D15</f>
        <v>16505521</v>
      </c>
      <c r="E16" s="14">
        <f>E11+E13+E14+E15</f>
        <v>17552567</v>
      </c>
      <c r="F16" s="14">
        <f>F11+F13+F14+F15</f>
        <v>17109303</v>
      </c>
      <c r="G16" s="86" t="s">
        <v>11</v>
      </c>
      <c r="H16" s="14">
        <f>H11+H12+H15</f>
        <v>6641175</v>
      </c>
      <c r="I16" s="14">
        <f>I11+I12+I15</f>
        <v>9753968</v>
      </c>
      <c r="J16" s="14">
        <f>J11+J12+J15</f>
        <v>14406129</v>
      </c>
      <c r="K16" s="14">
        <f>K11+K12+K15</f>
        <v>15367415</v>
      </c>
      <c r="L16" s="14">
        <f>L11+L12+L15</f>
        <v>13211662</v>
      </c>
    </row>
    <row r="17" spans="1:12" s="90" customFormat="1" ht="16.5">
      <c r="A17" s="227" t="s">
        <v>121</v>
      </c>
      <c r="B17" s="228"/>
      <c r="C17" s="228"/>
      <c r="D17" s="228"/>
      <c r="E17" s="228"/>
      <c r="F17" s="229"/>
      <c r="G17" s="226" t="s">
        <v>100</v>
      </c>
      <c r="H17" s="226"/>
      <c r="I17" s="226"/>
      <c r="J17" s="226"/>
      <c r="K17" s="226"/>
      <c r="L17" s="226"/>
    </row>
    <row r="18" spans="1:12" s="11" customFormat="1" ht="31.5">
      <c r="A18" s="85" t="s">
        <v>287</v>
      </c>
      <c r="B18" s="5">
        <v>1500000</v>
      </c>
      <c r="C18" s="5">
        <v>498443</v>
      </c>
      <c r="D18" s="5">
        <f>Összesen!L18</f>
        <v>0</v>
      </c>
      <c r="E18" s="5">
        <f>Összesen!M18</f>
        <v>0</v>
      </c>
      <c r="F18" s="5">
        <f>Összesen!N18</f>
        <v>0</v>
      </c>
      <c r="G18" s="85" t="s">
        <v>98</v>
      </c>
      <c r="H18" s="5">
        <v>399846</v>
      </c>
      <c r="I18" s="5">
        <v>2660094</v>
      </c>
      <c r="J18" s="5">
        <f>Összesen!Y18</f>
        <v>21717</v>
      </c>
      <c r="K18" s="5">
        <f>Összesen!Z18</f>
        <v>659540</v>
      </c>
      <c r="L18" s="5">
        <f>Összesen!AA18</f>
        <v>659540</v>
      </c>
    </row>
    <row r="19" spans="1:12" s="11" customFormat="1" ht="15.75">
      <c r="A19" s="85" t="s">
        <v>121</v>
      </c>
      <c r="B19" s="5">
        <v>92700</v>
      </c>
      <c r="C19" s="5">
        <v>18750</v>
      </c>
      <c r="D19" s="5">
        <f>Összesen!L19</f>
        <v>0</v>
      </c>
      <c r="E19" s="5">
        <f>Összesen!M19</f>
        <v>371722</v>
      </c>
      <c r="F19" s="5">
        <f>Összesen!N19</f>
        <v>371722</v>
      </c>
      <c r="G19" s="85" t="s">
        <v>45</v>
      </c>
      <c r="H19" s="5">
        <v>1884487</v>
      </c>
      <c r="I19" s="5">
        <v>3467042</v>
      </c>
      <c r="J19" s="5">
        <f>Összesen!Y19</f>
        <v>2070858</v>
      </c>
      <c r="K19" s="5">
        <f>Összesen!Z19</f>
        <v>1880517</v>
      </c>
      <c r="L19" s="5">
        <f>Összesen!AA19</f>
        <v>1829641</v>
      </c>
    </row>
    <row r="20" spans="1:12" s="11" customFormat="1" ht="15.75">
      <c r="A20" s="85" t="s">
        <v>359</v>
      </c>
      <c r="B20" s="5">
        <v>0</v>
      </c>
      <c r="C20" s="5">
        <v>500000</v>
      </c>
      <c r="D20" s="5">
        <f>Összesen!L20</f>
        <v>0</v>
      </c>
      <c r="E20" s="5">
        <f>Összesen!M20</f>
        <v>0</v>
      </c>
      <c r="F20" s="5">
        <f>Összesen!N20</f>
        <v>0</v>
      </c>
      <c r="G20" s="85" t="s">
        <v>195</v>
      </c>
      <c r="H20" s="5">
        <v>20000</v>
      </c>
      <c r="I20" s="5">
        <v>151991</v>
      </c>
      <c r="J20" s="5">
        <f>Összesen!Y20</f>
        <v>6817</v>
      </c>
      <c r="K20" s="5">
        <f>Összesen!Z20</f>
        <v>16817</v>
      </c>
      <c r="L20" s="5">
        <f>Összesen!AA20</f>
        <v>16566</v>
      </c>
    </row>
    <row r="21" spans="1:12" s="11" customFormat="1" ht="15.75">
      <c r="A21" s="86" t="s">
        <v>85</v>
      </c>
      <c r="B21" s="13">
        <f>SUM(B18:B20)</f>
        <v>1592700</v>
      </c>
      <c r="C21" s="13">
        <f>SUM(C18:C20)</f>
        <v>1017193</v>
      </c>
      <c r="D21" s="13">
        <f>SUM(D18:D20)</f>
        <v>0</v>
      </c>
      <c r="E21" s="13">
        <f>SUM(E18:E20)</f>
        <v>371722</v>
      </c>
      <c r="F21" s="13">
        <f>SUM(F18:F20)</f>
        <v>371722</v>
      </c>
      <c r="G21" s="86" t="s">
        <v>86</v>
      </c>
      <c r="H21" s="13">
        <f>SUM(H18:H20)</f>
        <v>2304333</v>
      </c>
      <c r="I21" s="13">
        <f>SUM(I18:I20)</f>
        <v>6279127</v>
      </c>
      <c r="J21" s="13">
        <f>SUM(J18:J20)</f>
        <v>2099392</v>
      </c>
      <c r="K21" s="13">
        <f>SUM(K18:K20)</f>
        <v>2556874</v>
      </c>
      <c r="L21" s="13">
        <f>SUM(L18:L20)</f>
        <v>2505747</v>
      </c>
    </row>
    <row r="22" spans="1:12" s="11" customFormat="1" ht="15.75">
      <c r="A22" s="88" t="s">
        <v>127</v>
      </c>
      <c r="B22" s="89">
        <f>B21-H21</f>
        <v>-711633</v>
      </c>
      <c r="C22" s="89">
        <f>C21-I21</f>
        <v>-5261934</v>
      </c>
      <c r="D22" s="89">
        <f>D21-J21</f>
        <v>-2099392</v>
      </c>
      <c r="E22" s="89">
        <f>E21-K21</f>
        <v>-2185152</v>
      </c>
      <c r="F22" s="89">
        <f>F21-L21</f>
        <v>-2134025</v>
      </c>
      <c r="G22" s="223" t="s">
        <v>120</v>
      </c>
      <c r="H22" s="222">
        <v>0</v>
      </c>
      <c r="I22" s="222">
        <v>0</v>
      </c>
      <c r="J22" s="222">
        <f>Összesen!Y22</f>
        <v>0</v>
      </c>
      <c r="K22" s="222">
        <f>Összesen!Z22</f>
        <v>0</v>
      </c>
      <c r="L22" s="222">
        <f>Összesen!AA22</f>
        <v>0</v>
      </c>
    </row>
    <row r="23" spans="1:12" s="11" customFormat="1" ht="15.75">
      <c r="A23" s="88" t="s">
        <v>118</v>
      </c>
      <c r="B23" s="5">
        <v>0</v>
      </c>
      <c r="C23" s="5">
        <v>0</v>
      </c>
      <c r="D23" s="5">
        <f>Összesen!L23</f>
        <v>0</v>
      </c>
      <c r="E23" s="5">
        <f>Összesen!M23</f>
        <v>0</v>
      </c>
      <c r="F23" s="5">
        <f>Összesen!N23</f>
        <v>0</v>
      </c>
      <c r="G23" s="223"/>
      <c r="H23" s="222"/>
      <c r="I23" s="222"/>
      <c r="J23" s="222"/>
      <c r="K23" s="222"/>
      <c r="L23" s="222"/>
    </row>
    <row r="24" spans="1:12" s="11" customFormat="1" ht="15.75">
      <c r="A24" s="88" t="s">
        <v>119</v>
      </c>
      <c r="B24" s="5">
        <v>0</v>
      </c>
      <c r="C24" s="5">
        <v>0</v>
      </c>
      <c r="D24" s="5">
        <f>Összesen!L24</f>
        <v>0</v>
      </c>
      <c r="E24" s="5">
        <f>Összesen!M24</f>
        <v>0</v>
      </c>
      <c r="F24" s="5">
        <f>Összesen!N24</f>
        <v>0</v>
      </c>
      <c r="G24" s="223"/>
      <c r="H24" s="222"/>
      <c r="I24" s="222"/>
      <c r="J24" s="222"/>
      <c r="K24" s="222"/>
      <c r="L24" s="222"/>
    </row>
    <row r="25" spans="1:12" s="11" customFormat="1" ht="31.5">
      <c r="A25" s="86" t="s">
        <v>12</v>
      </c>
      <c r="B25" s="14">
        <f>B21+B23+B24</f>
        <v>1592700</v>
      </c>
      <c r="C25" s="14">
        <f>C21+C23+C24</f>
        <v>1017193</v>
      </c>
      <c r="D25" s="14">
        <f>D21+D23+D24</f>
        <v>0</v>
      </c>
      <c r="E25" s="14">
        <f>E21+E23+E24</f>
        <v>371722</v>
      </c>
      <c r="F25" s="14">
        <f>F21+F23+F24</f>
        <v>371722</v>
      </c>
      <c r="G25" s="86" t="s">
        <v>13</v>
      </c>
      <c r="H25" s="14">
        <f>H21+H22</f>
        <v>2304333</v>
      </c>
      <c r="I25" s="14">
        <f>I21+I22</f>
        <v>6279127</v>
      </c>
      <c r="J25" s="14">
        <f>J21+J22</f>
        <v>2099392</v>
      </c>
      <c r="K25" s="14">
        <f>K21+K22</f>
        <v>2556874</v>
      </c>
      <c r="L25" s="14">
        <f>L21+L22</f>
        <v>2505747</v>
      </c>
    </row>
    <row r="26" spans="1:12" s="90" customFormat="1" ht="16.5">
      <c r="A26" s="230" t="s">
        <v>123</v>
      </c>
      <c r="B26" s="231"/>
      <c r="C26" s="231"/>
      <c r="D26" s="231"/>
      <c r="E26" s="231"/>
      <c r="F26" s="232"/>
      <c r="G26" s="226" t="s">
        <v>124</v>
      </c>
      <c r="H26" s="226"/>
      <c r="I26" s="226"/>
      <c r="J26" s="226"/>
      <c r="K26" s="226"/>
      <c r="L26" s="226"/>
    </row>
    <row r="27" spans="1:12" s="11" customFormat="1" ht="15.75">
      <c r="A27" s="85" t="s">
        <v>125</v>
      </c>
      <c r="B27" s="5">
        <f>B11+B21</f>
        <v>10480930</v>
      </c>
      <c r="C27" s="5">
        <f>C11+C21</f>
        <v>13921210</v>
      </c>
      <c r="D27" s="5">
        <f>D11+D21</f>
        <v>13448582</v>
      </c>
      <c r="E27" s="5">
        <f>E11+E21</f>
        <v>14294257</v>
      </c>
      <c r="F27" s="5">
        <f>F11+F21</f>
        <v>13850993</v>
      </c>
      <c r="G27" s="85" t="s">
        <v>126</v>
      </c>
      <c r="H27" s="5">
        <f aca="true" t="shared" si="0" ref="H27:J28">H11+H21</f>
        <v>8640577</v>
      </c>
      <c r="I27" s="5">
        <f t="shared" si="0"/>
        <v>15617247</v>
      </c>
      <c r="J27" s="5">
        <f t="shared" si="0"/>
        <v>16002790</v>
      </c>
      <c r="K27" s="5">
        <f>K11+K21</f>
        <v>16848465</v>
      </c>
      <c r="L27" s="5">
        <f>L11+L21</f>
        <v>15214678</v>
      </c>
    </row>
    <row r="28" spans="1:12" s="11" customFormat="1" ht="15.75">
      <c r="A28" s="88" t="s">
        <v>127</v>
      </c>
      <c r="B28" s="89">
        <f>B27-H27</f>
        <v>1840353</v>
      </c>
      <c r="C28" s="89">
        <f>C27-I27</f>
        <v>-1696037</v>
      </c>
      <c r="D28" s="89">
        <f>D27-J27</f>
        <v>-2554208</v>
      </c>
      <c r="E28" s="89">
        <f>E27-K27</f>
        <v>-2554208</v>
      </c>
      <c r="F28" s="89">
        <f>F27-L27</f>
        <v>-1363685</v>
      </c>
      <c r="G28" s="223" t="s">
        <v>120</v>
      </c>
      <c r="H28" s="222">
        <f t="shared" si="0"/>
        <v>304931</v>
      </c>
      <c r="I28" s="222">
        <f t="shared" si="0"/>
        <v>415848</v>
      </c>
      <c r="J28" s="222">
        <f t="shared" si="0"/>
        <v>502731</v>
      </c>
      <c r="K28" s="222">
        <f>K12+K22</f>
        <v>1075824</v>
      </c>
      <c r="L28" s="222">
        <f>L12+L22</f>
        <v>502731</v>
      </c>
    </row>
    <row r="29" spans="1:12" s="11" customFormat="1" ht="15.75">
      <c r="A29" s="88" t="s">
        <v>118</v>
      </c>
      <c r="B29" s="5">
        <f aca="true" t="shared" si="1" ref="B29:D30">B13+B23</f>
        <v>2714823</v>
      </c>
      <c r="C29" s="5">
        <f t="shared" si="1"/>
        <v>4666093</v>
      </c>
      <c r="D29" s="5">
        <f t="shared" si="1"/>
        <v>3056939</v>
      </c>
      <c r="E29" s="5">
        <f>E13+E23</f>
        <v>3056939</v>
      </c>
      <c r="F29" s="5">
        <f>F13+F23</f>
        <v>3056939</v>
      </c>
      <c r="G29" s="223"/>
      <c r="H29" s="222"/>
      <c r="I29" s="222"/>
      <c r="J29" s="222"/>
      <c r="K29" s="222"/>
      <c r="L29" s="222"/>
    </row>
    <row r="30" spans="1:12" s="11" customFormat="1" ht="15.75">
      <c r="A30" s="88" t="s">
        <v>119</v>
      </c>
      <c r="B30" s="5">
        <f t="shared" si="1"/>
        <v>415848</v>
      </c>
      <c r="C30" s="5">
        <f t="shared" si="1"/>
        <v>502731</v>
      </c>
      <c r="D30" s="5">
        <f t="shared" si="1"/>
        <v>0</v>
      </c>
      <c r="E30" s="5">
        <f>E14+E24</f>
        <v>573093</v>
      </c>
      <c r="F30" s="5">
        <f>F14+F24</f>
        <v>573093</v>
      </c>
      <c r="G30" s="223"/>
      <c r="H30" s="222"/>
      <c r="I30" s="222"/>
      <c r="J30" s="222"/>
      <c r="K30" s="222"/>
      <c r="L30" s="222"/>
    </row>
    <row r="31" spans="1:12" s="11" customFormat="1" ht="15.75" hidden="1">
      <c r="A31" s="61" t="s">
        <v>152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1" t="s">
        <v>153</v>
      </c>
      <c r="H31" s="76">
        <f>H15</f>
        <v>0</v>
      </c>
      <c r="I31" s="76">
        <f>I15</f>
        <v>0</v>
      </c>
      <c r="J31" s="76">
        <f>J15</f>
        <v>0</v>
      </c>
      <c r="K31" s="76">
        <f>K15</f>
        <v>0</v>
      </c>
      <c r="L31" s="76">
        <f>L15</f>
        <v>0</v>
      </c>
    </row>
    <row r="32" spans="1:12" s="11" customFormat="1" ht="15.75">
      <c r="A32" s="84" t="s">
        <v>7</v>
      </c>
      <c r="B32" s="14">
        <f>B27+B29+B30+B31</f>
        <v>13611601</v>
      </c>
      <c r="C32" s="14">
        <f>C27+C29+C30+C31</f>
        <v>19090034</v>
      </c>
      <c r="D32" s="14">
        <f>D27+D29+D30+D31</f>
        <v>16505521</v>
      </c>
      <c r="E32" s="14">
        <f>E27+E29+E30+E31</f>
        <v>17924289</v>
      </c>
      <c r="F32" s="14">
        <f>F27+F29+F30+F31</f>
        <v>17481025</v>
      </c>
      <c r="G32" s="84" t="s">
        <v>8</v>
      </c>
      <c r="H32" s="14">
        <f>SUM(H27:H31)</f>
        <v>8945508</v>
      </c>
      <c r="I32" s="14">
        <f>SUM(I27:I31)</f>
        <v>16033095</v>
      </c>
      <c r="J32" s="14">
        <f>SUM(J27:J31)</f>
        <v>16505521</v>
      </c>
      <c r="K32" s="14">
        <f>SUM(K27:K31)</f>
        <v>17924289</v>
      </c>
      <c r="L32" s="14">
        <f>SUM(L27:L31)</f>
        <v>15717409</v>
      </c>
    </row>
  </sheetData>
  <sheetProtection/>
  <mergeCells count="32">
    <mergeCell ref="K28:K30"/>
    <mergeCell ref="L28:L30"/>
    <mergeCell ref="E9:E10"/>
    <mergeCell ref="F9:F10"/>
    <mergeCell ref="A5:F5"/>
    <mergeCell ref="G5:L5"/>
    <mergeCell ref="A17:F17"/>
    <mergeCell ref="G17:L17"/>
    <mergeCell ref="A26:F26"/>
    <mergeCell ref="G26:L26"/>
    <mergeCell ref="A1:L1"/>
    <mergeCell ref="A2:L2"/>
    <mergeCell ref="K12:K14"/>
    <mergeCell ref="L12:L14"/>
    <mergeCell ref="K22:K24"/>
    <mergeCell ref="L22:L24"/>
    <mergeCell ref="G12:G14"/>
    <mergeCell ref="H12:H14"/>
    <mergeCell ref="I12:I14"/>
    <mergeCell ref="A9:A10"/>
    <mergeCell ref="B9:B10"/>
    <mergeCell ref="C9:C10"/>
    <mergeCell ref="G22:G24"/>
    <mergeCell ref="H22:H24"/>
    <mergeCell ref="I22:I24"/>
    <mergeCell ref="D9:D10"/>
    <mergeCell ref="J12:J14"/>
    <mergeCell ref="J22:J24"/>
    <mergeCell ref="J28:J30"/>
    <mergeCell ref="G28:G30"/>
    <mergeCell ref="H28:H30"/>
    <mergeCell ref="I28:I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Header>&amp;R1. kimutatás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33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C30" sqref="C30"/>
    </sheetView>
  </sheetViews>
  <sheetFormatPr defaultColWidth="9.140625" defaultRowHeight="15"/>
  <cols>
    <col min="1" max="1" width="5.7109375" style="68" customWidth="1"/>
    <col min="2" max="2" width="57.57421875" style="68" customWidth="1"/>
    <col min="3" max="3" width="14.57421875" style="68" customWidth="1"/>
    <col min="4" max="16384" width="9.140625" style="68" customWidth="1"/>
  </cols>
  <sheetData>
    <row r="1" spans="1:3" s="16" customFormat="1" ht="35.25" customHeight="1">
      <c r="A1" s="249" t="s">
        <v>600</v>
      </c>
      <c r="B1" s="249"/>
      <c r="C1" s="249"/>
    </row>
    <row r="2" s="16" customFormat="1" ht="15.75"/>
    <row r="3" spans="1:3" s="10" customFormat="1" ht="15.75">
      <c r="A3" s="1"/>
      <c r="B3" s="1" t="s">
        <v>0</v>
      </c>
      <c r="C3" s="1" t="s">
        <v>1</v>
      </c>
    </row>
    <row r="4" spans="1:3" s="10" customFormat="1" ht="15.75">
      <c r="A4" s="1">
        <v>1</v>
      </c>
      <c r="B4" s="6" t="s">
        <v>9</v>
      </c>
      <c r="C4" s="6"/>
    </row>
    <row r="5" spans="1:3" s="10" customFormat="1" ht="15.75">
      <c r="A5" s="1">
        <v>2</v>
      </c>
      <c r="B5" s="141" t="s">
        <v>597</v>
      </c>
      <c r="C5" s="142">
        <v>3248526</v>
      </c>
    </row>
    <row r="6" spans="1:3" s="10" customFormat="1" ht="15.75">
      <c r="A6" s="1">
        <v>3</v>
      </c>
      <c r="B6" s="85" t="s">
        <v>278</v>
      </c>
      <c r="C6" s="143">
        <f>Összesen!N7</f>
        <v>12892884</v>
      </c>
    </row>
    <row r="7" spans="1:3" s="10" customFormat="1" ht="15.75">
      <c r="A7" s="1">
        <v>4</v>
      </c>
      <c r="B7" s="85" t="s">
        <v>287</v>
      </c>
      <c r="C7" s="143">
        <f>Összesen!N18</f>
        <v>0</v>
      </c>
    </row>
    <row r="8" spans="1:3" s="10" customFormat="1" ht="15.75">
      <c r="A8" s="1">
        <v>5</v>
      </c>
      <c r="B8" s="85" t="s">
        <v>300</v>
      </c>
      <c r="C8" s="143">
        <f>Összesen!N8</f>
        <v>329634</v>
      </c>
    </row>
    <row r="9" spans="1:3" s="10" customFormat="1" ht="15.75">
      <c r="A9" s="1">
        <v>6</v>
      </c>
      <c r="B9" s="85" t="s">
        <v>44</v>
      </c>
      <c r="C9" s="143">
        <f>Összesen!N9</f>
        <v>203453</v>
      </c>
    </row>
    <row r="10" spans="1:3" s="10" customFormat="1" ht="15.75">
      <c r="A10" s="1">
        <v>7</v>
      </c>
      <c r="B10" s="85" t="s">
        <v>121</v>
      </c>
      <c r="C10" s="143">
        <f>Összesen!N19</f>
        <v>371722</v>
      </c>
    </row>
    <row r="11" spans="1:3" s="10" customFormat="1" ht="15.75">
      <c r="A11" s="1">
        <v>8</v>
      </c>
      <c r="B11" s="85" t="s">
        <v>358</v>
      </c>
      <c r="C11" s="143">
        <f>Összesen!N10</f>
        <v>53300</v>
      </c>
    </row>
    <row r="12" spans="1:3" s="10" customFormat="1" ht="15.75">
      <c r="A12" s="1">
        <v>9</v>
      </c>
      <c r="B12" s="85" t="s">
        <v>359</v>
      </c>
      <c r="C12" s="143">
        <f>Összesen!N20</f>
        <v>0</v>
      </c>
    </row>
    <row r="13" spans="1:3" s="10" customFormat="1" ht="15.75">
      <c r="A13" s="1">
        <v>10</v>
      </c>
      <c r="B13" s="85" t="s">
        <v>368</v>
      </c>
      <c r="C13" s="143">
        <f>Összesen!N14-Összesen!N14</f>
        <v>0</v>
      </c>
    </row>
    <row r="14" spans="1:3" s="10" customFormat="1" ht="15.75">
      <c r="A14" s="1">
        <v>11</v>
      </c>
      <c r="B14" s="85" t="s">
        <v>369</v>
      </c>
      <c r="C14" s="143">
        <f>Összesen!N23-Összesen!N23</f>
        <v>0</v>
      </c>
    </row>
    <row r="15" spans="1:3" s="10" customFormat="1" ht="15.75">
      <c r="A15" s="1">
        <v>12</v>
      </c>
      <c r="B15" s="85" t="s">
        <v>366</v>
      </c>
      <c r="C15" s="143">
        <f>Összesen!N15</f>
        <v>573093</v>
      </c>
    </row>
    <row r="16" spans="1:3" s="10" customFormat="1" ht="15.75">
      <c r="A16" s="1">
        <v>13</v>
      </c>
      <c r="B16" s="85" t="s">
        <v>367</v>
      </c>
      <c r="C16" s="143">
        <f>Összesen!N24</f>
        <v>0</v>
      </c>
    </row>
    <row r="17" spans="1:3" s="10" customFormat="1" ht="15.75">
      <c r="A17" s="1">
        <v>14</v>
      </c>
      <c r="B17" s="7" t="s">
        <v>598</v>
      </c>
      <c r="C17" s="143">
        <f>vagyonmérleg!D40-vagyonmérleg!C40</f>
        <v>51879</v>
      </c>
    </row>
    <row r="18" spans="1:3" s="10" customFormat="1" ht="15.75">
      <c r="A18" s="1">
        <v>15</v>
      </c>
      <c r="B18" s="8" t="s">
        <v>7</v>
      </c>
      <c r="C18" s="142">
        <f>SUM(C6:C17)</f>
        <v>14475965</v>
      </c>
    </row>
    <row r="19" spans="1:3" s="10" customFormat="1" ht="15.75">
      <c r="A19" s="1">
        <v>16</v>
      </c>
      <c r="B19" s="7" t="s">
        <v>39</v>
      </c>
      <c r="C19" s="128">
        <f>Összesen!AA7</f>
        <v>7826585</v>
      </c>
    </row>
    <row r="20" spans="1:3" s="10" customFormat="1" ht="15.75">
      <c r="A20" s="1">
        <v>17</v>
      </c>
      <c r="B20" s="7" t="s">
        <v>80</v>
      </c>
      <c r="C20" s="128">
        <f>Összesen!AA8</f>
        <v>1496840</v>
      </c>
    </row>
    <row r="21" spans="1:3" s="10" customFormat="1" ht="15.75">
      <c r="A21" s="1">
        <v>18</v>
      </c>
      <c r="B21" s="7" t="s">
        <v>81</v>
      </c>
      <c r="C21" s="128">
        <f>Összesen!AA9</f>
        <v>1912117</v>
      </c>
    </row>
    <row r="22" spans="1:3" s="10" customFormat="1" ht="15.75">
      <c r="A22" s="1">
        <v>19</v>
      </c>
      <c r="B22" s="7" t="s">
        <v>82</v>
      </c>
      <c r="C22" s="128">
        <f>Összesen!AA10</f>
        <v>99356</v>
      </c>
    </row>
    <row r="23" spans="1:3" s="10" customFormat="1" ht="15.75">
      <c r="A23" s="1">
        <v>20</v>
      </c>
      <c r="B23" s="7" t="s">
        <v>83</v>
      </c>
      <c r="C23" s="128">
        <f>Összesen!AA11</f>
        <v>1374033</v>
      </c>
    </row>
    <row r="24" spans="1:3" s="10" customFormat="1" ht="15.75">
      <c r="A24" s="1">
        <v>21</v>
      </c>
      <c r="B24" s="7" t="s">
        <v>98</v>
      </c>
      <c r="C24" s="128">
        <f>Összesen!AA18</f>
        <v>659540</v>
      </c>
    </row>
    <row r="25" spans="1:3" s="10" customFormat="1" ht="15.75">
      <c r="A25" s="1">
        <v>22</v>
      </c>
      <c r="B25" s="7" t="s">
        <v>45</v>
      </c>
      <c r="C25" s="128">
        <f>Összesen!AA19</f>
        <v>1829641</v>
      </c>
    </row>
    <row r="26" spans="1:3" s="10" customFormat="1" ht="15.75">
      <c r="A26" s="1">
        <v>23</v>
      </c>
      <c r="B26" s="7" t="s">
        <v>195</v>
      </c>
      <c r="C26" s="128">
        <f>Összesen!AA20</f>
        <v>16566</v>
      </c>
    </row>
    <row r="27" spans="1:3" s="10" customFormat="1" ht="15.75">
      <c r="A27" s="1">
        <v>24</v>
      </c>
      <c r="B27" s="7" t="s">
        <v>92</v>
      </c>
      <c r="C27" s="128">
        <f>Összesen!AA13</f>
        <v>502731</v>
      </c>
    </row>
    <row r="28" spans="1:3" s="10" customFormat="1" ht="15.75">
      <c r="A28" s="1">
        <v>25</v>
      </c>
      <c r="B28" s="7" t="s">
        <v>99</v>
      </c>
      <c r="C28" s="128">
        <f>Összesen!AA22</f>
        <v>0</v>
      </c>
    </row>
    <row r="29" spans="1:3" s="10" customFormat="1" ht="15.75">
      <c r="A29" s="1">
        <v>26</v>
      </c>
      <c r="B29" s="7" t="s">
        <v>598</v>
      </c>
      <c r="C29" s="128">
        <f>vagyonmérleg!D31-vagyonmérleg!C31</f>
        <v>0</v>
      </c>
    </row>
    <row r="30" spans="1:3" s="10" customFormat="1" ht="15.75">
      <c r="A30" s="1">
        <v>27</v>
      </c>
      <c r="B30" s="8" t="s">
        <v>8</v>
      </c>
      <c r="C30" s="142">
        <f>SUM(C19:C29)</f>
        <v>15717409</v>
      </c>
    </row>
    <row r="31" spans="1:3" ht="15.75">
      <c r="A31" s="1">
        <v>28</v>
      </c>
      <c r="B31" s="8" t="s">
        <v>102</v>
      </c>
      <c r="C31" s="142">
        <f>C5+C18-C30</f>
        <v>2007082</v>
      </c>
    </row>
    <row r="33" ht="15">
      <c r="C33" s="144"/>
    </row>
  </sheetData>
  <sheetProtection/>
  <mergeCells count="1">
    <mergeCell ref="A1:C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selection activeCell="O1" sqref="O1:O16384"/>
    </sheetView>
  </sheetViews>
  <sheetFormatPr defaultColWidth="12.00390625" defaultRowHeight="15"/>
  <cols>
    <col min="1" max="1" width="3.00390625" style="174" bestFit="1" customWidth="1"/>
    <col min="2" max="2" width="20.140625" style="169" customWidth="1"/>
    <col min="3" max="3" width="11.00390625" style="169" customWidth="1"/>
    <col min="4" max="4" width="10.8515625" style="169" bestFit="1" customWidth="1"/>
    <col min="5" max="5" width="10.8515625" style="169" customWidth="1"/>
    <col min="6" max="6" width="10.57421875" style="169" customWidth="1"/>
    <col min="7" max="7" width="9.7109375" style="169" customWidth="1"/>
    <col min="8" max="8" width="11.28125" style="169" bestFit="1" customWidth="1"/>
    <col min="9" max="9" width="12.00390625" style="169" customWidth="1"/>
    <col min="10" max="10" width="11.140625" style="169" customWidth="1"/>
    <col min="11" max="11" width="12.00390625" style="169" customWidth="1"/>
    <col min="12" max="12" width="10.00390625" style="169" customWidth="1"/>
    <col min="13" max="14" width="9.7109375" style="169" customWidth="1"/>
    <col min="15" max="15" width="12.28125" style="169" hidden="1" customWidth="1"/>
    <col min="16" max="16" width="14.421875" style="169" customWidth="1"/>
    <col min="17" max="16384" width="12.00390625" style="169" customWidth="1"/>
  </cols>
  <sheetData>
    <row r="1" spans="1:14" s="151" customFormat="1" ht="17.25" customHeight="1">
      <c r="A1" s="250" t="s">
        <v>648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</row>
    <row r="2" spans="1:14" s="151" customFormat="1" ht="17.25" customHeight="1">
      <c r="A2" s="250" t="s">
        <v>649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4" spans="1:14" s="154" customFormat="1" ht="13.5" customHeight="1">
      <c r="A4" s="152"/>
      <c r="B4" s="153" t="s">
        <v>0</v>
      </c>
      <c r="C4" s="153" t="s">
        <v>1</v>
      </c>
      <c r="D4" s="153" t="s">
        <v>2</v>
      </c>
      <c r="E4" s="153" t="s">
        <v>3</v>
      </c>
      <c r="F4" s="153" t="s">
        <v>6</v>
      </c>
      <c r="G4" s="153" t="s">
        <v>47</v>
      </c>
      <c r="H4" s="153" t="s">
        <v>48</v>
      </c>
      <c r="I4" s="153" t="s">
        <v>49</v>
      </c>
      <c r="J4" s="153" t="s">
        <v>93</v>
      </c>
      <c r="K4" s="153" t="s">
        <v>94</v>
      </c>
      <c r="L4" s="153" t="s">
        <v>50</v>
      </c>
      <c r="M4" s="153" t="s">
        <v>95</v>
      </c>
      <c r="N4" s="153" t="s">
        <v>96</v>
      </c>
    </row>
    <row r="5" spans="1:14" s="155" customFormat="1" ht="29.25" customHeight="1">
      <c r="A5" s="153">
        <v>1</v>
      </c>
      <c r="B5" s="251" t="s">
        <v>9</v>
      </c>
      <c r="C5" s="253" t="s">
        <v>650</v>
      </c>
      <c r="D5" s="254"/>
      <c r="E5" s="255"/>
      <c r="F5" s="256" t="s">
        <v>651</v>
      </c>
      <c r="G5" s="257"/>
      <c r="H5" s="258"/>
      <c r="I5" s="259" t="s">
        <v>652</v>
      </c>
      <c r="J5" s="260"/>
      <c r="K5" s="261"/>
      <c r="L5" s="259" t="s">
        <v>653</v>
      </c>
      <c r="M5" s="260"/>
      <c r="N5" s="261"/>
    </row>
    <row r="6" spans="1:14" s="155" customFormat="1" ht="15" customHeight="1">
      <c r="A6" s="153">
        <v>2</v>
      </c>
      <c r="B6" s="252"/>
      <c r="C6" s="156" t="s">
        <v>654</v>
      </c>
      <c r="D6" s="156" t="s">
        <v>655</v>
      </c>
      <c r="E6" s="156" t="s">
        <v>656</v>
      </c>
      <c r="F6" s="156" t="s">
        <v>654</v>
      </c>
      <c r="G6" s="156" t="s">
        <v>655</v>
      </c>
      <c r="H6" s="156" t="s">
        <v>656</v>
      </c>
      <c r="I6" s="156" t="s">
        <v>654</v>
      </c>
      <c r="J6" s="156" t="s">
        <v>655</v>
      </c>
      <c r="K6" s="156" t="s">
        <v>656</v>
      </c>
      <c r="L6" s="156" t="s">
        <v>654</v>
      </c>
      <c r="M6" s="156" t="s">
        <v>655</v>
      </c>
      <c r="N6" s="156" t="s">
        <v>656</v>
      </c>
    </row>
    <row r="7" spans="1:14" s="155" customFormat="1" ht="15" customHeight="1">
      <c r="A7" s="153">
        <v>3</v>
      </c>
      <c r="B7" s="157" t="s">
        <v>657</v>
      </c>
      <c r="C7" s="158">
        <v>0</v>
      </c>
      <c r="D7" s="158">
        <v>0</v>
      </c>
      <c r="E7" s="158">
        <f aca="true" t="shared" si="0" ref="E7:E13">C7-D7</f>
        <v>0</v>
      </c>
      <c r="F7" s="158">
        <v>83440</v>
      </c>
      <c r="G7" s="158">
        <v>0</v>
      </c>
      <c r="H7" s="158">
        <f aca="true" t="shared" si="1" ref="H7:H13">F7-G7</f>
        <v>83440</v>
      </c>
      <c r="I7" s="158">
        <v>307813</v>
      </c>
      <c r="J7" s="158">
        <v>0</v>
      </c>
      <c r="K7" s="158">
        <f aca="true" t="shared" si="2" ref="K7:K13">I7-J7</f>
        <v>307813</v>
      </c>
      <c r="L7" s="158">
        <v>0</v>
      </c>
      <c r="M7" s="158">
        <v>0</v>
      </c>
      <c r="N7" s="158">
        <f aca="true" t="shared" si="3" ref="N7:N13">L7-M7</f>
        <v>0</v>
      </c>
    </row>
    <row r="8" spans="1:14" s="155" customFormat="1" ht="15" customHeight="1">
      <c r="A8" s="153">
        <v>4</v>
      </c>
      <c r="B8" s="157" t="s">
        <v>658</v>
      </c>
      <c r="C8" s="158">
        <v>0</v>
      </c>
      <c r="D8" s="158">
        <v>0</v>
      </c>
      <c r="E8" s="158">
        <f t="shared" si="0"/>
        <v>0</v>
      </c>
      <c r="F8" s="158">
        <v>0</v>
      </c>
      <c r="G8" s="158">
        <v>0</v>
      </c>
      <c r="H8" s="158">
        <f t="shared" si="1"/>
        <v>0</v>
      </c>
      <c r="I8" s="158">
        <v>40000</v>
      </c>
      <c r="J8" s="158">
        <v>0</v>
      </c>
      <c r="K8" s="158">
        <f t="shared" si="2"/>
        <v>40000</v>
      </c>
      <c r="L8" s="158">
        <v>458350</v>
      </c>
      <c r="M8" s="158">
        <v>0</v>
      </c>
      <c r="N8" s="158">
        <f t="shared" si="3"/>
        <v>458350</v>
      </c>
    </row>
    <row r="9" spans="1:14" s="155" customFormat="1" ht="15" customHeight="1">
      <c r="A9" s="153">
        <v>5</v>
      </c>
      <c r="B9" s="157" t="s">
        <v>659</v>
      </c>
      <c r="C9" s="158">
        <v>0</v>
      </c>
      <c r="D9" s="158">
        <v>0</v>
      </c>
      <c r="E9" s="158">
        <f t="shared" si="0"/>
        <v>0</v>
      </c>
      <c r="F9" s="158">
        <v>0</v>
      </c>
      <c r="G9" s="158">
        <v>0</v>
      </c>
      <c r="H9" s="158">
        <f t="shared" si="1"/>
        <v>0</v>
      </c>
      <c r="I9" s="158">
        <v>0</v>
      </c>
      <c r="J9" s="158">
        <v>0</v>
      </c>
      <c r="K9" s="158">
        <f t="shared" si="2"/>
        <v>0</v>
      </c>
      <c r="L9" s="158">
        <v>221094</v>
      </c>
      <c r="M9" s="158">
        <v>0</v>
      </c>
      <c r="N9" s="158">
        <f t="shared" si="3"/>
        <v>221094</v>
      </c>
    </row>
    <row r="10" spans="1:14" s="155" customFormat="1" ht="15" customHeight="1">
      <c r="A10" s="153">
        <v>6</v>
      </c>
      <c r="B10" s="157" t="s">
        <v>660</v>
      </c>
      <c r="C10" s="158">
        <v>0</v>
      </c>
      <c r="D10" s="158">
        <v>0</v>
      </c>
      <c r="E10" s="158">
        <f t="shared" si="0"/>
        <v>0</v>
      </c>
      <c r="F10" s="158">
        <v>0</v>
      </c>
      <c r="G10" s="158">
        <v>0</v>
      </c>
      <c r="H10" s="158">
        <f t="shared" si="1"/>
        <v>0</v>
      </c>
      <c r="I10" s="158">
        <v>0</v>
      </c>
      <c r="J10" s="158">
        <v>0</v>
      </c>
      <c r="K10" s="158">
        <f t="shared" si="2"/>
        <v>0</v>
      </c>
      <c r="L10" s="158">
        <v>0</v>
      </c>
      <c r="M10" s="158">
        <v>0</v>
      </c>
      <c r="N10" s="158">
        <f t="shared" si="3"/>
        <v>0</v>
      </c>
    </row>
    <row r="11" spans="1:14" s="155" customFormat="1" ht="15" customHeight="1">
      <c r="A11" s="153">
        <v>7</v>
      </c>
      <c r="B11" s="157" t="s">
        <v>661</v>
      </c>
      <c r="C11" s="158">
        <v>6022750</v>
      </c>
      <c r="D11" s="158">
        <v>0</v>
      </c>
      <c r="E11" s="158">
        <f t="shared" si="0"/>
        <v>6022750</v>
      </c>
      <c r="F11" s="158">
        <v>0</v>
      </c>
      <c r="G11" s="158">
        <v>0</v>
      </c>
      <c r="H11" s="158">
        <f t="shared" si="1"/>
        <v>0</v>
      </c>
      <c r="I11" s="158">
        <v>0</v>
      </c>
      <c r="J11" s="158">
        <v>0</v>
      </c>
      <c r="K11" s="158">
        <f t="shared" si="2"/>
        <v>0</v>
      </c>
      <c r="L11" s="158">
        <v>0</v>
      </c>
      <c r="M11" s="158">
        <v>0</v>
      </c>
      <c r="N11" s="158">
        <f t="shared" si="3"/>
        <v>0</v>
      </c>
    </row>
    <row r="12" spans="1:14" s="155" customFormat="1" ht="15" customHeight="1">
      <c r="A12" s="153">
        <v>8</v>
      </c>
      <c r="B12" s="157" t="s">
        <v>662</v>
      </c>
      <c r="C12" s="158">
        <v>0</v>
      </c>
      <c r="D12" s="158">
        <v>0</v>
      </c>
      <c r="E12" s="158">
        <f t="shared" si="0"/>
        <v>0</v>
      </c>
      <c r="F12" s="158">
        <v>244900</v>
      </c>
      <c r="G12" s="158">
        <v>0</v>
      </c>
      <c r="H12" s="158">
        <f t="shared" si="1"/>
        <v>244900</v>
      </c>
      <c r="I12" s="158">
        <v>0</v>
      </c>
      <c r="J12" s="158">
        <v>0</v>
      </c>
      <c r="K12" s="158">
        <f t="shared" si="2"/>
        <v>0</v>
      </c>
      <c r="L12" s="158">
        <v>0</v>
      </c>
      <c r="M12" s="158">
        <v>0</v>
      </c>
      <c r="N12" s="158">
        <f t="shared" si="3"/>
        <v>0</v>
      </c>
    </row>
    <row r="13" spans="1:14" s="155" customFormat="1" ht="15" customHeight="1">
      <c r="A13" s="153">
        <v>9</v>
      </c>
      <c r="B13" s="157" t="s">
        <v>663</v>
      </c>
      <c r="C13" s="158">
        <v>0</v>
      </c>
      <c r="D13" s="158">
        <v>0</v>
      </c>
      <c r="E13" s="158">
        <f t="shared" si="0"/>
        <v>0</v>
      </c>
      <c r="F13" s="158">
        <v>114000</v>
      </c>
      <c r="G13" s="158">
        <v>0</v>
      </c>
      <c r="H13" s="158">
        <f t="shared" si="1"/>
        <v>114000</v>
      </c>
      <c r="I13" s="158">
        <v>12518</v>
      </c>
      <c r="J13" s="158">
        <v>0</v>
      </c>
      <c r="K13" s="158">
        <f t="shared" si="2"/>
        <v>12518</v>
      </c>
      <c r="L13" s="158">
        <v>0</v>
      </c>
      <c r="M13" s="158">
        <v>0</v>
      </c>
      <c r="N13" s="158">
        <f t="shared" si="3"/>
        <v>0</v>
      </c>
    </row>
    <row r="14" spans="1:14" s="155" customFormat="1" ht="15" customHeight="1">
      <c r="A14" s="153">
        <v>10</v>
      </c>
      <c r="B14" s="156" t="s">
        <v>664</v>
      </c>
      <c r="C14" s="159">
        <f>SUM(C7:C13)</f>
        <v>6022750</v>
      </c>
      <c r="D14" s="159">
        <f>SUM(D7:D13)</f>
        <v>0</v>
      </c>
      <c r="E14" s="159">
        <f>SUM(E7:E13)</f>
        <v>6022750</v>
      </c>
      <c r="F14" s="159">
        <f aca="true" t="shared" si="4" ref="F14:N14">SUM(F7:F13)</f>
        <v>442340</v>
      </c>
      <c r="G14" s="159">
        <f t="shared" si="4"/>
        <v>0</v>
      </c>
      <c r="H14" s="159">
        <f t="shared" si="4"/>
        <v>442340</v>
      </c>
      <c r="I14" s="159">
        <f t="shared" si="4"/>
        <v>360331</v>
      </c>
      <c r="J14" s="159">
        <f t="shared" si="4"/>
        <v>0</v>
      </c>
      <c r="K14" s="159">
        <f t="shared" si="4"/>
        <v>360331</v>
      </c>
      <c r="L14" s="160">
        <f t="shared" si="4"/>
        <v>679444</v>
      </c>
      <c r="M14" s="159">
        <f t="shared" si="4"/>
        <v>0</v>
      </c>
      <c r="N14" s="160">
        <f t="shared" si="4"/>
        <v>679444</v>
      </c>
    </row>
    <row r="15" spans="1:14" s="155" customFormat="1" ht="15" customHeight="1">
      <c r="A15" s="153">
        <v>11</v>
      </c>
      <c r="B15" s="156" t="s">
        <v>665</v>
      </c>
      <c r="C15" s="159">
        <v>0</v>
      </c>
      <c r="D15" s="159">
        <v>0</v>
      </c>
      <c r="E15" s="159">
        <f>C15-D15</f>
        <v>0</v>
      </c>
      <c r="F15" s="159">
        <v>2289900</v>
      </c>
      <c r="G15" s="159">
        <v>883757</v>
      </c>
      <c r="H15" s="159">
        <f>F15-G15</f>
        <v>1406143</v>
      </c>
      <c r="I15" s="159">
        <v>18719701</v>
      </c>
      <c r="J15" s="159">
        <v>4939844</v>
      </c>
      <c r="K15" s="159">
        <f>I15-J15</f>
        <v>13779857</v>
      </c>
      <c r="L15" s="159">
        <v>0</v>
      </c>
      <c r="M15" s="159">
        <v>0</v>
      </c>
      <c r="N15" s="159">
        <f>L15-M15</f>
        <v>0</v>
      </c>
    </row>
    <row r="16" spans="1:14" s="155" customFormat="1" ht="15" customHeight="1">
      <c r="A16" s="153">
        <v>12</v>
      </c>
      <c r="B16" s="156" t="s">
        <v>666</v>
      </c>
      <c r="C16" s="159">
        <v>44012000</v>
      </c>
      <c r="D16" s="159">
        <v>18452202</v>
      </c>
      <c r="E16" s="159">
        <f>C16-D16</f>
        <v>25559798</v>
      </c>
      <c r="F16" s="159">
        <v>5930803</v>
      </c>
      <c r="G16" s="159">
        <v>1576396</v>
      </c>
      <c r="H16" s="159">
        <f>F16-G16</f>
        <v>4354407</v>
      </c>
      <c r="I16" s="159">
        <v>8065144</v>
      </c>
      <c r="J16" s="159">
        <v>4737443</v>
      </c>
      <c r="K16" s="159">
        <f>I16-J16</f>
        <v>3327701</v>
      </c>
      <c r="L16" s="161">
        <v>4366047</v>
      </c>
      <c r="M16" s="161">
        <v>242947</v>
      </c>
      <c r="N16" s="159">
        <f>L16-M16</f>
        <v>4123100</v>
      </c>
    </row>
    <row r="17" spans="1:15" s="155" customFormat="1" ht="15" customHeight="1">
      <c r="A17" s="153">
        <v>13</v>
      </c>
      <c r="B17" s="162" t="s">
        <v>667</v>
      </c>
      <c r="C17" s="163">
        <f>SUM(C14:C16)</f>
        <v>50034750</v>
      </c>
      <c r="D17" s="163">
        <f>SUM(D14:D16)</f>
        <v>18452202</v>
      </c>
      <c r="E17" s="163">
        <f>SUM(E14:E16)</f>
        <v>31582548</v>
      </c>
      <c r="F17" s="163">
        <f aca="true" t="shared" si="5" ref="F17:N17">SUM(F14:F16)</f>
        <v>8663043</v>
      </c>
      <c r="G17" s="163">
        <f t="shared" si="5"/>
        <v>2460153</v>
      </c>
      <c r="H17" s="163">
        <f t="shared" si="5"/>
        <v>6202890</v>
      </c>
      <c r="I17" s="163">
        <f t="shared" si="5"/>
        <v>27145176</v>
      </c>
      <c r="J17" s="163">
        <f t="shared" si="5"/>
        <v>9677287</v>
      </c>
      <c r="K17" s="163">
        <f t="shared" si="5"/>
        <v>17467889</v>
      </c>
      <c r="L17" s="163">
        <f t="shared" si="5"/>
        <v>5045491</v>
      </c>
      <c r="M17" s="163">
        <f t="shared" si="5"/>
        <v>242947</v>
      </c>
      <c r="N17" s="163">
        <f t="shared" si="5"/>
        <v>4802544</v>
      </c>
      <c r="O17" s="155">
        <f>E17+H17+K17+N17</f>
        <v>60055871</v>
      </c>
    </row>
    <row r="18" spans="1:14" s="155" customFormat="1" ht="15" customHeight="1">
      <c r="A18" s="153">
        <v>14</v>
      </c>
      <c r="B18" s="157" t="s">
        <v>668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8">
        <v>0</v>
      </c>
      <c r="M18" s="158">
        <v>0</v>
      </c>
      <c r="N18" s="157">
        <f>L18-M18</f>
        <v>0</v>
      </c>
    </row>
    <row r="19" spans="1:14" s="155" customFormat="1" ht="15" customHeight="1">
      <c r="A19" s="153">
        <v>15</v>
      </c>
      <c r="B19" s="157" t="s">
        <v>669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8">
        <v>17100</v>
      </c>
      <c r="M19" s="158">
        <v>17100</v>
      </c>
      <c r="N19" s="157">
        <f>L19-M19</f>
        <v>0</v>
      </c>
    </row>
    <row r="20" spans="1:14" s="155" customFormat="1" ht="15" customHeight="1">
      <c r="A20" s="153">
        <v>16</v>
      </c>
      <c r="B20" s="157" t="s">
        <v>670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f>I20-J20</f>
        <v>0</v>
      </c>
      <c r="L20" s="158">
        <v>2750990</v>
      </c>
      <c r="M20" s="158">
        <v>2391824</v>
      </c>
      <c r="N20" s="158">
        <f>L20-M20</f>
        <v>359166</v>
      </c>
    </row>
    <row r="21" spans="1:14" s="155" customFormat="1" ht="15" customHeight="1">
      <c r="A21" s="153">
        <v>17</v>
      </c>
      <c r="B21" s="157" t="s">
        <v>671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10655</v>
      </c>
      <c r="J21" s="157">
        <v>10655</v>
      </c>
      <c r="K21" s="157">
        <v>0</v>
      </c>
      <c r="L21" s="158">
        <v>1265541</v>
      </c>
      <c r="M21" s="158">
        <v>1265541</v>
      </c>
      <c r="N21" s="157">
        <v>0</v>
      </c>
    </row>
    <row r="22" spans="1:15" s="155" customFormat="1" ht="15" customHeight="1">
      <c r="A22" s="153">
        <v>18</v>
      </c>
      <c r="B22" s="162" t="s">
        <v>672</v>
      </c>
      <c r="C22" s="162">
        <f>SUM(C18:C21)</f>
        <v>0</v>
      </c>
      <c r="D22" s="162">
        <f>SUM(D18:D21)</f>
        <v>0</v>
      </c>
      <c r="E22" s="162">
        <f>SUM(E18:E21)</f>
        <v>0</v>
      </c>
      <c r="F22" s="162">
        <f aca="true" t="shared" si="6" ref="F22:K22">SUM(F18:F21)</f>
        <v>0</v>
      </c>
      <c r="G22" s="162">
        <f t="shared" si="6"/>
        <v>0</v>
      </c>
      <c r="H22" s="162">
        <f t="shared" si="6"/>
        <v>0</v>
      </c>
      <c r="I22" s="162">
        <f t="shared" si="6"/>
        <v>10655</v>
      </c>
      <c r="J22" s="162">
        <f t="shared" si="6"/>
        <v>10655</v>
      </c>
      <c r="K22" s="162">
        <f t="shared" si="6"/>
        <v>0</v>
      </c>
      <c r="L22" s="163">
        <f>SUM(L18:L21)</f>
        <v>4033631</v>
      </c>
      <c r="M22" s="163">
        <f>SUM(M18:M21)</f>
        <v>3674465</v>
      </c>
      <c r="N22" s="163">
        <f>SUM(N18:N21)</f>
        <v>359166</v>
      </c>
      <c r="O22" s="155">
        <f>E22+H22+K22+N22</f>
        <v>359166</v>
      </c>
    </row>
    <row r="23" spans="1:14" s="155" customFormat="1" ht="15" customHeight="1">
      <c r="A23" s="153">
        <v>19</v>
      </c>
      <c r="B23" s="157" t="s">
        <v>673</v>
      </c>
      <c r="C23" s="157">
        <v>0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64">
        <v>200189</v>
      </c>
      <c r="M23" s="158">
        <v>184614</v>
      </c>
      <c r="N23" s="158">
        <f>L23-M23</f>
        <v>15575</v>
      </c>
    </row>
    <row r="24" spans="1:14" s="155" customFormat="1" ht="15" customHeight="1">
      <c r="A24" s="153">
        <v>20</v>
      </c>
      <c r="B24" s="157" t="s">
        <v>674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64">
        <v>0</v>
      </c>
      <c r="M24" s="158">
        <v>0</v>
      </c>
      <c r="N24" s="158">
        <f>L24-M24</f>
        <v>0</v>
      </c>
    </row>
    <row r="25" spans="1:15" s="155" customFormat="1" ht="15" customHeight="1">
      <c r="A25" s="153">
        <v>21</v>
      </c>
      <c r="B25" s="162" t="s">
        <v>675</v>
      </c>
      <c r="C25" s="162">
        <f aca="true" t="shared" si="7" ref="C25:H25">C23</f>
        <v>0</v>
      </c>
      <c r="D25" s="162">
        <f t="shared" si="7"/>
        <v>0</v>
      </c>
      <c r="E25" s="162">
        <f t="shared" si="7"/>
        <v>0</v>
      </c>
      <c r="F25" s="162">
        <f t="shared" si="7"/>
        <v>0</v>
      </c>
      <c r="G25" s="162">
        <f t="shared" si="7"/>
        <v>0</v>
      </c>
      <c r="H25" s="162">
        <f t="shared" si="7"/>
        <v>0</v>
      </c>
      <c r="I25" s="162">
        <f aca="true" t="shared" si="8" ref="I25:N25">SUM(I23:I24)</f>
        <v>0</v>
      </c>
      <c r="J25" s="162">
        <f t="shared" si="8"/>
        <v>0</v>
      </c>
      <c r="K25" s="162">
        <f t="shared" si="8"/>
        <v>0</v>
      </c>
      <c r="L25" s="165">
        <f t="shared" si="8"/>
        <v>200189</v>
      </c>
      <c r="M25" s="163">
        <f t="shared" si="8"/>
        <v>184614</v>
      </c>
      <c r="N25" s="163">
        <f t="shared" si="8"/>
        <v>15575</v>
      </c>
      <c r="O25" s="155">
        <f>E25+H25+K25+N25</f>
        <v>15575</v>
      </c>
    </row>
    <row r="26" spans="1:14" s="155" customFormat="1" ht="15" customHeight="1">
      <c r="A26" s="153">
        <v>22</v>
      </c>
      <c r="B26" s="156" t="s">
        <v>676</v>
      </c>
      <c r="C26" s="156"/>
      <c r="D26" s="156"/>
      <c r="E26" s="156"/>
      <c r="F26" s="157"/>
      <c r="G26" s="157"/>
      <c r="H26" s="157"/>
      <c r="I26" s="157"/>
      <c r="J26" s="157"/>
      <c r="K26" s="157"/>
      <c r="L26" s="157"/>
      <c r="M26" s="157"/>
      <c r="N26" s="157"/>
    </row>
    <row r="27" spans="1:14" s="155" customFormat="1" ht="15" customHeight="1">
      <c r="A27" s="153">
        <v>23</v>
      </c>
      <c r="B27" s="157" t="s">
        <v>677</v>
      </c>
      <c r="C27" s="157">
        <v>0</v>
      </c>
      <c r="D27" s="157">
        <v>0</v>
      </c>
      <c r="E27" s="157">
        <f>C27-D27</f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f>I27-J27</f>
        <v>0</v>
      </c>
      <c r="L27" s="157">
        <v>0</v>
      </c>
      <c r="M27" s="157">
        <v>0</v>
      </c>
      <c r="N27" s="157">
        <v>0</v>
      </c>
    </row>
    <row r="28" spans="1:14" s="155" customFormat="1" ht="15" customHeight="1">
      <c r="A28" s="153">
        <v>24</v>
      </c>
      <c r="B28" s="157" t="s">
        <v>678</v>
      </c>
      <c r="C28" s="157">
        <v>0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f>I28-J28</f>
        <v>0</v>
      </c>
      <c r="L28" s="157">
        <v>0</v>
      </c>
      <c r="M28" s="157">
        <v>0</v>
      </c>
      <c r="N28" s="157">
        <f>L28-M28</f>
        <v>0</v>
      </c>
    </row>
    <row r="29" spans="1:15" s="155" customFormat="1" ht="15" customHeight="1">
      <c r="A29" s="153">
        <v>25</v>
      </c>
      <c r="B29" s="162" t="s">
        <v>679</v>
      </c>
      <c r="C29" s="162">
        <f aca="true" t="shared" si="9" ref="C29:N29">SUM(C27:C28)</f>
        <v>0</v>
      </c>
      <c r="D29" s="162">
        <f t="shared" si="9"/>
        <v>0</v>
      </c>
      <c r="E29" s="162">
        <f t="shared" si="9"/>
        <v>0</v>
      </c>
      <c r="F29" s="162">
        <f t="shared" si="9"/>
        <v>0</v>
      </c>
      <c r="G29" s="162">
        <f t="shared" si="9"/>
        <v>0</v>
      </c>
      <c r="H29" s="162">
        <f t="shared" si="9"/>
        <v>0</v>
      </c>
      <c r="I29" s="162">
        <f t="shared" si="9"/>
        <v>0</v>
      </c>
      <c r="J29" s="162">
        <f t="shared" si="9"/>
        <v>0</v>
      </c>
      <c r="K29" s="162">
        <f t="shared" si="9"/>
        <v>0</v>
      </c>
      <c r="L29" s="162">
        <f t="shared" si="9"/>
        <v>0</v>
      </c>
      <c r="M29" s="162">
        <f t="shared" si="9"/>
        <v>0</v>
      </c>
      <c r="N29" s="162">
        <f t="shared" si="9"/>
        <v>0</v>
      </c>
      <c r="O29" s="155">
        <f>E29+H29+K29+N29</f>
        <v>0</v>
      </c>
    </row>
    <row r="30" spans="1:16" s="155" customFormat="1" ht="15" customHeight="1">
      <c r="A30" s="153">
        <v>26</v>
      </c>
      <c r="B30" s="162" t="s">
        <v>680</v>
      </c>
      <c r="C30" s="163">
        <f aca="true" t="shared" si="10" ref="C30:N30">C17+C22+C25+C29</f>
        <v>50034750</v>
      </c>
      <c r="D30" s="163">
        <f t="shared" si="10"/>
        <v>18452202</v>
      </c>
      <c r="E30" s="163">
        <f t="shared" si="10"/>
        <v>31582548</v>
      </c>
      <c r="F30" s="163">
        <f t="shared" si="10"/>
        <v>8663043</v>
      </c>
      <c r="G30" s="163">
        <f t="shared" si="10"/>
        <v>2460153</v>
      </c>
      <c r="H30" s="163">
        <f t="shared" si="10"/>
        <v>6202890</v>
      </c>
      <c r="I30" s="163">
        <f t="shared" si="10"/>
        <v>27155831</v>
      </c>
      <c r="J30" s="163">
        <f t="shared" si="10"/>
        <v>9687942</v>
      </c>
      <c r="K30" s="163">
        <f t="shared" si="10"/>
        <v>17467889</v>
      </c>
      <c r="L30" s="165">
        <f t="shared" si="10"/>
        <v>9279311</v>
      </c>
      <c r="M30" s="165">
        <f t="shared" si="10"/>
        <v>4102026</v>
      </c>
      <c r="N30" s="165">
        <f t="shared" si="10"/>
        <v>5177285</v>
      </c>
      <c r="O30" s="155">
        <f>E30+H30+K30+N30</f>
        <v>60430612</v>
      </c>
      <c r="P30" s="166"/>
    </row>
    <row r="31" spans="1:14" ht="12.75">
      <c r="A31" s="153">
        <v>27</v>
      </c>
      <c r="B31" s="167" t="s">
        <v>681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</row>
    <row r="32" spans="1:14" s="155" customFormat="1" ht="12">
      <c r="A32" s="153">
        <v>28</v>
      </c>
      <c r="B32" s="157" t="s">
        <v>657</v>
      </c>
      <c r="C32" s="157"/>
      <c r="D32" s="157"/>
      <c r="E32" s="157"/>
      <c r="F32" s="158">
        <v>132273</v>
      </c>
      <c r="G32" s="158">
        <v>0</v>
      </c>
      <c r="H32" s="158">
        <v>132273</v>
      </c>
      <c r="I32" s="157"/>
      <c r="J32" s="157"/>
      <c r="K32" s="157"/>
      <c r="L32" s="157"/>
      <c r="M32" s="157"/>
      <c r="N32" s="157"/>
    </row>
    <row r="33" spans="1:14" s="155" customFormat="1" ht="12">
      <c r="A33" s="153">
        <v>29</v>
      </c>
      <c r="B33" s="156" t="s">
        <v>665</v>
      </c>
      <c r="C33" s="157"/>
      <c r="D33" s="157"/>
      <c r="E33" s="157"/>
      <c r="F33" s="158">
        <v>4153885</v>
      </c>
      <c r="G33" s="158">
        <v>0</v>
      </c>
      <c r="H33" s="158">
        <v>4153885</v>
      </c>
      <c r="I33" s="157"/>
      <c r="J33" s="157"/>
      <c r="K33" s="157"/>
      <c r="L33" s="157"/>
      <c r="M33" s="157"/>
      <c r="N33" s="157"/>
    </row>
    <row r="34" spans="1:14" s="173" customFormat="1" ht="36">
      <c r="A34" s="153">
        <v>30</v>
      </c>
      <c r="B34" s="170" t="s">
        <v>682</v>
      </c>
      <c r="C34" s="171">
        <f>SUM(C32:C33)</f>
        <v>0</v>
      </c>
      <c r="D34" s="171">
        <f>SUM(D32:D33)</f>
        <v>0</v>
      </c>
      <c r="E34" s="171">
        <f>SUM(E32:E33)</f>
        <v>0</v>
      </c>
      <c r="F34" s="172">
        <f>SUM(F32:F33)</f>
        <v>4286158</v>
      </c>
      <c r="G34" s="172">
        <f aca="true" t="shared" si="11" ref="G34:N34">SUM(G32:G33)</f>
        <v>0</v>
      </c>
      <c r="H34" s="172">
        <f t="shared" si="11"/>
        <v>4286158</v>
      </c>
      <c r="I34" s="171">
        <f t="shared" si="11"/>
        <v>0</v>
      </c>
      <c r="J34" s="171">
        <f t="shared" si="11"/>
        <v>0</v>
      </c>
      <c r="K34" s="171">
        <f t="shared" si="11"/>
        <v>0</v>
      </c>
      <c r="L34" s="171">
        <f t="shared" si="11"/>
        <v>0</v>
      </c>
      <c r="M34" s="171">
        <f t="shared" si="11"/>
        <v>0</v>
      </c>
      <c r="N34" s="171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 horizontalCentered="1"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9" r:id="rId1"/>
  <headerFooter alignWithMargins="0">
    <oddHeader>&amp;R&amp;"Arial,Normál"&amp;10 3. kimutatás</oddHeader>
    <oddFooter>&amp;L&amp;B&amp;C&amp;R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2019-04-25T12:37:30Z</cp:lastPrinted>
  <dcterms:created xsi:type="dcterms:W3CDTF">2011-02-02T09:24:37Z</dcterms:created>
  <dcterms:modified xsi:type="dcterms:W3CDTF">2019-04-25T12:37:38Z</dcterms:modified>
  <cp:category/>
  <cp:version/>
  <cp:contentType/>
  <cp:contentStatus/>
</cp:coreProperties>
</file>