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firstSheet="5" activeTab="6"/>
  </bookViews>
  <sheets>
    <sheet name="Összesen" sheetId="1" r:id="rId1"/>
    <sheet name="Felh" sheetId="2" r:id="rId2"/>
    <sheet name="Adósságot kel.köt." sheetId="3" r:id="rId3"/>
    <sheet name="Maradvány " sheetId="4" r:id="rId4"/>
    <sheet name="vagyonmérleg" sheetId="5" r:id="rId5"/>
    <sheet name="kvalap" sheetId="6" r:id="rId6"/>
    <sheet name="Egyensúly 2012-2014. " sheetId="7" r:id="rId7"/>
    <sheet name="utem" sheetId="8" r:id="rId8"/>
    <sheet name="forintos mérleg" sheetId="9" r:id="rId9"/>
    <sheet name="vagyon" sheetId="10" r:id="rId10"/>
    <sheet name="100 FÖLÖTTI" sheetId="11" r:id="rId11"/>
    <sheet name="beruházás" sheetId="12" r:id="rId12"/>
    <sheet name="értékpapír" sheetId="13" r:id="rId13"/>
    <sheet name="követelés" sheetId="14" r:id="rId14"/>
    <sheet name="kötelezettség" sheetId="15" r:id="rId15"/>
    <sheet name="változások" sheetId="16" r:id="rId16"/>
    <sheet name="reszesedes" sheetId="17" r:id="rId17"/>
    <sheet name="közvetett támog" sheetId="18" r:id="rId18"/>
    <sheet name="Bevételek" sheetId="19" r:id="rId19"/>
    <sheet name="Kiadás" sheetId="20" r:id="rId20"/>
    <sheet name="COFOG" sheetId="21" r:id="rId21"/>
    <sheet name="Határozat (2)" sheetId="22" state="hidden" r:id="rId22"/>
  </sheets>
  <externalReferences>
    <externalReference r:id="rId25"/>
    <externalReference r:id="rId26"/>
    <externalReference r:id="rId27"/>
    <externalReference r:id="rId28"/>
  </externalReferences>
  <definedNames>
    <definedName name="aa" localSheetId="15">'[1]vagyon'!#REF!</definedName>
    <definedName name="aa">'[1]vagyon'!#REF!</definedName>
    <definedName name="aaa" localSheetId="15">'[1]vagyon'!#REF!</definedName>
    <definedName name="aaa">'[1]vagyon'!#REF!</definedName>
    <definedName name="bb" localSheetId="15">'[1]vagyon'!#REF!</definedName>
    <definedName name="bb">'[1]vagyon'!#REF!</definedName>
    <definedName name="bbb" localSheetId="15">'[1]vagyon'!#REF!</definedName>
    <definedName name="bbb">'[1]vagyon'!#REF!</definedName>
    <definedName name="bháza" localSheetId="15">'[1]vagyon'!#REF!</definedName>
    <definedName name="bháza">'[1]vagyon'!#REF!</definedName>
    <definedName name="CC" localSheetId="15">'[1]vagyon'!#REF!</definedName>
    <definedName name="CC">'[1]vagyon'!#REF!</definedName>
    <definedName name="ccc" localSheetId="15">'[1]vagyon'!#REF!</definedName>
    <definedName name="ccc">'[1]vagyon'!#REF!</definedName>
    <definedName name="cccc" localSheetId="15">'[2]vagyon'!#REF!</definedName>
    <definedName name="cccc">'[2]vagyon'!#REF!</definedName>
    <definedName name="cccccc" localSheetId="15">'[1]vagyon'!#REF!</definedName>
    <definedName name="cccccc">'[1]vagyon'!#REF!</definedName>
    <definedName name="ee" localSheetId="15">'[2]vagyon'!#REF!</definedName>
    <definedName name="ee">'[2]vagyon'!#REF!</definedName>
    <definedName name="éé" localSheetId="15">'[1]vagyon'!#REF!</definedName>
    <definedName name="éé">'[1]vagyon'!#REF!</definedName>
    <definedName name="ééééé" localSheetId="15">'[1]vagyon'!#REF!</definedName>
    <definedName name="ééééé">'[1]vagyon'!#REF!</definedName>
    <definedName name="ff" localSheetId="15">'[2]vagyon'!#REF!</definedName>
    <definedName name="ff">'[2]vagyon'!#REF!</definedName>
    <definedName name="fff" localSheetId="15">'[1]vagyon'!#REF!</definedName>
    <definedName name="fff">'[1]vagyon'!#REF!</definedName>
    <definedName name="ffff" localSheetId="15">'[1]vagyon'!#REF!</definedName>
    <definedName name="ffff">'[1]vagyon'!#REF!</definedName>
    <definedName name="ffffffff" localSheetId="15">'[1]vagyon'!#REF!</definedName>
    <definedName name="ffffffff">'[1]vagyon'!#REF!</definedName>
    <definedName name="HHH" localSheetId="15">'[1]vagyon'!#REF!</definedName>
    <definedName name="HHH">'[1]vagyon'!#REF!</definedName>
    <definedName name="HHHH" localSheetId="15">'[1]vagyon'!#REF!</definedName>
    <definedName name="HHHH">'[1]vagyon'!#REF!</definedName>
    <definedName name="iiii" localSheetId="15">'[1]vagyon'!#REF!</definedName>
    <definedName name="iiii">'[1]vagyon'!#REF!</definedName>
    <definedName name="kkk" localSheetId="15">'[1]vagyon'!#REF!</definedName>
    <definedName name="kkk">'[1]vagyon'!#REF!</definedName>
    <definedName name="kkkkk" localSheetId="15">'[1]vagyon'!#REF!</definedName>
    <definedName name="kkkkk">'[1]vagyon'!#REF!</definedName>
    <definedName name="lll" localSheetId="15">'[1]vagyon'!#REF!</definedName>
    <definedName name="lll">'[1]vagyon'!#REF!</definedName>
    <definedName name="mm" localSheetId="15">'[1]vagyon'!#REF!</definedName>
    <definedName name="mm">'[1]vagyon'!#REF!</definedName>
    <definedName name="mmm" localSheetId="15">'[1]vagyon'!#REF!</definedName>
    <definedName name="mmm">'[1]vagyon'!#REF!</definedName>
    <definedName name="_xlnm.Print_Titles" localSheetId="10">'100 FÖLÖTTI'!$1:$6</definedName>
    <definedName name="_xlnm.Print_Titles" localSheetId="11">'beruházás'!$1:$6</definedName>
    <definedName name="_xlnm.Print_Titles" localSheetId="18">'Bevételek'!$1:$4</definedName>
    <definedName name="_xlnm.Print_Titles" localSheetId="20">'COFOG'!$1:$5</definedName>
    <definedName name="_xlnm.Print_Titles" localSheetId="6">'Egyensúly 2012-2014. '!$1:$2</definedName>
    <definedName name="_xlnm.Print_Titles" localSheetId="12">'értékpapír'!$1:$7</definedName>
    <definedName name="_xlnm.Print_Titles" localSheetId="1">'Felh'!$1:$6</definedName>
    <definedName name="_xlnm.Print_Titles" localSheetId="8">'forintos mérleg'!$1:$4</definedName>
    <definedName name="_xlnm.Print_Titles" localSheetId="19">'Kiadás'!$1:$4</definedName>
    <definedName name="_xlnm.Print_Titles" localSheetId="14">'kötelezettség'!$1:$6</definedName>
    <definedName name="_xlnm.Print_Titles" localSheetId="13">'követelés'!$1:$6</definedName>
    <definedName name="_xlnm.Print_Titles" localSheetId="17">'közvetett támog'!$1:$3</definedName>
    <definedName name="_xlnm.Print_Titles" localSheetId="0">'Összesen'!$1:$4</definedName>
    <definedName name="_xlnm.Print_Titles" localSheetId="9">'vagyon'!$1:$6</definedName>
    <definedName name="_xlnm.Print_Titles" localSheetId="15">'változások'!$1:$4</definedName>
    <definedName name="Nyomtatási_ter" localSheetId="11">'[3]vagyon'!#REF!</definedName>
    <definedName name="Nyomtatási_ter" localSheetId="8">'[3]vagyon'!#REF!</definedName>
    <definedName name="Nyomtatási_ter" localSheetId="14">'[3]vagyon'!#REF!</definedName>
    <definedName name="Nyomtatási_ter" localSheetId="13">'[3]vagyon'!#REF!</definedName>
    <definedName name="Nyomtatási_ter" localSheetId="16">'[1]vagyon'!#REF!</definedName>
    <definedName name="Nyomtatási_ter" localSheetId="9">'[3]vagyon'!#REF!</definedName>
    <definedName name="Nyomtatási_ter" localSheetId="4">'[1]vagyon'!#REF!</definedName>
    <definedName name="Nyomtatási_ter" localSheetId="15">'[1]vagyon'!#REF!</definedName>
    <definedName name="Nyomtatási_ter">'[1]vagyon'!#REF!</definedName>
    <definedName name="OOO" localSheetId="15">'[2]vagyon'!#REF!</definedName>
    <definedName name="OOO">'[2]vagyon'!#REF!</definedName>
    <definedName name="OOOO" localSheetId="15">'[1]vagyon'!#REF!</definedName>
    <definedName name="OOOO">'[1]vagyon'!#REF!</definedName>
    <definedName name="OOOOOO" localSheetId="15">'[1]vagyon'!#REF!</definedName>
    <definedName name="OOOOOO">'[1]vagyon'!#REF!</definedName>
    <definedName name="OOÚÚÚÚ" localSheetId="15">'[1]vagyon'!#REF!</definedName>
    <definedName name="OOÚÚÚÚ">'[1]vagyon'!#REF!</definedName>
    <definedName name="OŐŐ" localSheetId="15">'[1]vagyon'!#REF!</definedName>
    <definedName name="OŐŐ">'[1]vagyon'!#REF!</definedName>
    <definedName name="ŐŐŐ" localSheetId="15">'[1]vagyon'!#REF!</definedName>
    <definedName name="ŐŐŐ">'[1]vagyon'!#REF!</definedName>
    <definedName name="Pénzmaradvány." localSheetId="8">'[2]vagyon'!#REF!</definedName>
    <definedName name="Pénzmaradvány." localSheetId="14">'[2]vagyon'!#REF!</definedName>
    <definedName name="Pénzmaradvány." localSheetId="13">'[2]vagyon'!#REF!</definedName>
    <definedName name="Pénzmaradvány." localSheetId="9">'[2]vagyon'!#REF!</definedName>
    <definedName name="Pénzmaradvány." localSheetId="4">'[4]vagyon'!#REF!</definedName>
    <definedName name="Pénzmaradvány." localSheetId="15">'[2]vagyon'!#REF!</definedName>
    <definedName name="Pénzmaradvány.">'[2]vagyon'!#REF!</definedName>
    <definedName name="pénzmaradvány1" localSheetId="15">'[1]vagyon'!#REF!</definedName>
    <definedName name="pénzmaradvány1">'[1]vagyon'!#REF!</definedName>
    <definedName name="pmar">'[4]vagyon'!#REF!</definedName>
    <definedName name="pp" localSheetId="15">'[1]vagyon'!#REF!</definedName>
    <definedName name="pp">'[1]vagyon'!#REF!</definedName>
    <definedName name="uu" localSheetId="15">'[1]vagyon'!#REF!</definedName>
    <definedName name="uu">'[1]vagyon'!#REF!</definedName>
    <definedName name="uuuuu" localSheetId="15">'[1]vagyon'!#REF!</definedName>
    <definedName name="uuuuu">'[1]vagyon'!#REF!</definedName>
    <definedName name="ŰŰ" localSheetId="15">'[2]vagyon'!#REF!</definedName>
    <definedName name="ŰŰ">'[2]vagyon'!#REF!</definedName>
    <definedName name="vagy">'[3]vagyon'!#REF!</definedName>
    <definedName name="ww" localSheetId="15">'[1]vagyon'!#REF!</definedName>
    <definedName name="ww">'[1]vagyon'!#REF!</definedName>
    <definedName name="XXXX" localSheetId="16">'[1]vagyon'!#REF!</definedName>
    <definedName name="XXXX" localSheetId="4">'[1]vagyon'!#REF!</definedName>
    <definedName name="XXXX" localSheetId="15">'[1]vagyon'!#REF!</definedName>
    <definedName name="XXXX">'[1]vagyon'!#REF!</definedName>
    <definedName name="xxxxx" localSheetId="15">'[1]vagyon'!#REF!</definedName>
    <definedName name="xxxxx">'[1]vagyon'!#REF!</definedName>
    <definedName name="ZZZZZ" localSheetId="15">'[1]vagyon'!#REF!</definedName>
    <definedName name="ZZZZZ">'[1]vagyon'!#REF!</definedName>
  </definedNames>
  <calcPr fullCalcOnLoad="1"/>
</workbook>
</file>

<file path=xl/comments19.xml><?xml version="1.0" encoding="utf-8"?>
<comments xmlns="http://schemas.openxmlformats.org/spreadsheetml/2006/main">
  <authors>
    <author>Livi</author>
  </authors>
  <commentList>
    <comment ref="A289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B821. Forgatási célú külföldi értékpapírok beváltása, értékesítése
- B822. Befektetési célú külföldi értékpapírok beváltása, értékesítése
- B823. Külföldi értékpapírok kibocsátása
- B824. Külföldi hitelek, kölcsönök felvétele </t>
        </r>
      </text>
    </comment>
    <comment ref="A302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B821. Forgatási célú külföldi értékpapírok beváltása, értékesítése
- B822. Befektetési célú külföldi értékpapírok beváltása, értékesítése
- B823. Külföldi értékpapírok kibocsátása
- B824. Külföldi hitelek, kölcsönök felvétele </t>
        </r>
      </text>
    </comment>
    <comment ref="A5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55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9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1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15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2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24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247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256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260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109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A rovaton előirányzat a Lakossági közműfejlesztés támogatása jogcímen tervezhető.</t>
        </r>
      </text>
    </comment>
  </commentList>
</comments>
</file>

<file path=xl/comments2.xml><?xml version="1.0" encoding="utf-8"?>
<comments xmlns="http://schemas.openxmlformats.org/spreadsheetml/2006/main">
  <authors>
    <author>Livi</author>
  </authors>
  <commentList>
    <comment ref="B56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58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60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6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B69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</commentList>
</comments>
</file>

<file path=xl/comments20.xml><?xml version="1.0" encoding="utf-8"?>
<comments xmlns="http://schemas.openxmlformats.org/spreadsheetml/2006/main">
  <authors>
    <author>Livi</author>
  </authors>
  <commentList>
    <comment ref="A72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74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99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0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119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150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K921. Forgatási célú külföldi értékpapírok vásárlása
- K922. Befektetési célú külföldi értékpapírok vásárlása
- K923. Külföldi értékpapírok beváltása
- K924. Külföldi hitelek, kölcsönök törlesztése
 </t>
        </r>
      </text>
    </comment>
    <comment ref="A165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K921. Forgatási célú külföldi értékpapírok vásárlása
- K922. Befektetési célú külföldi értékpapírok vásárlása
- K923. Külföldi értékpapírok beváltása
- K924. Külföldi hitelek, kölcsönök törlesztése
 </t>
        </r>
      </text>
    </comment>
  </commentList>
</comments>
</file>

<file path=xl/sharedStrings.xml><?xml version="1.0" encoding="utf-8"?>
<sst xmlns="http://schemas.openxmlformats.org/spreadsheetml/2006/main" count="1333" uniqueCount="880">
  <si>
    <t>A</t>
  </si>
  <si>
    <t>B</t>
  </si>
  <si>
    <t>C</t>
  </si>
  <si>
    <t>D</t>
  </si>
  <si>
    <t>Eredeti</t>
  </si>
  <si>
    <t>Összesen</t>
  </si>
  <si>
    <t>E</t>
  </si>
  <si>
    <t>Bevételek összesen</t>
  </si>
  <si>
    <t>Kiadások összesen</t>
  </si>
  <si>
    <t>Megnevezés</t>
  </si>
  <si>
    <t>Működési célú bevételek összesen</t>
  </si>
  <si>
    <t>Működési célú kiadások összesen</t>
  </si>
  <si>
    <t>Felhalmozási célú bevételek összesen</t>
  </si>
  <si>
    <t>Felhalmozási célú kiadások összesen</t>
  </si>
  <si>
    <t>Nettó</t>
  </si>
  <si>
    <t>ÁFA</t>
  </si>
  <si>
    <t>Bruttó</t>
  </si>
  <si>
    <t>Dologi</t>
  </si>
  <si>
    <t>Helyi adó</t>
  </si>
  <si>
    <t xml:space="preserve">Osztalékok, koncessziós díjak </t>
  </si>
  <si>
    <t>Díjak, pótlékok, bírságok</t>
  </si>
  <si>
    <t>Tárgyi eszközök, immateriális javak, vagyoni értékű jog értékesítése, vagyonhasznosításból származó bevétel</t>
  </si>
  <si>
    <t>Részvények, részesedések értékesítése</t>
  </si>
  <si>
    <t>Vállalat értékesítéséből, privatizációból származó bevételek</t>
  </si>
  <si>
    <t>Kezességvállalással kapcsolatos megtérülés</t>
  </si>
  <si>
    <t>Felvett, átvállalt hitel és annak tőketartozása</t>
  </si>
  <si>
    <t>Felvett, átvállalt kölcsönök és annak tőketartozása</t>
  </si>
  <si>
    <t>Hitelviszonyt megtestesítő értékpapír</t>
  </si>
  <si>
    <t>Adott váltó</t>
  </si>
  <si>
    <t>Pénzügyi lizing</t>
  </si>
  <si>
    <t>Halasztott fizetés</t>
  </si>
  <si>
    <t>Kezességvállalásból eredő fizetési kötelezettség</t>
  </si>
  <si>
    <t>Felvett, átvállalt kölcsön és annak tőketartozása</t>
  </si>
  <si>
    <t>Halaszott fizetés</t>
  </si>
  <si>
    <t>Személyi juttatások</t>
  </si>
  <si>
    <t>2015.</t>
  </si>
  <si>
    <t xml:space="preserve">Saját bevételek  </t>
  </si>
  <si>
    <t>Saját bevétel  50%-a</t>
  </si>
  <si>
    <t xml:space="preserve">Előző év(ek)ben keletkezett tárgyévet terhelő kötelezettségek </t>
  </si>
  <si>
    <t xml:space="preserve">Tárgyévben keletkezett, illetve keletkező, tárgyévet terhelő fizetési kötelezettség </t>
  </si>
  <si>
    <t xml:space="preserve">Fizetési kötelezettség összesen </t>
  </si>
  <si>
    <t xml:space="preserve">Fizetési kötelezettséggel csökkentett saját bevétel </t>
  </si>
  <si>
    <t>Működési bevételek</t>
  </si>
  <si>
    <t>Felújítások</t>
  </si>
  <si>
    <t>Egyéb felhalmozási kiadások</t>
  </si>
  <si>
    <t>F</t>
  </si>
  <si>
    <t>G</t>
  </si>
  <si>
    <t>H</t>
  </si>
  <si>
    <t>K</t>
  </si>
  <si>
    <t>Saját bevételek</t>
  </si>
  <si>
    <t>Saját bevételek 50%-a</t>
  </si>
  <si>
    <t>Fizetési kötelezettség összesen</t>
  </si>
  <si>
    <t>Fizetési kötelezettséggel csökkentett saját bevétel</t>
  </si>
  <si>
    <t>A közvetett támogatás megnevezése</t>
  </si>
  <si>
    <t>Tervezett támogatás</t>
  </si>
  <si>
    <t>Ellátottak térítési díjának, illetve kártérítésének méltányossági alapon történő elengedésének összege</t>
  </si>
  <si>
    <t xml:space="preserve">  - felnőtt</t>
  </si>
  <si>
    <t xml:space="preserve">  - gyermek</t>
  </si>
  <si>
    <t>Lakosság részére lakásépítéshez, lakásfelújításhoz nyújtott kölcsönök elengedésének összege</t>
  </si>
  <si>
    <t>Helyiségek, eszközök hasznosításából származó bevételből nyújtott kedvezmény, mentesség összege</t>
  </si>
  <si>
    <t>- Földbérbeadással kapcsolatos közvetett támogatások (piaci bérleti díj és fizetendő bérleti díj különbözete)</t>
  </si>
  <si>
    <t>- Épület-, helyiségbérbeadással, közművel kapcsolatos közvetett támogatások (piaci bérleti díj és fizetendő bérleti díj különbözete)</t>
  </si>
  <si>
    <t>Ingatlanértékesítéssel kapcsolatos közvetett támogatások (a piaci érték és a fizetendő vételár különbözete)</t>
  </si>
  <si>
    <t>Helyi adónál, gépjárműadónál biztosított kedvezmény, mentesség összege adónemenként</t>
  </si>
  <si>
    <t xml:space="preserve">- Építményadóval kapcsolatos közvetett támogatások </t>
  </si>
  <si>
    <t xml:space="preserve">   - jogszabály alapján (adómentesség, kedvezmény)</t>
  </si>
  <si>
    <t xml:space="preserve">   - egyedi döntés alapján (adómérséklés, méltányosságból történő fizetési könnyítés)</t>
  </si>
  <si>
    <t xml:space="preserve">- Magánszemélyek kommunális adójával kapcsolatos közvetett támogatások </t>
  </si>
  <si>
    <t xml:space="preserve">- Iparűzési adóval kapcsolatos közvetett támogatások </t>
  </si>
  <si>
    <t xml:space="preserve">- Gépjárműadóval kapcsolatos közvetett támogatások </t>
  </si>
  <si>
    <t xml:space="preserve">Egyéb nyújtott kedvezmény vagy kölcsön elengedésének összege </t>
  </si>
  <si>
    <t>Közvetett támogatások összesen</t>
  </si>
  <si>
    <t>polgármester</t>
  </si>
  <si>
    <t>Működési célú költségvetési kiadások</t>
  </si>
  <si>
    <t>Munkaadókat terhelő járulékok és szociális hozzájárulási adó</t>
  </si>
  <si>
    <t>Dologi kiadások</t>
  </si>
  <si>
    <t>Ellátottak pénzbeli juttatásai</t>
  </si>
  <si>
    <t>Egyéb működési célú kiadások</t>
  </si>
  <si>
    <t>Felhalmozási célú költségvetési kiadások</t>
  </si>
  <si>
    <t>Költségvetési bevételek</t>
  </si>
  <si>
    <t>Költségvetési kiadások</t>
  </si>
  <si>
    <t>A költségvetési hiány külső finanszírozására szolgáló finanszírozási bevételek</t>
  </si>
  <si>
    <t>BEVÉTELEK  ÖSSZESEN</t>
  </si>
  <si>
    <t>Reorganizációs hitel</t>
  </si>
  <si>
    <t>Kezesség- illetve garanciavállalásból eredő fizetési kötelezettség</t>
  </si>
  <si>
    <t>2016.</t>
  </si>
  <si>
    <t>Víziközmű-társulattól annak megszűnése miatt átvett hitel</t>
  </si>
  <si>
    <t>Működési célú finanszírozási kiadás</t>
  </si>
  <si>
    <t>I</t>
  </si>
  <si>
    <t>J</t>
  </si>
  <si>
    <t>L</t>
  </si>
  <si>
    <t>M</t>
  </si>
  <si>
    <t>N</t>
  </si>
  <si>
    <t>Beruházások</t>
  </si>
  <si>
    <t>Felhalmozási célú finanszírozási kiadás</t>
  </si>
  <si>
    <r>
      <t xml:space="preserve">Tárgy: </t>
    </r>
    <r>
      <rPr>
        <sz val="10"/>
        <color indexed="8"/>
        <rFont val="Times New Roman"/>
        <family val="1"/>
      </rPr>
      <t>Az önkormányzat saját bevételeinek és adósságot keletkeztető ügyleteiből eredő fizetési kötelezettségeinek a  költségvetési évet követő három évre várható összegének megállapítása</t>
    </r>
  </si>
  <si>
    <r>
      <rPr>
        <b/>
        <sz val="9"/>
        <rFont val="Times New Roman"/>
        <family val="1"/>
      </rPr>
      <t>Felelős:</t>
    </r>
    <r>
      <rPr>
        <sz val="9"/>
        <rFont val="Times New Roman"/>
        <family val="1"/>
      </rPr>
      <t xml:space="preserve"> ……………… polgármester</t>
    </r>
  </si>
  <si>
    <t>(: ……………. :)</t>
  </si>
  <si>
    <t>Felhalmozási kiadások</t>
  </si>
  <si>
    <t xml:space="preserve">- Idegenforgalmi adóval kapcsolatos közvetett támogatások </t>
  </si>
  <si>
    <t>Záró pénzkészlet</t>
  </si>
  <si>
    <t>- Magánszemélyek kommunális adója</t>
  </si>
  <si>
    <t>- Építményadó</t>
  </si>
  <si>
    <t>-</t>
  </si>
  <si>
    <t xml:space="preserve">   - </t>
  </si>
  <si>
    <t>Személyi</t>
  </si>
  <si>
    <t>Járulék</t>
  </si>
  <si>
    <t>Európai uniós vagy nemzetközi szervezettől elnyert támogatás előfinanszírozását szolgáló ügylet</t>
  </si>
  <si>
    <t>Kötelező</t>
  </si>
  <si>
    <t>Önként vállalt</t>
  </si>
  <si>
    <t xml:space="preserve">     - Önként vállalt feladatok</t>
  </si>
  <si>
    <t>Finanszírozási kiadások</t>
  </si>
  <si>
    <t>Működési célú finanszírozási kiadások</t>
  </si>
  <si>
    <t>Felhalmozási célú finanszírozási kiadások</t>
  </si>
  <si>
    <t>KIADÁSOK MINDÖSSZESEN</t>
  </si>
  <si>
    <t xml:space="preserve">   - közös önkormányzati hivatal működtetéséhez</t>
  </si>
  <si>
    <t>Belső finanszírozási bevétel</t>
  </si>
  <si>
    <t>Külső finanszírozási bevétel</t>
  </si>
  <si>
    <t>Finanszírozási kiadás</t>
  </si>
  <si>
    <t>Felhalmozási bevételek</t>
  </si>
  <si>
    <t>Működési kiadások</t>
  </si>
  <si>
    <t>Összes bevétel</t>
  </si>
  <si>
    <t>Összes kiadás</t>
  </si>
  <si>
    <t>Költségvetési bevétel</t>
  </si>
  <si>
    <t>Költségvetési kiadás</t>
  </si>
  <si>
    <t>Egyenleg (- hiány, + többlet)</t>
  </si>
  <si>
    <t>Kód</t>
  </si>
  <si>
    <t>- háztartásoknak</t>
  </si>
  <si>
    <t xml:space="preserve">   - Arany János Tehetséggondozó Program</t>
  </si>
  <si>
    <t>- központi költségvetési szerveknek</t>
  </si>
  <si>
    <t xml:space="preserve">   - Bursa Hungarica</t>
  </si>
  <si>
    <t>Vásárolt termékek és szolgáltatások ÁFÁ-ja</t>
  </si>
  <si>
    <t>- Természetvédelmi bírság</t>
  </si>
  <si>
    <t>- Műemlékvédelmi bírság</t>
  </si>
  <si>
    <t>- Építésügyi bírság</t>
  </si>
  <si>
    <t>- Önkormányzati hivatal működésének támogatása</t>
  </si>
  <si>
    <t>- Zöldterület-gazdálkodás támogatása</t>
  </si>
  <si>
    <t>- Közvilágítás fenntartásának támogatása</t>
  </si>
  <si>
    <t>- Köztemető fenntartásának támogatása</t>
  </si>
  <si>
    <t>- Közutak fenntartásának támogatása</t>
  </si>
  <si>
    <t xml:space="preserve">   - háziorvosi ellátás</t>
  </si>
  <si>
    <t xml:space="preserve">   - védőnői ellátás</t>
  </si>
  <si>
    <t xml:space="preserve">   - Lakossági közműfejlesztés támogatása</t>
  </si>
  <si>
    <t>- társadalombiztosítás pénzügyi alapjaitól</t>
  </si>
  <si>
    <t>- elkülönített állami pénzalapoktól</t>
  </si>
  <si>
    <t>- helyi önkormányzatoktól és  költségvetési szerveiktől</t>
  </si>
  <si>
    <t>Működési célú külső finanszírozási bevételek</t>
  </si>
  <si>
    <t>Felhalmozási célú külső finanszírozási bevételek</t>
  </si>
  <si>
    <t>Működési célú belső finanszírozási bevételek</t>
  </si>
  <si>
    <t>Felhalmozási célú belső finanszírozási bevételek</t>
  </si>
  <si>
    <t>Függő, átfutó, kiegyenlítő bevétel</t>
  </si>
  <si>
    <t>Függő, átfutó, kiegyenlítő kiadás</t>
  </si>
  <si>
    <t>ÜGYLETEKBŐL ÉS KEZESSÉGVÁLLALÁSOKBÓL FENNÁLLÓ KÖTELEZETTSÉGEI</t>
  </si>
  <si>
    <t>Felhalmozási kiadások összesen</t>
  </si>
  <si>
    <t>K1. Személyi juttatások</t>
  </si>
  <si>
    <t>Terv</t>
  </si>
  <si>
    <t>K2. Munkaadókat terhelő járulékok és szocális hozzájárulási adó</t>
  </si>
  <si>
    <t>K3. Dologi kiadások</t>
  </si>
  <si>
    <t>K4. Ellátottak pénzbeli juttatásai</t>
  </si>
  <si>
    <t>K42. Családi támogatások</t>
  </si>
  <si>
    <t>K48. Egyéb nem intézményi ellátások</t>
  </si>
  <si>
    <t xml:space="preserve">   - egyéb pénzbeli és természetbeni gyermekvédelmi támogatások</t>
  </si>
  <si>
    <t xml:space="preserve">   - egyéb, az önkormányzat rendeletében meghatározott juttatás</t>
  </si>
  <si>
    <t xml:space="preserve">   - köztemetés (Szoctv. 48. §)</t>
  </si>
  <si>
    <t xml:space="preserve">   - rászorultságtól függő normatív kedvezmények (Gyvt. 151. § (5) bek. )</t>
  </si>
  <si>
    <t>K47. Intézményi ellátottak pénzbeli juttatásai</t>
  </si>
  <si>
    <t xml:space="preserve">   - volt foglalkoztatottaknak, azok hozzátartozóinak nyújtott, máshova nem sorolható pénzbeli juttatások, valamint a részükre adott ajándékok - például könyv, vásárlási utalvány - kiadásai</t>
  </si>
  <si>
    <t xml:space="preserve">      - rendszeres gyermekvédelmi kedvezményben részesülők természetbeni támogatása</t>
  </si>
  <si>
    <t xml:space="preserve">      - kiegészítő gyermekvédelmi támogatás és pótléka</t>
  </si>
  <si>
    <t>K43. Pénzbeli kárpótlások, kártérítések összesen</t>
  </si>
  <si>
    <t>K503. Működési célú garancia- és kezességvállalásból származó kifizetés államháztartáson belülre</t>
  </si>
  <si>
    <t>K504. Működési célú visszatérítendő támogatások, kölcsönök nyújtása államháztartáson belülre</t>
  </si>
  <si>
    <t>K501. Nemzetközi kötelezettségek</t>
  </si>
  <si>
    <t>K506. Egyéb működési célú támogatások államháztartáson belülre</t>
  </si>
  <si>
    <t>K505. Működési célú visszatérítendő támogatások, kölcsönök törlesztése államháztartáson belülre</t>
  </si>
  <si>
    <t>- helyi önkormányzatoknak és költségvetési szerveiknek</t>
  </si>
  <si>
    <t>- társulásoknak és költségvetési szerveiknek</t>
  </si>
  <si>
    <t>K507. Működési célú garancia- és kezességvállalásból származó kifizetés államháztartáson kívülre</t>
  </si>
  <si>
    <t>K508. Működési célú visszatérítendő támogatások, kölcsönök nyújtása államháztartáson kívülre</t>
  </si>
  <si>
    <t>K509. Árkiegészítések, ártámogatások</t>
  </si>
  <si>
    <t>K510. Kamattámogatások</t>
  </si>
  <si>
    <t>- egyéb civil szervezeteknek</t>
  </si>
  <si>
    <t>- egyéb vállalkozásoknak</t>
  </si>
  <si>
    <t>Informatikai eszközök beszerzése, létesítése összesen</t>
  </si>
  <si>
    <t>Ingatlanok beszerzése, létesítése összesen</t>
  </si>
  <si>
    <t>Immateriális javak beszerzése, létesítése összesen</t>
  </si>
  <si>
    <t>Egyéb tárgyi eszközök beszerzése, létesítése összesen</t>
  </si>
  <si>
    <t>Részesedések beszerzése összesen</t>
  </si>
  <si>
    <t>Meglévő részesedések növeléséhez kapcsolódó kiadások összesen</t>
  </si>
  <si>
    <t>Ingatlanok felújítása összesen</t>
  </si>
  <si>
    <t>Informatikai eszközök felújítása összesen</t>
  </si>
  <si>
    <t>Egyéb tárgyi eszközök felújítása összesen</t>
  </si>
  <si>
    <t>Felújítási célú előzetesen felszámított általános forgalmi adó összesen</t>
  </si>
  <si>
    <t>Egyéb felhalmozási célú kiadások</t>
  </si>
  <si>
    <t>Felhalmozási célú visszatérítendő támogatások, kölcsönök törlesztése államháztartáson belülre összesen</t>
  </si>
  <si>
    <t>Felhalmozási célú visszatérítendő támogatások, kölcsönök nyújtása államháztartáson belülre összesen</t>
  </si>
  <si>
    <t>Felhalmozási célú garancia- és kezességvállalásból származó kifizetés államháztartáson belülre összesen</t>
  </si>
  <si>
    <t xml:space="preserve">Felhalmozási célú garancia- és kezességvállalásból származó kifizetés államháztartáson kívülre összesen </t>
  </si>
  <si>
    <t>Felhalmozási célú visszatérítendő támogatások, kölcsönök nyújtása államháztartáson kívülre összesen</t>
  </si>
  <si>
    <t>Lakástámogatás összesen</t>
  </si>
  <si>
    <t>Egyéb felhalmozási célú támogatások államháztartáson kívülre összesen</t>
  </si>
  <si>
    <t>- Általános tartalék</t>
  </si>
  <si>
    <t>- Céltartalék</t>
  </si>
  <si>
    <t>Belföldi finanszírozás bevételei</t>
  </si>
  <si>
    <t>B8131. Előző év költségvetési maradványának igénybevétele</t>
  </si>
  <si>
    <t>B82. Külföldi finanszírozás bevételei</t>
  </si>
  <si>
    <t>B83. Adóssághoz nem tartozó származékos ügyletek bevételei</t>
  </si>
  <si>
    <t>Beruházási célú előzetesen felszámított általános forgalmi adó összesen</t>
  </si>
  <si>
    <t>Belföldi finanszírozás kiadásai</t>
  </si>
  <si>
    <t>K93. Adóssághoz nem tartozó származékos ügyletek kiadásai</t>
  </si>
  <si>
    <t>- K9112. Likviditási célú hitelek, kölcsönök törlesztése pénzügyi vállalkozásnak</t>
  </si>
  <si>
    <t>- K914. Államháztartáson belüli megelőlegezések visszafizetése</t>
  </si>
  <si>
    <t>- K915. Központi, irányító szervi támogatás folyósítása</t>
  </si>
  <si>
    <t>- B816. Központi, irányító szervi támogatás</t>
  </si>
  <si>
    <t>- B814. Államháztartáson belüli megelőlegezések</t>
  </si>
  <si>
    <t>- B8112. Likviditási célú hitelek, kölcsönök felvétele pénzügyi vállalkozástól</t>
  </si>
  <si>
    <t>- K917. Pénzügyi lízing kiadásai</t>
  </si>
  <si>
    <t>K92. Külföldi finanszírozás kiadásai</t>
  </si>
  <si>
    <t xml:space="preserve">     - Kötelező feladatok</t>
  </si>
  <si>
    <t>K5. Egyéb működési célú kiadások</t>
  </si>
  <si>
    <t>K6. Beruházások</t>
  </si>
  <si>
    <t>K7. Felújítások</t>
  </si>
  <si>
    <t>K8. Egyéb felhalmozási kiadások</t>
  </si>
  <si>
    <t>K9. Finanszírozási kiadások</t>
  </si>
  <si>
    <t>K9. Felhalmozási célú finanszírozási kiadások</t>
  </si>
  <si>
    <t>011130 Önkormányzatok és önkormányzati hivatalok jogalkotó és általános igazgatási tevékenysége</t>
  </si>
  <si>
    <t>013320 Köztemető-fenntartás és -működtetés</t>
  </si>
  <si>
    <t>013350 Az önkormányzati vagyonnal való gazdálkodással kapcsolatos feladatok</t>
  </si>
  <si>
    <t>032020 Tűz- és katasztrófavédelmi tevékenységek</t>
  </si>
  <si>
    <t>041231 Rövid időtartamú közfoglalkoztatás</t>
  </si>
  <si>
    <t>041232 Start-munka program - Téli közfoglalkoztatás</t>
  </si>
  <si>
    <t>042110 Mezőgazdaság igazgatása</t>
  </si>
  <si>
    <t>042220 Erdőgazdálkodás</t>
  </si>
  <si>
    <t>045160 Közutak, hidak, alagutak üzemeltetése, fenntartása</t>
  </si>
  <si>
    <t>047410 Ár- és belvízvédelemmel összefüggő tevékenységek</t>
  </si>
  <si>
    <t>051020 Nem veszélyes (települési) hulladék összetevőinek válogatása, elkülönített begyűjtése, szállítása, átrakása</t>
  </si>
  <si>
    <t>052020 Szennyvíz gyűjtése, tisztítása, elhelyezése</t>
  </si>
  <si>
    <t>063020 Víztermelés, -kezelés, -ellátás</t>
  </si>
  <si>
    <t>064010 Közvilágítás</t>
  </si>
  <si>
    <t>066010 Zöldterület-kezelés</t>
  </si>
  <si>
    <t>072111 Háziorvosi alapellátás</t>
  </si>
  <si>
    <t>072112 Háziorvosi ügyeleti ellátás</t>
  </si>
  <si>
    <t>072190 Általános orvosi szolgáltatások finanszírozása és támogatása</t>
  </si>
  <si>
    <t>072311 Fogorvosi alapellátás</t>
  </si>
  <si>
    <t>072312 Fogorvosi ügyeleti ellátás</t>
  </si>
  <si>
    <t>074031 Család és nővédelmi egészségügyi gondozás</t>
  </si>
  <si>
    <t>081030 Sportlétesítmények, edzőtáborok működtetése és fejlesztése</t>
  </si>
  <si>
    <t>081045 Szabadidősport- (rekreációs sport-) tevékenység és támogatása</t>
  </si>
  <si>
    <t>081071 Üdülői szálláshely-szolgáltatás és étkeztetés</t>
  </si>
  <si>
    <t>082044 Könyvtári szolgáltatások</t>
  </si>
  <si>
    <t>082091 Közművelődés - közösségi és társadalmi részvétel fejlesztése</t>
  </si>
  <si>
    <t>107051 Szociális étkeztetés</t>
  </si>
  <si>
    <t>Kormányzati funkció száma és megnevezése</t>
  </si>
  <si>
    <t>B1. Működési célú támogatások államháztartáson belülről</t>
  </si>
  <si>
    <t>B111. Helyi önkormányzatok működésének általános támogatása</t>
  </si>
  <si>
    <t>- Egyéb önkormányzati feladatok támogatása</t>
  </si>
  <si>
    <t>- Nem közművel összegyűjtött háztartási szennyvíz ártalmatlanítása</t>
  </si>
  <si>
    <t>B112. Települési önkormányzatok egyes köznevelési feladatainak támogatása</t>
  </si>
  <si>
    <t>- Óvodapedagógusok és segítőik bértámogatása</t>
  </si>
  <si>
    <t>- Óvodaműködtetési támogatás</t>
  </si>
  <si>
    <t>- Egyes jövedelempótló támogatások kiegészítése</t>
  </si>
  <si>
    <t>- Hozzájárulás a pénzbeli szociális ellátásokhoz</t>
  </si>
  <si>
    <t>- Gyermekétkeztetés támogatása</t>
  </si>
  <si>
    <t>B113. Települési önkormányzatok szociális, gyermekjóléti és gyermekétkeztetési feladatainak támogatása</t>
  </si>
  <si>
    <t>- Szociális étkeztetés</t>
  </si>
  <si>
    <t>- Falugondnoki szolgáltatás</t>
  </si>
  <si>
    <t>- Települési önkormányzatok nyilvános könyvtári és közművelődési feladatainak támogatása</t>
  </si>
  <si>
    <t>B114. Települési önkormányzatok kulturális feladatainak támogatása</t>
  </si>
  <si>
    <t>- Lakossági víz- és csatornaszolgáltatás támogatása</t>
  </si>
  <si>
    <t>- E-útdíj miatti bevételkiesés ellentételezése</t>
  </si>
  <si>
    <t>- Határátkelőhelyek fenntartásának támogatása</t>
  </si>
  <si>
    <t>- Helyi szervezési intézkedésekhez kapcsolódó többletkiadások támogatása</t>
  </si>
  <si>
    <t>- Nyári gyermekétkeztetés biztosítása</t>
  </si>
  <si>
    <t>- Könyvtári és közművelődési érdekeltségnövelő támogatás</t>
  </si>
  <si>
    <t>- Üdülőhelyi feladatok támogatása</t>
  </si>
  <si>
    <t>- Lakott külterülettel kapcsolatos feladatok támogatása</t>
  </si>
  <si>
    <t>Működési célú támogatások államháztartáson belülről</t>
  </si>
  <si>
    <t>B12. Elvonások és befizetések bevételei</t>
  </si>
  <si>
    <t>B15. Működési célú visszatérítendő támogatások, kölcsönök igénybevétele államháztartáson belülről</t>
  </si>
  <si>
    <t>B14. Működési célú visszatérítendő támogatások, kölcsönök visszatérülése államháztartáson belülről</t>
  </si>
  <si>
    <t>B13. Működési célú garancia- és kezességvállalásból származó megtérülések államháztartáson belülről</t>
  </si>
  <si>
    <t xml:space="preserve">   - iskolaorvosi ellátás</t>
  </si>
  <si>
    <t>- társulásoktól és  költségvetési szerveiktől</t>
  </si>
  <si>
    <t>B16. Egyéb működési célú támogatások államháztartáson belülről</t>
  </si>
  <si>
    <t>B2. Felhalmozási célú támogatások államháztartáson belülről</t>
  </si>
  <si>
    <t>Felhalmozási célú támogatások államháztartáson belülről</t>
  </si>
  <si>
    <t xml:space="preserve">   - EU-s pályázatok saját forrás kiegészítésének támogatása</t>
  </si>
  <si>
    <t xml:space="preserve">   - Adósságkonszolidációban részt nem vett települési önkormányzatok fejlesztéseinek támogatása</t>
  </si>
  <si>
    <t xml:space="preserve">   - Kötelező önkormányzati feladatot ellátó intézmények fejlesztése, felújítása</t>
  </si>
  <si>
    <t xml:space="preserve">   - Óvodai, iskolai és utánpótlás sport infrastruktúra-fejlesztés, felújítás</t>
  </si>
  <si>
    <t xml:space="preserve">   - Könyvtári és közművelődési érdekeltségnövelő támogatás</t>
  </si>
  <si>
    <t>- Felhalmozási célú központosított előirányzatok</t>
  </si>
  <si>
    <t>- Vis maior támogatások</t>
  </si>
  <si>
    <t>B21. Felhalmozási célú önkormányzati támogatások</t>
  </si>
  <si>
    <t>B22. Felhalmozási célú garancia- és kezességvállalásból származó megtérülések államháztartáson belülről</t>
  </si>
  <si>
    <t>B23. Felhalmozási célú visszatérítendő támogatások, kölcsönök visszatérülése államháztartáson belülről</t>
  </si>
  <si>
    <t>B24. Felhalmozási célú visszatérítendő támogatások, kölcsönök igénybevétele államháztartáson belülről</t>
  </si>
  <si>
    <t>B25. Egyéb felhalmozási célú támogatások bevételei államháztartáson belülről</t>
  </si>
  <si>
    <t>Közhatalmi bevételek</t>
  </si>
  <si>
    <t>B3. Közhatalmi bevételek</t>
  </si>
  <si>
    <t>B311. Magánszemélyek jövedelemadói</t>
  </si>
  <si>
    <t>- Termőföld bérbeadásából származó jövedelem utáni személyi jövedelemadó</t>
  </si>
  <si>
    <t>B34. Vagyoni típusú adók</t>
  </si>
  <si>
    <t>- Állandó jelleggel végzett iparűzési tevékenység után fizetett helyi iparűzési adó</t>
  </si>
  <si>
    <t>- Ideiglenes jelleggel végzett tevékenység után fizetett helyi iparűzési adó</t>
  </si>
  <si>
    <t>B351. Értékesítési és forgalmi adók</t>
  </si>
  <si>
    <t>- Belföldi gépjárművek adójának a helyi önkormányzatot megillető része</t>
  </si>
  <si>
    <t>- Gépjármű túlsúlydíj</t>
  </si>
  <si>
    <t>B354. Gépjárműadók</t>
  </si>
  <si>
    <t>- Tartózkodás után fizetett idegenforgalmi adó</t>
  </si>
  <si>
    <t>B355. Egyéb áruhasználati és szolgáltatási adók</t>
  </si>
  <si>
    <t>- Igazgatási szolgáltatási díjak</t>
  </si>
  <si>
    <t>- Környezetvédelmi bírság</t>
  </si>
  <si>
    <t>- Szabálysértési pénz- és helyszíni bírság és a közlekedési szabályszegések után kiszabott közigazgatási bírság helyi önkormányzatot megillető része</t>
  </si>
  <si>
    <t>- Egyéb bírságok</t>
  </si>
  <si>
    <t xml:space="preserve">   - Késedelmi pótlék</t>
  </si>
  <si>
    <t>- Egyéb (az előzőekben fel nem sorolt) közhatalmi bevételek</t>
  </si>
  <si>
    <t>B36. Egyéb közhatalmi bevételek</t>
  </si>
  <si>
    <t>- B401. Készletértékesítés ellenértéke</t>
  </si>
  <si>
    <t>- Tárgyi eszközök bérbeadásából származó bevétel</t>
  </si>
  <si>
    <t>- Utak használata ellenében beszedett használati díj, pótdíj, elektronikus útdíj</t>
  </si>
  <si>
    <t>B402. Szolgáltatások ellenértéke</t>
  </si>
  <si>
    <t>B4. Működési bevételek</t>
  </si>
  <si>
    <t>- államháztartáson belülről</t>
  </si>
  <si>
    <t>- államháztartáson kívülről, külföldről</t>
  </si>
  <si>
    <t>B403. Közvetített szolgáltatások ellenértéke</t>
  </si>
  <si>
    <t>- Vadászati jog bérbeadásából származó bevétel</t>
  </si>
  <si>
    <t>- Önkormányzati vagyon üzemeltetéséből, koncesszióból származó bevétel</t>
  </si>
  <si>
    <t>- Önkormányzati vagyon vagyonkezelésbe adásából származó bevétel</t>
  </si>
  <si>
    <t>- Önkormányzati többségi tulajdonú vállalkozástól kapott osztalék</t>
  </si>
  <si>
    <t>- Állami többségi tulajdonú vállalkozástól kapott osztalék</t>
  </si>
  <si>
    <t>- Egyéb részesedések után kapott osztalék</t>
  </si>
  <si>
    <t>- Egyéb, az előzőekben fel nem sorolt tulajdonosi bevételek</t>
  </si>
  <si>
    <t>B404. Tulajdonosi bevételek</t>
  </si>
  <si>
    <t>- Óvodai étkeztetés térítési díja</t>
  </si>
  <si>
    <t>- Iskolai étkeztetés térítési díja</t>
  </si>
  <si>
    <t>B405. Ellátási díjak</t>
  </si>
  <si>
    <t>B406. Kiszámlázott általános forgalmi  adó</t>
  </si>
  <si>
    <t>B407. Általános forgalmi adó visszatérítése</t>
  </si>
  <si>
    <t>B409. Egyéb pénzügyi műveletek bevételei</t>
  </si>
  <si>
    <t xml:space="preserve">- Szerződésben vállalt kötelezettségek elmulasztásához kapcsolódó bevételek, káreseményekkel kapcsolatosan kapott bevételek, biztosítási bevételek, visszakapott óvadék (kaució), bánatpénz </t>
  </si>
  <si>
    <t>- Költségek visszatérítései</t>
  </si>
  <si>
    <t xml:space="preserve">   - Adók módjára behajtandó köztartozás végrehajtási költségének visszatérült összege</t>
  </si>
  <si>
    <t xml:space="preserve">   - Egyéb költségvisszatérítés</t>
  </si>
  <si>
    <t>- Egyéb, az előzőekben fel nem sorolt egyéb működési bevétel</t>
  </si>
  <si>
    <t>B5. Felhalmozási bevételek</t>
  </si>
  <si>
    <t>B51. Immateriális javak értékesítése</t>
  </si>
  <si>
    <t>- Termőföld-eladás bevételei</t>
  </si>
  <si>
    <t>B52. Ingatlanok értékesítése</t>
  </si>
  <si>
    <t>- Termőföldnek nem minősülő ingatlanok, vagyoni értékű jogok értékesítésének bevételei</t>
  </si>
  <si>
    <t>B53. Egyéb tárgyi eszköz értékesítése</t>
  </si>
  <si>
    <t>- Privatizációból származó bevétel</t>
  </si>
  <si>
    <t>- Egyéb részesedés-értékesítés</t>
  </si>
  <si>
    <t>B54. Részesedések értékesítése</t>
  </si>
  <si>
    <t>B55. Részesedések megszűnéséhez kapcsolódó bevételek</t>
  </si>
  <si>
    <t>Működési célú átvett pénzeszközök</t>
  </si>
  <si>
    <t>Felhalmozási célú átvett pénzeszközök</t>
  </si>
  <si>
    <t>B61. Működési célú garancia- és kezességvállalásból származó megtérülések államháztartáson kívülről</t>
  </si>
  <si>
    <t>B6. Működési célú átvett pénzeszközök</t>
  </si>
  <si>
    <t>B7. Felhalmozási célú átvett pénzeszközök</t>
  </si>
  <si>
    <t>B71. Felhalmozási célú garancia- és kezességvállalásból származó megtérülések államháztartáson kívülről</t>
  </si>
  <si>
    <t>2017.</t>
  </si>
  <si>
    <t>- Szociális étkeztetés térítési díja</t>
  </si>
  <si>
    <t>Egyéb felhalmozási célú támogatások államháztartáson belülre összesen</t>
  </si>
  <si>
    <t>Működési célú külső finanszírozási bevétel</t>
  </si>
  <si>
    <t>Felhalmozási célú külső finanszírozási bevétel</t>
  </si>
  <si>
    <t>Működési célú belső finanszírozási bevétel</t>
  </si>
  <si>
    <t>Felhalmozási célú belső finanszírozási bevétel</t>
  </si>
  <si>
    <r>
      <t>Előterjesztés: ……………...</t>
    </r>
    <r>
      <rPr>
        <sz val="10"/>
        <color indexed="8"/>
        <rFont val="Times New Roman"/>
        <family val="1"/>
      </rPr>
      <t xml:space="preserve"> Község Önkormányzata Képviselő-testülete 2014. ……….-i ülésére </t>
    </r>
  </si>
  <si>
    <t>Képviselő-testület felkéri a polgármestert, hogy kísérje figyelemmel a kötelezettségvállalások teljesítését és erről adjon tájékoztatást a képviselő-testület részére.</t>
  </si>
  <si>
    <r>
      <rPr>
        <b/>
        <sz val="9"/>
        <color indexed="8"/>
        <rFont val="Times New Roman"/>
        <family val="1"/>
      </rPr>
      <t>Határidő:</t>
    </r>
    <r>
      <rPr>
        <sz val="9"/>
        <color indexed="8"/>
        <rFont val="Times New Roman"/>
        <family val="1"/>
      </rPr>
      <t xml:space="preserve">  2014. december 31.</t>
    </r>
  </si>
  <si>
    <r>
      <t xml:space="preserve">Határozati javaslat: </t>
    </r>
    <r>
      <rPr>
        <sz val="10"/>
        <color indexed="8"/>
        <rFont val="Times New Roman"/>
        <family val="1"/>
      </rPr>
      <t>.............. Község Önkormányzata Képviselő-testülete az önkormányzat saját bevételeinek és az adósságot keletkeztető ügyleteiből eredő fizetési kötelezettségeinek a 2014. költségvetési évet követő három évre várható összegét az alábbiak szerint állapítja meg:</t>
    </r>
    <r>
      <rPr>
        <b/>
        <sz val="10"/>
        <color indexed="8"/>
        <rFont val="Times New Roman"/>
        <family val="1"/>
      </rPr>
      <t xml:space="preserve"> </t>
    </r>
  </si>
  <si>
    <t>Kezesség- illetve garanciavállalásból fennálló kötelezettség az érvényesíthetőség végéig</t>
  </si>
  <si>
    <t>Saját bevétel 50 %-ánál figyelmen kívül hagyható, tárgyévet terhelő kötelezettség</t>
  </si>
  <si>
    <t>Államigazgatási</t>
  </si>
  <si>
    <t xml:space="preserve">     - Államigazgatási feladatok</t>
  </si>
  <si>
    <t>Helyi adók és települési adó</t>
  </si>
  <si>
    <t>Osztalékok, koncessziós díjak, hozambevétel</t>
  </si>
  <si>
    <t>Kezesség- illetve garanciavállalással kapcsolatos megtérülés</t>
  </si>
  <si>
    <t>Naptári éven belül lejáró futamidejű adósságot keletkeztető ügylet</t>
  </si>
  <si>
    <t>2018.</t>
  </si>
  <si>
    <t>Egyes működési kiadások összesen</t>
  </si>
  <si>
    <t xml:space="preserve">   - települési támogatás</t>
  </si>
  <si>
    <t xml:space="preserve">     - pénzbeli települési támogatás</t>
  </si>
  <si>
    <t xml:space="preserve">     - természetbeni települési támogatás</t>
  </si>
  <si>
    <t xml:space="preserve">        -  rendkívüli települési támogatás (pénzbeli)</t>
  </si>
  <si>
    <t xml:space="preserve">        -  gyógyszerkiadások viseléséhez nyújtott települési támogatás (pénzbeli)</t>
  </si>
  <si>
    <t xml:space="preserve">        -  térítési díj támogatás (pénzbeli)</t>
  </si>
  <si>
    <t xml:space="preserve">        -  tankönyv- és iskoláztatási támogatás (pénzbeli)</t>
  </si>
  <si>
    <t xml:space="preserve">        -  gyermekek karácsonyi támogatása (pénzbeli)</t>
  </si>
  <si>
    <t xml:space="preserve">        -  karácsonyi támogatás (pénzbeli)</t>
  </si>
  <si>
    <t xml:space="preserve">        -  fűtési támogatás (pénzbeli)</t>
  </si>
  <si>
    <t xml:space="preserve">        -  temetéshez nyújtott települési támogatás (pénzbeli)</t>
  </si>
  <si>
    <t xml:space="preserve">        -  lakhatáshoz kapcsolódó rendszeres kiadások viseléséhez nyújtott települési támogatás (pénzbeli)</t>
  </si>
  <si>
    <t xml:space="preserve">        -  gyermek fogadásához nyújtott települési támogatás (pénzbeli)</t>
  </si>
  <si>
    <t xml:space="preserve">        -  eseti gyógyszertámogatás (pénzbeli)</t>
  </si>
  <si>
    <t xml:space="preserve">        -  kórházi ápolási támogatás (pénzbeli)</t>
  </si>
  <si>
    <t xml:space="preserve">        -  rendkívüli települési támogatás (természetbeni)</t>
  </si>
  <si>
    <t xml:space="preserve">        -  lakhatáshoz kapcsolódó rendszeres kiadások viseléséhez nyújtott települési támogatás (természetbeni)</t>
  </si>
  <si>
    <t xml:space="preserve">        -  lakhatási kiadásokhoz kapcsolódó hátralékot felhalmozó személyek részére nyújtott települési támogatás (természetbeni)</t>
  </si>
  <si>
    <t xml:space="preserve">        -  fűtési támogatás (természetbeni)</t>
  </si>
  <si>
    <t xml:space="preserve">        -  karácsonyi támogatás (természetbeni)</t>
  </si>
  <si>
    <t xml:space="preserve">        -  gyermekek karácsonyi támogatása (természetbeni)</t>
  </si>
  <si>
    <t xml:space="preserve">        -  tankönyv- és iskoláztatási támogatás (természetbeni)</t>
  </si>
  <si>
    <t xml:space="preserve">        -  térítési díj támogatás (természetbeni)</t>
  </si>
  <si>
    <t xml:space="preserve">        -  eseti gyógyszertámogatás (természetbeni)</t>
  </si>
  <si>
    <t xml:space="preserve">      - szociális célú tűzifa</t>
  </si>
  <si>
    <t>K5023. Egyéb elvonások, befizetések</t>
  </si>
  <si>
    <t>K5022. A helyi önkormányzatok törvényi előíráson alapuló befizetései</t>
  </si>
  <si>
    <t>K5021. A helyi önkormányzatok előző évi elszámolásából származó kiadások</t>
  </si>
  <si>
    <t>K512. Egyéb működési célú támogatások államháztartáson kívülre</t>
  </si>
  <si>
    <t>K513. Tartalékok</t>
  </si>
  <si>
    <t>- K9111. Hosszú lejáratú hitelek, kölcsönök törlesztése pénzügyi vállalkozásnak</t>
  </si>
  <si>
    <t>- K9113. Rövid lejáratú hitelek, kölcsönök törlesztése pénzügyi vállalkozásnak</t>
  </si>
  <si>
    <t>- Önkormányzati fejezeti tartalék</t>
  </si>
  <si>
    <t>B115. Működési célú költségvetési támogatások és kiegészítő támogatások</t>
  </si>
  <si>
    <t>B116. Elszámolásból származó bevételek</t>
  </si>
  <si>
    <t>B410. Biztosító által fizetett kártérítés</t>
  </si>
  <si>
    <t xml:space="preserve">B411. Egyéb működési bevételek </t>
  </si>
  <si>
    <t>B64. Működési célú visszatérítendő támogatások, kölcsönök visszatérülése államháztartáson kívülről</t>
  </si>
  <si>
    <t>B65. Egyéb működési célú átvett pénzeszközök</t>
  </si>
  <si>
    <t>B74. Felhalmozási célú visszatérítendő támogatások, kölcsönök visszatérülése államháztartáson kívülről</t>
  </si>
  <si>
    <t>B75. Egyéb felhalmozási célú átvett pénzeszközök</t>
  </si>
  <si>
    <t>- B8111. Hosszú lejáratú hitelek, kölcsönök felvétele pénzügyi vállalkozástól</t>
  </si>
  <si>
    <t>- B8113. Rövid lejáratú hitelek, kölcsönök felvétele pénzügyi vállalkozástól</t>
  </si>
  <si>
    <t>B817. Lekötött bankbetétek megszüntetése</t>
  </si>
  <si>
    <t>- K916. Szabad pénzeszközök lekötött bankbetétként elhelyezése</t>
  </si>
  <si>
    <t>- Sírhely</t>
  </si>
  <si>
    <t xml:space="preserve"> - lakosságnak visszatérítendő kölcsön</t>
  </si>
  <si>
    <t xml:space="preserve"> - Polgárőrség</t>
  </si>
  <si>
    <t xml:space="preserve">   - fogorvosi hozzájárulás 2015.</t>
  </si>
  <si>
    <t xml:space="preserve">   - háziorvosi hozzájárulás 2015.</t>
  </si>
  <si>
    <t xml:space="preserve">   - védőnői hozzájárulás 2015.</t>
  </si>
  <si>
    <t>A költségvetési hiány belső finanszírozására szolgáló finanszírozási bevételek</t>
  </si>
  <si>
    <r>
      <t>KIADÁSAI</t>
    </r>
    <r>
      <rPr>
        <i/>
        <sz val="12"/>
        <rFont val="Times New Roman"/>
        <family val="1"/>
      </rPr>
      <t xml:space="preserve"> (adatok Ft-ban)</t>
    </r>
  </si>
  <si>
    <r>
      <t>EGYES MŰKÖDÉSI KIADÁSAI</t>
    </r>
    <r>
      <rPr>
        <i/>
        <sz val="12"/>
        <color indexed="8"/>
        <rFont val="Times New Roman"/>
        <family val="1"/>
      </rPr>
      <t xml:space="preserve"> (adatok Ft-ban)</t>
    </r>
  </si>
  <si>
    <t>045161 Kerékpárutak üzemeltetése, fenntartása</t>
  </si>
  <si>
    <t xml:space="preserve">        -  óvodába járási támogatás (természetbeni)</t>
  </si>
  <si>
    <t xml:space="preserve">        -  óvodába járási támogatás (pénzbeli)</t>
  </si>
  <si>
    <t xml:space="preserve">   - fogorvosi hozzájárulás 2016.</t>
  </si>
  <si>
    <t xml:space="preserve">   - háziorvosi hozzájárulás 2016.</t>
  </si>
  <si>
    <t xml:space="preserve">   - védőnői hozzájárulás 2016.</t>
  </si>
  <si>
    <t xml:space="preserve">   - óvodai hozzájárulás 2015.</t>
  </si>
  <si>
    <t xml:space="preserve">   - óvodai hozzájárulás 2016.</t>
  </si>
  <si>
    <t xml:space="preserve">   - iskolai étkeztetéshez hozzájárulás 2015.</t>
  </si>
  <si>
    <t xml:space="preserve">   - iskolai étkeztetéshez hozzájárulás 2016.</t>
  </si>
  <si>
    <t xml:space="preserve">   - falugondnok 2015.</t>
  </si>
  <si>
    <t xml:space="preserve">   - falugondnok 2016.</t>
  </si>
  <si>
    <t xml:space="preserve">   - településüzemeltetési feladatok ellátása 2015.</t>
  </si>
  <si>
    <t xml:space="preserve">   - településüzemeltetési feladatok ellátása 2016.</t>
  </si>
  <si>
    <t xml:space="preserve"> - TEKE Kub</t>
  </si>
  <si>
    <t xml:space="preserve"> - Nem nevesített civil szervezetek</t>
  </si>
  <si>
    <r>
      <t>FELHALMOZÁSI KIADÁSAI</t>
    </r>
    <r>
      <rPr>
        <i/>
        <sz val="12"/>
        <color indexed="8"/>
        <rFont val="Times New Roman"/>
        <family val="1"/>
      </rPr>
      <t xml:space="preserve"> (adatok Ft-ban)</t>
    </r>
  </si>
  <si>
    <t xml:space="preserve"> - fejezettől</t>
  </si>
  <si>
    <t>B408. Kamatbevételek és más nyereségjellegű bevételek</t>
  </si>
  <si>
    <t>- Befektetett pénzügyi eszközökből származó bevételek</t>
  </si>
  <si>
    <t>- Egyéb kapott (járó) kamatok és kamatjellegű bevételek</t>
  </si>
  <si>
    <t xml:space="preserve">- Részesedésekből származó pénzügyi műveletek bevételei </t>
  </si>
  <si>
    <t>- Más egyéb pénzügyi műveletek bevételei</t>
  </si>
  <si>
    <t>- Iparűzési adó korrekció</t>
  </si>
  <si>
    <t>- Települési önkormányzatok szociális feladatainak egyéb támogatása</t>
  </si>
  <si>
    <t>- Szociális célú tüzifa</t>
  </si>
  <si>
    <t>104037 Intézményen kívüli gyermekétkeztetés</t>
  </si>
  <si>
    <t xml:space="preserve">   - Adósságkonszolidációban részt nem vett önkormányzatok felhalmozási támogatása</t>
  </si>
  <si>
    <t>- Központi költségvetési szervtől</t>
  </si>
  <si>
    <r>
      <t>ÉS SAJÁT BEVÉTELEI A FUTAMIDŐ VÉGÉIG</t>
    </r>
    <r>
      <rPr>
        <i/>
        <sz val="12"/>
        <rFont val="Times New Roman"/>
        <family val="1"/>
      </rPr>
      <t xml:space="preserve"> (adatok Ft-ban)</t>
    </r>
  </si>
  <si>
    <t>2019.</t>
  </si>
  <si>
    <t xml:space="preserve"> - Ivóvízhálózat felújítása</t>
  </si>
  <si>
    <t>081061 Szabadidős park, fürdő és strandszolgáltatás</t>
  </si>
  <si>
    <t xml:space="preserve"> - lakosságtól visszatérítendő kölcsön</t>
  </si>
  <si>
    <t>ÖNKORMÁNYZATI KÖRNYEZETVÉDELMI ALAP</t>
  </si>
  <si>
    <t>Bevételek</t>
  </si>
  <si>
    <t>Előző évi maradvány</t>
  </si>
  <si>
    <t>Tárgyévi talajterhelési díj</t>
  </si>
  <si>
    <t>Környezetvédelmi bírság</t>
  </si>
  <si>
    <t>Kiadások</t>
  </si>
  <si>
    <t>Tárgyévi maradvány</t>
  </si>
  <si>
    <t xml:space="preserve"> - reprezentáció</t>
  </si>
  <si>
    <t>041233 Hosszabb időtartamú közfoglalkoztatás</t>
  </si>
  <si>
    <t>041236 Országos közfoglalkoztatási program</t>
  </si>
  <si>
    <t xml:space="preserve">    - Erzsébet utalvány</t>
  </si>
  <si>
    <t xml:space="preserve">    - Előző évi költségvetési támogatás visszatérülés</t>
  </si>
  <si>
    <t>- A 2015. évről áthúzódó bérkompenzáció támogatása</t>
  </si>
  <si>
    <t xml:space="preserve"> - </t>
  </si>
  <si>
    <t>066020 Város és községgazdálkodás</t>
  </si>
  <si>
    <t xml:space="preserve">        -  lakáshoz jutást segítő települési támogatás (pénzbeli)</t>
  </si>
  <si>
    <t xml:space="preserve">   - szünidei gyermekétkeztetés</t>
  </si>
  <si>
    <t>- Szünidei gyermekétkeztetés</t>
  </si>
  <si>
    <t>- fejezeti kezelésű előirányzatoktól EU-s programok és azon hazai társfinanszírozása</t>
  </si>
  <si>
    <t xml:space="preserve">- </t>
  </si>
  <si>
    <t>- Egyéb helyiség bérbeadása</t>
  </si>
  <si>
    <t>- Egyéb helyiség bérbeadása hátralék</t>
  </si>
  <si>
    <t>- Földbérlet</t>
  </si>
  <si>
    <t xml:space="preserve"> - lakosságtól visszatérítendő lakásfelújítási kölcsön</t>
  </si>
  <si>
    <r>
      <t>BEVÉTELEINEK ÉS KIADÁSAINAK MÉRLEGE</t>
    </r>
    <r>
      <rPr>
        <i/>
        <sz val="12"/>
        <color indexed="8"/>
        <rFont val="Times New Roman"/>
        <family val="1"/>
      </rPr>
      <t xml:space="preserve"> (adatok ezer Ft-ban)</t>
    </r>
  </si>
  <si>
    <t xml:space="preserve"> - Szennyvízhálózat felújítása (maradvány)</t>
  </si>
  <si>
    <t>011130 Önkormányzatok és önkormányzati hivatalok jogalkotó és általános igazgatási tevékenysége (képviselői T. díj)</t>
  </si>
  <si>
    <t>082091 Közművelődés - közösségi és társadalmi részvétel fejlesztése (kamat)</t>
  </si>
  <si>
    <t xml:space="preserve"> személyhez nem köthető repr.</t>
  </si>
  <si>
    <t xml:space="preserve">   - bolt támogatás</t>
  </si>
  <si>
    <t>- Boltbérlet</t>
  </si>
  <si>
    <r>
      <t xml:space="preserve">BEVÉTELEI </t>
    </r>
    <r>
      <rPr>
        <i/>
        <sz val="12"/>
        <rFont val="Times New Roman"/>
        <family val="1"/>
      </rPr>
      <t>(adatok Ft-ban)</t>
    </r>
  </si>
  <si>
    <t xml:space="preserve">BELSŐSÁRD KÖZSÉG ÖNKORMÁNYZATA </t>
  </si>
  <si>
    <t xml:space="preserve"> - Ár és belvíz védelem (árkolási munka)</t>
  </si>
  <si>
    <t xml:space="preserve"> - Ingatlan vásárlás</t>
  </si>
  <si>
    <t>- Faluháznál melléképület kialakítása (szociális helyiség és garázs)</t>
  </si>
  <si>
    <t xml:space="preserve"> - 2015. évi fel nem haszn.  szennyvízdíjtámogatás visszaut.</t>
  </si>
  <si>
    <t xml:space="preserve"> - Mentőszolgálat Alapítvány</t>
  </si>
  <si>
    <t xml:space="preserve">   - Jövedéki adó</t>
  </si>
  <si>
    <t xml:space="preserve"> - MEDICOPTER Alapítvány</t>
  </si>
  <si>
    <t xml:space="preserve">   - Dr. Hetés Ferenc Rendelőintézet</t>
  </si>
  <si>
    <t xml:space="preserve">- Rendkívűli szoc. Támog. </t>
  </si>
  <si>
    <t>BELSŐSÁRD KÖZSÉG ÖNKORMÁNYZATA 2017. ÉVI KÖLTSÉGVETÉSÉNEK</t>
  </si>
  <si>
    <t>011130 Önkormányzatok és önkormányzati hivatalok jogalkotó és általános igazgatási tevékenysége  cafetéria</t>
  </si>
  <si>
    <t xml:space="preserve">   - fogorvosi hozzájárulás 2017.</t>
  </si>
  <si>
    <t xml:space="preserve">   - háziorvosi hozzájárulás 2017.</t>
  </si>
  <si>
    <t xml:space="preserve">   - védőnői hozzájárulás 2017.</t>
  </si>
  <si>
    <t xml:space="preserve">   - falugondnok 2017.</t>
  </si>
  <si>
    <r>
      <t>2017. ÉVI KÖLTSÉGVETÉSE</t>
    </r>
    <r>
      <rPr>
        <i/>
        <sz val="12"/>
        <color indexed="8"/>
        <rFont val="Times New Roman"/>
        <family val="1"/>
      </rPr>
      <t xml:space="preserve"> (adatok Ft-ban)</t>
    </r>
  </si>
  <si>
    <r>
      <t>BELSŐSÁRD KÖZSÉG ÖNKORMÁNYZATA 2017. ÉVI KÖLTSÉGVETÉSÉNEK BEVÉTELEI ÉS KIADÁSAI</t>
    </r>
    <r>
      <rPr>
        <i/>
        <sz val="12"/>
        <color indexed="8"/>
        <rFont val="Times New Roman"/>
        <family val="1"/>
      </rPr>
      <t xml:space="preserve"> (adatok Ft-ban)</t>
    </r>
  </si>
  <si>
    <t xml:space="preserve">  - Faluház padló felújítás</t>
  </si>
  <si>
    <t>- Szabadidő park kerítés építés</t>
  </si>
  <si>
    <t>- Közös Önkormányzati Hivatal felhalmozási kiadásaihoz átadás önkormányzatnak</t>
  </si>
  <si>
    <t xml:space="preserve">2017. ÉVI SAJÁT BEVÉTELEI, TOVÁBBÁ ADÓSSÁGOT KELETKEZTETŐ </t>
  </si>
  <si>
    <t>2020.</t>
  </si>
  <si>
    <t xml:space="preserve">   - Talajterhelési díj</t>
  </si>
  <si>
    <t xml:space="preserve">2015. Tény </t>
  </si>
  <si>
    <t>2016. várható tény</t>
  </si>
  <si>
    <t>2017. terv</t>
  </si>
  <si>
    <t>BELSŐSÁRD KÖZSÉG ÖNKORMÁNYZATA 2015-2017. ÉVI MŰKÖDÉSI ÉS FELHALMOZÁSI</t>
  </si>
  <si>
    <r>
      <t xml:space="preserve">Belsősárd Község Önkormányzata 2017. évi közvetett támogatásai </t>
    </r>
    <r>
      <rPr>
        <i/>
        <sz val="12"/>
        <rFont val="Times New Roman"/>
        <family val="1"/>
      </rPr>
      <t>(adatok Ft-ban)</t>
    </r>
  </si>
  <si>
    <t xml:space="preserve">    -  Közép és Kelet-európai Tört. És Társ. Kut.Közalapítványtól "Büszkeségpont" </t>
  </si>
  <si>
    <t>- Rédicsi Iskolakörzet Gyermekeiért Alapítvány</t>
  </si>
  <si>
    <t>O</t>
  </si>
  <si>
    <t>P</t>
  </si>
  <si>
    <t>Q</t>
  </si>
  <si>
    <t>R</t>
  </si>
  <si>
    <t xml:space="preserve">   - megyei önkormányzattól falunapirendezvényre</t>
  </si>
  <si>
    <t xml:space="preserve">   - bontott anyag értékesítés (tégla, fém hulladék)</t>
  </si>
  <si>
    <t>- polgármesteri bér emelés különbözetére</t>
  </si>
  <si>
    <t xml:space="preserve">   - Nemzeti Foglalkoztatási Alap (nyári diákmunka) </t>
  </si>
  <si>
    <t xml:space="preserve"> -Samsung Galaxy Mobil telefon tokkal</t>
  </si>
  <si>
    <t xml:space="preserve">     - 2016. évi elszámolás</t>
  </si>
  <si>
    <t xml:space="preserve">   - ZALAVÍZ Zrt. vizdíj támogatás 2017. évi</t>
  </si>
  <si>
    <t xml:space="preserve">   - Gyermeknapi rendezvényre Rédics önk.</t>
  </si>
  <si>
    <t xml:space="preserve">  -Településképi Arculati Kézikönyv</t>
  </si>
  <si>
    <t xml:space="preserve">   - kerekítési különb.</t>
  </si>
  <si>
    <t xml:space="preserve"> - Településképi arculati kézikönyv készítés</t>
  </si>
  <si>
    <t xml:space="preserve"> - egyéb közh.bev.</t>
  </si>
  <si>
    <t>Mód. 12.31.</t>
  </si>
  <si>
    <t>Tény 12.31.</t>
  </si>
  <si>
    <t>106020 Lakásfenntartással, lakhatással összefűggő kiadások</t>
  </si>
  <si>
    <t>107060 Egyéb szoc.pénzb.és term.ellátások</t>
  </si>
  <si>
    <t>- "Büszkeségpont"  kialakítása</t>
  </si>
  <si>
    <t>- Samsung Galaxy Mobil telefon tokkal</t>
  </si>
  <si>
    <t>- Permetező</t>
  </si>
  <si>
    <t>- Futball kapu vásárlás</t>
  </si>
  <si>
    <t>S</t>
  </si>
  <si>
    <t>T</t>
  </si>
  <si>
    <t>U</t>
  </si>
  <si>
    <t>V</t>
  </si>
  <si>
    <t>W</t>
  </si>
  <si>
    <t>X</t>
  </si>
  <si>
    <t>Y</t>
  </si>
  <si>
    <t>Z</t>
  </si>
  <si>
    <r>
      <t xml:space="preserve">1. KIMUTATÁS BELSŐSÁRD ÖNKORMÁNYZAT VAGYONÁRÓL - </t>
    </r>
    <r>
      <rPr>
        <i/>
        <sz val="12"/>
        <rFont val="Times New Roman CE"/>
        <family val="0"/>
      </rPr>
      <t>(adatok Ft-ban)</t>
    </r>
  </si>
  <si>
    <t>ESZKÖZÖK:</t>
  </si>
  <si>
    <t>A/I. Immateriális javak</t>
  </si>
  <si>
    <t xml:space="preserve">   1. Vagyon értékű jogok</t>
  </si>
  <si>
    <t xml:space="preserve">   2. Szellemi termékek</t>
  </si>
  <si>
    <t>A/II. Tárgyi eszközök</t>
  </si>
  <si>
    <t xml:space="preserve">    1. Ingatlanok és kapcsolódó vagyon értékű jogok</t>
  </si>
  <si>
    <t xml:space="preserve">    2. Gépek, berendezések, felszerelések, járművek</t>
  </si>
  <si>
    <t xml:space="preserve">    4. Beruházások, felújítások</t>
  </si>
  <si>
    <t>A/III. Befektetett pénzügyi eszközök</t>
  </si>
  <si>
    <t xml:space="preserve">    1. Tartós részesedések</t>
  </si>
  <si>
    <t>A/IV. Koncesszióba, vagyonkezelésbe adott eszközök</t>
  </si>
  <si>
    <t xml:space="preserve">    1. Koncesszióba, vagyonkezelésbe adott eszközök</t>
  </si>
  <si>
    <t>A.NEMZETI VAGYONBA TARTOZÓ BEFEKTETETT ESZKÖZÖK ÖSSZESEN:</t>
  </si>
  <si>
    <t>B/I. Készletek</t>
  </si>
  <si>
    <t xml:space="preserve">    1. Vásárolt készletek</t>
  </si>
  <si>
    <t>B/II. Értékpapírok:</t>
  </si>
  <si>
    <t xml:space="preserve">    2. Forg célú hitelv megt értékpapírok</t>
  </si>
  <si>
    <t>B. NEMZETI VAGYONBA TARTOZÓ FORGÓESZKÖZÖK</t>
  </si>
  <si>
    <t>C. Pénzeszközök:</t>
  </si>
  <si>
    <t xml:space="preserve">    II. Pénztárak, csekkek, betétkönyvek</t>
  </si>
  <si>
    <t xml:space="preserve">    III. Forintszámlák</t>
  </si>
  <si>
    <t>D/I. Költségvetési évben esedékes követelések</t>
  </si>
  <si>
    <t xml:space="preserve">    3. Ktgv évben esedékes követelés közhatalmi bevételre</t>
  </si>
  <si>
    <t xml:space="preserve">    4. Ktgv évben esedékes köv működési bevételre</t>
  </si>
  <si>
    <t xml:space="preserve">    5. Ktgv évben esdékes köv felhalmozási bevételre </t>
  </si>
  <si>
    <t xml:space="preserve">    6. Ktgv évben esedékes köv műk c átvett pénzeszk</t>
  </si>
  <si>
    <t xml:space="preserve">    - ebből műk vtér támogatások, kölcsönök áht kívül</t>
  </si>
  <si>
    <t xml:space="preserve">    7. Ktgv évben esedékes köv felhalm c átvett pénzeszk</t>
  </si>
  <si>
    <t xml:space="preserve">    - ebből felh vtér támogatások, kölcsönök áht kívül</t>
  </si>
  <si>
    <t xml:space="preserve">    8. Ktgv évben esdékes köv finanszírozási bevételre</t>
  </si>
  <si>
    <t>D/II. Költségvetési évet követően esdékes követelések</t>
  </si>
  <si>
    <t xml:space="preserve">    4. Ktgv évet követően esedékes köv műk bevételre</t>
  </si>
  <si>
    <t xml:space="preserve">    6. Ktgv évet köv esedékes köv műk c átvett pénzeszk</t>
  </si>
  <si>
    <t xml:space="preserve">    7. Ktgv évet köv esedékes köv felhalm c átvett pénzeszk</t>
  </si>
  <si>
    <t xml:space="preserve">    8. Ktgv évet köv esdékes köv finanszírozási bevételre</t>
  </si>
  <si>
    <t>D/III. Követelés jellegű sajátos elszámolások</t>
  </si>
  <si>
    <t xml:space="preserve">    1. Adott előlegek</t>
  </si>
  <si>
    <t xml:space="preserve">    - ebből beruházásokra adott előlegek</t>
  </si>
  <si>
    <t xml:space="preserve">    - ebből egyéb előlegek</t>
  </si>
  <si>
    <t xml:space="preserve">    4. Forgótőke elszámolása</t>
  </si>
  <si>
    <t>D. KÖVETELÉSEK ÖSSZESEN:</t>
  </si>
  <si>
    <t>E. EGYÉB SAJÁTOS ESZKÖZOLDALI ELSZÁMOLÁSOK</t>
  </si>
  <si>
    <t>F. AKTÍV IDŐBELI ELHATÁROLÓDÁSOK</t>
  </si>
  <si>
    <t xml:space="preserve">    1. Eredményszeml bevételek aktív időbeli elh</t>
  </si>
  <si>
    <t xml:space="preserve">    2. Költségek, ráfordítások aktív időbeli elh</t>
  </si>
  <si>
    <t xml:space="preserve">    3. Halasztott ráfordítások</t>
  </si>
  <si>
    <t>ESZKÖZÖK ÖSSZESEN:</t>
  </si>
  <si>
    <t>FORRÁSOK:</t>
  </si>
  <si>
    <t>G.) SAJÁT TŐKE</t>
  </si>
  <si>
    <t xml:space="preserve">     I. Nemzeti vagyon induláskori értéke</t>
  </si>
  <si>
    <t xml:space="preserve">     II. Nemzeti vagyon változásai</t>
  </si>
  <si>
    <t xml:space="preserve">     III. Egyéb eszközök induláskori értéke és változásai</t>
  </si>
  <si>
    <t xml:space="preserve">     IV. Felhalmozott eredmény</t>
  </si>
  <si>
    <t xml:space="preserve">     VI. Mérleg szerinti eredmény</t>
  </si>
  <si>
    <t>H/I. Költségvetési évben esedékes kötelezettségek</t>
  </si>
  <si>
    <t xml:space="preserve">     1. Ktgv évben esed kötel személyi jutatásokra</t>
  </si>
  <si>
    <t xml:space="preserve">     2. Ktgv évben esed kötel munkaadót terh járulékokra</t>
  </si>
  <si>
    <t xml:space="preserve">     3. Ktgv évben esed kötel dologi kiadásra</t>
  </si>
  <si>
    <t xml:space="preserve">     4. Ktgv évben esed kötel ellátottak pénzbeli juttatásaira</t>
  </si>
  <si>
    <t xml:space="preserve">     5. Ktgv évben esd kötel egyéb működési kiadásokra</t>
  </si>
  <si>
    <t xml:space="preserve">     6. Ktgv évben esed kötel beruházásokra</t>
  </si>
  <si>
    <t xml:space="preserve">     7. Ktgv évben esed kötel felújításokra</t>
  </si>
  <si>
    <t xml:space="preserve">     9. Ktgv évben esed kötel finanszirozási kiadásokra</t>
  </si>
  <si>
    <t xml:space="preserve">     ebből rövid lejáratú hitelek, kölcsönök</t>
  </si>
  <si>
    <t>H/II. Költségvetési évet követően esedékes kötelezettségek</t>
  </si>
  <si>
    <t xml:space="preserve">     1. Ktgv évet köv esed kötel személyi jutatásokra</t>
  </si>
  <si>
    <t xml:space="preserve">     2. Ktgv évet köv esed kötel munkaadót terh járulékokra</t>
  </si>
  <si>
    <t xml:space="preserve">     3. Ktgv évet köv esed kötel dologi kiadásra</t>
  </si>
  <si>
    <t xml:space="preserve">     4. Ktgv évet köv esed kötel ellátottak pénzbeli juttatásaira</t>
  </si>
  <si>
    <t xml:space="preserve">     5. Ktgv évet köv esd kötel egyéb működési kiadásokra</t>
  </si>
  <si>
    <t xml:space="preserve">     6. Ktgv évet köv esed kötel beruházásokra</t>
  </si>
  <si>
    <t xml:space="preserve">     7. Ktgv évet köv esed kötel felújításokra</t>
  </si>
  <si>
    <t xml:space="preserve">     9. Ktgv évet köv esed kötel finanszírozási kiadásokra</t>
  </si>
  <si>
    <t>H/III. kötelezettségjellegű sajátos elszámolások</t>
  </si>
  <si>
    <t xml:space="preserve">     1. Kapott előlegek</t>
  </si>
  <si>
    <t>H. KÖTELEZETTSÉGEK ÖSSZESEN</t>
  </si>
  <si>
    <t>iJ. KINCSTÁRI SZÁMLAVEZETÉSSEL KAPCSOLATOS ELSZÁMOLÁSOK</t>
  </si>
  <si>
    <t>j. PASSZÍV IDÓBELI ELHATÁROLÁSOK</t>
  </si>
  <si>
    <t xml:space="preserve">    1. Eredményszeml bevételek passzív időbeli elh</t>
  </si>
  <si>
    <t xml:space="preserve">    2 Költségek, ráfordítások passzív időbeli elh</t>
  </si>
  <si>
    <t xml:space="preserve">    3. Halasztott eredményszemléletű bevételek</t>
  </si>
  <si>
    <t>FORRÁSOK ÖSSZESEN:</t>
  </si>
  <si>
    <t>1.1. KIMUTATÁS BELSŐSÁRD ÖNKORMÁNYZAT TÁRGYI ESZKÖZEIRŐL</t>
  </si>
  <si>
    <t>Forgalomképtelen</t>
  </si>
  <si>
    <t>Nemzetgazdasági szempontból kiemelt jelentőségű</t>
  </si>
  <si>
    <t>Korlátozottan forgalomképes</t>
  </si>
  <si>
    <t>Forgalomképes</t>
  </si>
  <si>
    <t>Bruttó érték</t>
  </si>
  <si>
    <t>Écs</t>
  </si>
  <si>
    <t>Nettó érték</t>
  </si>
  <si>
    <t>Beépített építési telek</t>
  </si>
  <si>
    <t>Szabad építési telek</t>
  </si>
  <si>
    <t>Belterületi kert</t>
  </si>
  <si>
    <t>Külterületi termőföld</t>
  </si>
  <si>
    <t>Út, árok</t>
  </si>
  <si>
    <t>Közterület, temető</t>
  </si>
  <si>
    <t>Egyéb földterületek</t>
  </si>
  <si>
    <t>Földterületek összesen:</t>
  </si>
  <si>
    <t>Épületek</t>
  </si>
  <si>
    <t>Építmények</t>
  </si>
  <si>
    <t xml:space="preserve">0-ra leírt építmények </t>
  </si>
  <si>
    <t>Ingatlanok összesen:</t>
  </si>
  <si>
    <t>Informatikai, irányítástech gépek</t>
  </si>
  <si>
    <t>0-ra írt informatikai gép</t>
  </si>
  <si>
    <t>Egyéb gép berendezés</t>
  </si>
  <si>
    <t xml:space="preserve">0-ra leirt gép berendezés </t>
  </si>
  <si>
    <t>Gép berendezés összesen:</t>
  </si>
  <si>
    <t>Jármű</t>
  </si>
  <si>
    <t>Jármű 0-ra írt</t>
  </si>
  <si>
    <t>Jármű összesen:</t>
  </si>
  <si>
    <t>Vagyonkezelésbe adott eszközök</t>
  </si>
  <si>
    <t>Ingatlanok</t>
  </si>
  <si>
    <t>Gépek, berendezések, felsz, járművek</t>
  </si>
  <si>
    <t>Vagyonkezelésre átad összesen:</t>
  </si>
  <si>
    <t>Tárgyi eszközök összesen:</t>
  </si>
  <si>
    <t>AHT belül vagyonkezelésbe adott az önkormányzat mérlegében nem szereplő tárgyi eszközök:</t>
  </si>
  <si>
    <t xml:space="preserve">Mérlegben nem szereplő tételek összesen: </t>
  </si>
  <si>
    <t>1.2. KIMUTATÁS BELSŐSÁRD ÖNKORMÁNYZAT</t>
  </si>
  <si>
    <t>100.000 FT ÉRTÉKET MEGHALADÓ GÉPEIRŐL, BERENDEZÉSEIRŐL</t>
  </si>
  <si>
    <t>Értékcsökkenés</t>
  </si>
  <si>
    <t>Egyéb gép</t>
  </si>
  <si>
    <t>Aljnövénytisztító FS 400</t>
  </si>
  <si>
    <t>MTD fűnyírótraktor</t>
  </si>
  <si>
    <t>HS 86 sövénynyíró</t>
  </si>
  <si>
    <t>MS 290 motorfűrész</t>
  </si>
  <si>
    <t>GÉP BEREND ÖSSZESEN:</t>
  </si>
  <si>
    <t>0-ra írt eszközök</t>
  </si>
  <si>
    <t>Ügyvitel technikai gépek</t>
  </si>
  <si>
    <t>Netto érték</t>
  </si>
  <si>
    <t>Notebook</t>
  </si>
  <si>
    <t xml:space="preserve">Számítógép </t>
  </si>
  <si>
    <t>HP LaserJet nyomtató</t>
  </si>
  <si>
    <t>Ügyviteltechnikai gép összesen:</t>
  </si>
  <si>
    <t>GÉP, BERENDEZÉS</t>
  </si>
  <si>
    <t>2 személyes hűtőkamra</t>
  </si>
  <si>
    <t xml:space="preserve">Konyhabútor garnitura </t>
  </si>
  <si>
    <t xml:space="preserve">Szekrénysor </t>
  </si>
  <si>
    <t xml:space="preserve">Ülőgarnitura asztallal </t>
  </si>
  <si>
    <t>Kétcsillagos LED oszlopmotivum 2 db</t>
  </si>
  <si>
    <t xml:space="preserve">Aljnövény tisztitó </t>
  </si>
  <si>
    <t>Rendezvénysátor</t>
  </si>
  <si>
    <t>Fűnyíró</t>
  </si>
  <si>
    <t>Aljnövényzet tisztító FS-240</t>
  </si>
  <si>
    <t>1.3. KIMUTATÁS BELSŐSÁRD ÖNKORMÁNYZAT</t>
  </si>
  <si>
    <t>FOLYAMATBAN LÉVŐ BERUHÁZÁSAIRÓL</t>
  </si>
  <si>
    <t>Beruházás megnevezése</t>
  </si>
  <si>
    <t>Beruházás összege</t>
  </si>
  <si>
    <t>Temetői út felújítása</t>
  </si>
  <si>
    <t>Parkoló építése</t>
  </si>
  <si>
    <t>Garázs, tároló építés</t>
  </si>
  <si>
    <t>Beruházás összesen:</t>
  </si>
  <si>
    <t>1.4. KIMUTATÁS BELSŐSÁRD ÖNKORMÁNYZAT</t>
  </si>
  <si>
    <t>BEFEKTETETT PÉNZÜGYI ESZKÖZEINEK</t>
  </si>
  <si>
    <t xml:space="preserve"> ÁLLOMÁNYÁRÓL</t>
  </si>
  <si>
    <t>Érték</t>
  </si>
  <si>
    <t>Befektetett pénzügyi eszközök</t>
  </si>
  <si>
    <t>Zalavíz Rt. Törzsrészvény</t>
  </si>
  <si>
    <t>Befektetett pénzügyi eszközök mindösszesen:</t>
  </si>
  <si>
    <t>1.5. KIMUTATÁS BELSŐSÁRD ÖNKORMÁNYZAT</t>
  </si>
  <si>
    <t>KÖVETELÉSEINEK ÁLLOMÁNYÁRÓL</t>
  </si>
  <si>
    <t>Követelés
 összesen</t>
  </si>
  <si>
    <t>Elszámolt 
értékvesztés</t>
  </si>
  <si>
    <t>Mérlegben kimutatott követelés</t>
  </si>
  <si>
    <t>Adósok:</t>
  </si>
  <si>
    <t>Iparűzési adó</t>
  </si>
  <si>
    <t>Gépjárműadó bruttó összeg</t>
  </si>
  <si>
    <t>Önkormányzatot megill köv (40%)</t>
  </si>
  <si>
    <t>Pótlék</t>
  </si>
  <si>
    <t xml:space="preserve">Követelés közhatalmi bevételre: </t>
  </si>
  <si>
    <t>Követelés működési bevételre:</t>
  </si>
  <si>
    <t>Követelés felhalm célú visszatér kölcsön</t>
  </si>
  <si>
    <t>Ktgv évben esedékes követelés:</t>
  </si>
  <si>
    <t>Költségvetési évet követően esdékes követelés:</t>
  </si>
  <si>
    <t>Követelés jellegű elszámolások:</t>
  </si>
  <si>
    <t>Követelések összesen:</t>
  </si>
  <si>
    <t>1.6. KIMUTATÁS BELSŐSÁRD ÖNKORMÁNYZAT</t>
  </si>
  <si>
    <t xml:space="preserve">KÖTELEZETTSÉGEINEK </t>
  </si>
  <si>
    <r>
      <rPr>
        <b/>
        <sz val="12"/>
        <rFont val="Times New Roman CE"/>
        <family val="0"/>
      </rPr>
      <t xml:space="preserve"> ÁLLOMÁNYÁRÓL </t>
    </r>
    <r>
      <rPr>
        <b/>
        <i/>
        <sz val="12"/>
        <rFont val="Times New Roman CE"/>
        <family val="1"/>
      </rPr>
      <t xml:space="preserve">- </t>
    </r>
    <r>
      <rPr>
        <i/>
        <sz val="12"/>
        <rFont val="Times New Roman CE"/>
        <family val="0"/>
      </rPr>
      <t>(adatok Ft-ban)</t>
    </r>
  </si>
  <si>
    <t>Kötelezettség dologi kiadásra</t>
  </si>
  <si>
    <t>Kötségvetési évben esedékes kötelezettség összesen:</t>
  </si>
  <si>
    <t xml:space="preserve">ÁHT belüli megelőlegezések </t>
  </si>
  <si>
    <t>Költségvetési évet követően esdékes kötelezettségek összesen:</t>
  </si>
  <si>
    <t>Kapott előlegek</t>
  </si>
  <si>
    <t>Kötelezettségek összesen:</t>
  </si>
  <si>
    <t>Immateriális
javak</t>
  </si>
  <si>
    <t>Ingatlanok és kapcs vagyon ért jogok</t>
  </si>
  <si>
    <t>Gépek berend, felszerelések, járművek</t>
  </si>
  <si>
    <t>Beruházások és felújítások</t>
  </si>
  <si>
    <t>Koncesszióba, vagyonkezelésbe adott eszközök</t>
  </si>
  <si>
    <t>Mindösszesen</t>
  </si>
  <si>
    <t>Tárgyévi nyító állomány</t>
  </si>
  <si>
    <t>utjelzőtábla</t>
  </si>
  <si>
    <t>Immateriális javak beszerzése, nem aktívált beruházás</t>
  </si>
  <si>
    <t>Nem aktívált felújítás</t>
  </si>
  <si>
    <t>ivóviz felújítás</t>
  </si>
  <si>
    <t>mobiltelefon</t>
  </si>
  <si>
    <t>Beruházásokból, felújításokból aktívált érték</t>
  </si>
  <si>
    <t>Térítésmentes átvétel</t>
  </si>
  <si>
    <t>Alapításkori átvétel, vagyonkez vétel miatti átv, vagyonkez jog vvét</t>
  </si>
  <si>
    <t xml:space="preserve">0-ra irt állomány növekedés </t>
  </si>
  <si>
    <t>Egyéb növekedés</t>
  </si>
  <si>
    <t>Összes növekedés</t>
  </si>
  <si>
    <t>Értékesítés</t>
  </si>
  <si>
    <t xml:space="preserve">Selejtezés </t>
  </si>
  <si>
    <t>Hiány, selejtezés, megsemmisülés</t>
  </si>
  <si>
    <t>Térítésmentes átadás</t>
  </si>
  <si>
    <t>Aktív állomány csökkenése leíródás miatt</t>
  </si>
  <si>
    <t>Egyéb csökkenés</t>
  </si>
  <si>
    <t>Összes csökkenés</t>
  </si>
  <si>
    <t>Bruttó érték összesen:</t>
  </si>
  <si>
    <t>értékcsökkenés nyító állomány</t>
  </si>
  <si>
    <t>Écs növekedés</t>
  </si>
  <si>
    <t>Écs csökkenés</t>
  </si>
  <si>
    <t>Terven felüli écs növekedés</t>
  </si>
  <si>
    <t>Terven felüli écs csökkenés</t>
  </si>
  <si>
    <t>Értékcsökenés összesen:</t>
  </si>
  <si>
    <t>Eszközök nettó értéke</t>
  </si>
  <si>
    <t>Teljesen 0-ig leírt eszk bruttó érték</t>
  </si>
  <si>
    <t>BELSŐSÁRD KÖZSÉG ÖNKORMÁNYZATA</t>
  </si>
  <si>
    <t>Zalavíz RT. Törzsrészvény</t>
  </si>
  <si>
    <t>2016.12.31-i állomány</t>
  </si>
  <si>
    <t>Összes részesedés</t>
  </si>
  <si>
    <r>
      <t>2017. DECEMBER 31.</t>
    </r>
    <r>
      <rPr>
        <b/>
        <i/>
        <sz val="12"/>
        <rFont val="Times New Roman CE"/>
        <family val="1"/>
      </rPr>
      <t xml:space="preserve"> - </t>
    </r>
    <r>
      <rPr>
        <i/>
        <sz val="12"/>
        <rFont val="Times New Roman CE"/>
        <family val="0"/>
      </rPr>
      <t>(adatok Ft-ban)</t>
    </r>
  </si>
  <si>
    <r>
      <t>RÉSZESEDÉSEINEK 2017 ÉVI ALAKULÁSA</t>
    </r>
    <r>
      <rPr>
        <i/>
        <sz val="12"/>
        <color indexed="8"/>
        <rFont val="Times New Roman"/>
        <family val="1"/>
      </rPr>
      <t xml:space="preserve">  (adatok Ft-ban)</t>
    </r>
  </si>
  <si>
    <t>2017.12.31-i állomány</t>
  </si>
  <si>
    <t>2017. évi változás</t>
  </si>
  <si>
    <t>2016.  tény</t>
  </si>
  <si>
    <t>Sajátos elszámolások</t>
  </si>
  <si>
    <t>Nyító pénzkészlet 2017. 01.01.</t>
  </si>
  <si>
    <r>
      <t xml:space="preserve">2. BELSŐSÁRD ÖNKORMÁNYZAT TÁRGYI ESZKÖZEINEK ALAKULÁSA 2017. ÉVBEN - </t>
    </r>
    <r>
      <rPr>
        <i/>
        <sz val="12"/>
        <rFont val="Times New Roman CE"/>
        <family val="0"/>
      </rPr>
      <t>(adatok Ft-ban)</t>
    </r>
  </si>
  <si>
    <t>1.</t>
  </si>
  <si>
    <t>2.</t>
  </si>
  <si>
    <t>3.</t>
  </si>
  <si>
    <t>Települési kézikönyv</t>
  </si>
  <si>
    <t>4.</t>
  </si>
  <si>
    <t>5.</t>
  </si>
  <si>
    <t>6.</t>
  </si>
  <si>
    <t>7.</t>
  </si>
  <si>
    <t>8.</t>
  </si>
  <si>
    <t>permetezőgép</t>
  </si>
  <si>
    <t>9.</t>
  </si>
  <si>
    <t>kézilabda kapu</t>
  </si>
  <si>
    <t>10.</t>
  </si>
  <si>
    <t>11.</t>
  </si>
  <si>
    <t>56-os emlékmű</t>
  </si>
  <si>
    <t>12.</t>
  </si>
  <si>
    <t>98/1 ingatlanhoz kerítés építés</t>
  </si>
  <si>
    <t>13.</t>
  </si>
  <si>
    <t>műv.ház felújítás</t>
  </si>
  <si>
    <t>14.</t>
  </si>
  <si>
    <t>15.</t>
  </si>
  <si>
    <t>16.</t>
  </si>
  <si>
    <t>17.</t>
  </si>
  <si>
    <t>18.</t>
  </si>
  <si>
    <t xml:space="preserve">szennyvíz vagyon </t>
  </si>
  <si>
    <t>19.</t>
  </si>
  <si>
    <t>20.</t>
  </si>
  <si>
    <t>21.</t>
  </si>
  <si>
    <t>22.</t>
  </si>
  <si>
    <t>23.</t>
  </si>
  <si>
    <t>24.</t>
  </si>
  <si>
    <t>25.</t>
  </si>
  <si>
    <t>aktiválás miatti csökkenés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</si>
  <si>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</si>
  <si>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</si>
  <si>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</si>
  <si>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</si>
  <si>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</si>
  <si>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</si>
  <si>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</si>
  <si>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</si>
  <si>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</si>
  <si>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</si>
  <si>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</si>
  <si>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</si>
  <si>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Összeg</t>
  </si>
  <si>
    <t>Alaptevékenység költségvetési bevételei</t>
  </si>
  <si>
    <t>Alaptevékenység költségvetési kiadásai</t>
  </si>
  <si>
    <t>I.Alaptevékenység költségvetési egyenlege</t>
  </si>
  <si>
    <t>Alaptevékenység finanszírozási bevételei</t>
  </si>
  <si>
    <t>Alaptevékenység finanszírozási kiadásai</t>
  </si>
  <si>
    <t>II. Alaptevékenység finanszírozási egyenlege</t>
  </si>
  <si>
    <t xml:space="preserve">A) Alaptevékenység maradványa </t>
  </si>
  <si>
    <t>Vállalkozási tevékenység költségvetési bevételei</t>
  </si>
  <si>
    <t>Vállalkozási tevékenység költségvetési kiadásai</t>
  </si>
  <si>
    <t>III. Vállalkozási tevékenység költségvetési egyenlege</t>
  </si>
  <si>
    <t>Vállalkozási tevékenységfinanszírozási bevételei</t>
  </si>
  <si>
    <t>Vállalkozási tevékenység finanszírozási kiadásai</t>
  </si>
  <si>
    <t>IV. Vállalkozási tevékenység finanszírozási egyenlege</t>
  </si>
  <si>
    <t>B.) Vállalkozási tevékenység maradványa</t>
  </si>
  <si>
    <t>C.) Összes maradvány</t>
  </si>
  <si>
    <t>D.) Alaptevékenység kötelezettségvállalással terhelt maradványa</t>
  </si>
  <si>
    <t>E.) Alaptevékenység szabad maradványa</t>
  </si>
  <si>
    <t>F.) Vállalkozási tevékenységet terhelő befizetési kötelezettség</t>
  </si>
  <si>
    <t>G.) Vállalkozási tevékenység felhasználható maradványa</t>
  </si>
  <si>
    <r>
      <t xml:space="preserve">2017. ÉVI MARADVÁNYKIMUTATÁSA </t>
    </r>
    <r>
      <rPr>
        <i/>
        <sz val="12"/>
        <rFont val="Times New Roman"/>
        <family val="1"/>
      </rPr>
      <t xml:space="preserve"> (adatok ezer Ft-ban)</t>
    </r>
  </si>
  <si>
    <t>2017. december 31.</t>
  </si>
  <si>
    <t>2018.március 31.</t>
  </si>
  <si>
    <t>BELSŐSÁRD KÖZSÉG ÖNKORMÁNYZATA 2017. ÉVI PÉNZESZKÖZ VÁLTOZÁSÁNAK BEMUTATÁSA           (adatok Ft-ban)</t>
  </si>
  <si>
    <t>FORRÁSOK összesen</t>
  </si>
  <si>
    <t>ESZKÖZÖK összesen</t>
  </si>
  <si>
    <t>F) Aktív időbeli elhatárolások</t>
  </si>
  <si>
    <t>J) Passzív időbeli elhatárolások</t>
  </si>
  <si>
    <t>E) Egyéb sajátos eszközoldali elszámolások</t>
  </si>
  <si>
    <t>D) Követelések</t>
  </si>
  <si>
    <t>I) Kincstári számlavezetéssel kapcsolatos elszámolások</t>
  </si>
  <si>
    <t>C) Pénzeszközök</t>
  </si>
  <si>
    <t>H) Kötelezettségek</t>
  </si>
  <si>
    <t>B) Nemzeti vagyonba tartozó forgóeszközök</t>
  </si>
  <si>
    <t>G) Saját tőke</t>
  </si>
  <si>
    <t>A) Nemzeti vagyonba tartozó befektetett eszközök</t>
  </si>
  <si>
    <t>FORRÁSOK</t>
  </si>
  <si>
    <t>ESZKÖZÖK</t>
  </si>
  <si>
    <r>
      <t>2017. DECEMBER 31-I KÖNYVVITELI MÉRLEGÉNEK FŐBB ADATAI</t>
    </r>
    <r>
      <rPr>
        <i/>
        <sz val="12"/>
        <color indexed="8"/>
        <rFont val="Times New Roman"/>
        <family val="1"/>
      </rPr>
      <t xml:space="preserve">  (adatok Ft-ban)</t>
    </r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</si>
</sst>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[$€-2]\ #\ ##,000_);[Red]\([$€-2]\ #\ ##,000\)"/>
    <numFmt numFmtId="169" formatCode="[$-40E]yyyy\.\ mmmm\ d\."/>
  </numFmts>
  <fonts count="10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 CE"/>
      <family val="0"/>
    </font>
    <font>
      <sz val="14"/>
      <name val="Arial CE"/>
      <family val="0"/>
    </font>
    <font>
      <sz val="10"/>
      <name val="Arial"/>
      <family val="2"/>
    </font>
    <font>
      <b/>
      <sz val="9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i/>
      <sz val="11"/>
      <name val="Times New Roman"/>
      <family val="1"/>
    </font>
    <font>
      <b/>
      <sz val="10"/>
      <color indexed="8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 CE"/>
      <family val="1"/>
    </font>
    <font>
      <i/>
      <sz val="12"/>
      <name val="Times New Roman CE"/>
      <family val="0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u val="single"/>
      <sz val="10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 CE"/>
      <family val="1"/>
    </font>
    <font>
      <sz val="9"/>
      <name val="Arial CE"/>
      <family val="0"/>
    </font>
    <font>
      <b/>
      <sz val="9"/>
      <name val="Times New Roman CE"/>
      <family val="1"/>
    </font>
    <font>
      <b/>
      <sz val="9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b/>
      <sz val="10"/>
      <name val="Arial CE"/>
      <family val="0"/>
    </font>
    <font>
      <b/>
      <sz val="11"/>
      <name val="Times New Roman CE"/>
      <family val="0"/>
    </font>
    <font>
      <b/>
      <sz val="10"/>
      <name val="MS Sans Serif"/>
      <family val="2"/>
    </font>
    <font>
      <sz val="10"/>
      <name val="Times New Roman CE"/>
      <family val="1"/>
    </font>
    <font>
      <b/>
      <sz val="12"/>
      <name val="Arial"/>
      <family val="2"/>
    </font>
    <font>
      <sz val="13"/>
      <name val="Arial CE"/>
      <family val="0"/>
    </font>
    <font>
      <b/>
      <sz val="13"/>
      <name val="Arial CE"/>
      <family val="0"/>
    </font>
    <font>
      <sz val="14"/>
      <name val="Arial"/>
      <family val="2"/>
    </font>
    <font>
      <b/>
      <sz val="14"/>
      <name val="Arial"/>
      <family val="2"/>
    </font>
    <font>
      <sz val="11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Times New Roman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2"/>
      <color indexed="30"/>
      <name val="Times New Roman"/>
      <family val="1"/>
    </font>
    <font>
      <sz val="12"/>
      <color indexed="10"/>
      <name val="Times New Roman"/>
      <family val="1"/>
    </font>
    <font>
      <sz val="10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Times New Roman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2"/>
      <color rgb="FF0070C0"/>
      <name val="Times New Roman"/>
      <family val="1"/>
    </font>
    <font>
      <sz val="12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lightGray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26" borderId="1" applyNumberFormat="0" applyAlignment="0" applyProtection="0"/>
    <xf numFmtId="0" fontId="80" fillId="0" borderId="0" applyNumberFormat="0" applyFill="0" applyBorder="0" applyAlignment="0" applyProtection="0"/>
    <xf numFmtId="0" fontId="81" fillId="0" borderId="2" applyNumberFormat="0" applyFill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3" fillId="0" borderId="0" applyNumberFormat="0" applyFill="0" applyBorder="0" applyAlignment="0" applyProtection="0"/>
    <xf numFmtId="0" fontId="84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6" applyNumberFormat="0" applyFill="0" applyAlignment="0" applyProtection="0"/>
    <xf numFmtId="0" fontId="0" fillId="28" borderId="7" applyNumberFormat="0" applyFont="0" applyAlignment="0" applyProtection="0"/>
    <xf numFmtId="0" fontId="87" fillId="29" borderId="0" applyNumberFormat="0" applyBorder="0" applyAlignment="0" applyProtection="0"/>
    <xf numFmtId="0" fontId="88" fillId="30" borderId="8" applyNumberFormat="0" applyAlignment="0" applyProtection="0"/>
    <xf numFmtId="0" fontId="89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9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9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2" fillId="31" borderId="0" applyNumberFormat="0" applyBorder="0" applyAlignment="0" applyProtection="0"/>
    <xf numFmtId="0" fontId="93" fillId="32" borderId="0" applyNumberFormat="0" applyBorder="0" applyAlignment="0" applyProtection="0"/>
    <xf numFmtId="0" fontId="94" fillId="30" borderId="1" applyNumberFormat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373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95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10" xfId="80" applyFont="1" applyFill="1" applyBorder="1" applyAlignment="1">
      <alignment horizontal="center" vertical="center" wrapText="1"/>
      <protection/>
    </xf>
    <xf numFmtId="3" fontId="4" fillId="33" borderId="10" xfId="80" applyNumberFormat="1" applyFont="1" applyFill="1" applyBorder="1" applyAlignment="1">
      <alignment horizontal="right" vertical="center" wrapText="1"/>
      <protection/>
    </xf>
    <xf numFmtId="3" fontId="4" fillId="33" borderId="10" xfId="80" applyNumberFormat="1" applyFont="1" applyFill="1" applyBorder="1" applyAlignment="1">
      <alignment horizontal="center" vertical="center" wrapText="1"/>
      <protection/>
    </xf>
    <xf numFmtId="0" fontId="4" fillId="33" borderId="10" xfId="80" applyFont="1" applyFill="1" applyBorder="1" applyAlignment="1">
      <alignment horizontal="left" vertical="center" wrapText="1"/>
      <protection/>
    </xf>
    <xf numFmtId="0" fontId="3" fillId="33" borderId="10" xfId="80" applyFont="1" applyFill="1" applyBorder="1" applyAlignment="1">
      <alignment horizontal="left" vertical="center" wrapText="1"/>
      <protection/>
    </xf>
    <xf numFmtId="0" fontId="5" fillId="33" borderId="10" xfId="80" applyFont="1" applyFill="1" applyBorder="1" applyAlignment="1">
      <alignment horizontal="left" vertical="center" wrapText="1"/>
      <protection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3" fontId="4" fillId="0" borderId="0" xfId="0" applyNumberFormat="1" applyFont="1" applyFill="1" applyAlignment="1">
      <alignment/>
    </xf>
    <xf numFmtId="3" fontId="5" fillId="33" borderId="10" xfId="80" applyNumberFormat="1" applyFont="1" applyFill="1" applyBorder="1" applyAlignment="1">
      <alignment horizontal="right" vertical="center" wrapText="1"/>
      <protection/>
    </xf>
    <xf numFmtId="3" fontId="3" fillId="33" borderId="10" xfId="80" applyNumberFormat="1" applyFont="1" applyFill="1" applyBorder="1" applyAlignment="1">
      <alignment horizontal="right" vertical="center" wrapText="1"/>
      <protection/>
    </xf>
    <xf numFmtId="3" fontId="4" fillId="0" borderId="10" xfId="80" applyNumberFormat="1" applyFont="1" applyFill="1" applyBorder="1" applyAlignment="1">
      <alignment horizontal="right" wrapText="1"/>
      <protection/>
    </xf>
    <xf numFmtId="0" fontId="4" fillId="0" borderId="0" xfId="0" applyFont="1" applyAlignment="1">
      <alignment/>
    </xf>
    <xf numFmtId="0" fontId="4" fillId="0" borderId="10" xfId="80" applyFont="1" applyFill="1" applyBorder="1" applyAlignment="1">
      <alignment horizontal="center"/>
      <protection/>
    </xf>
    <xf numFmtId="3" fontId="3" fillId="0" borderId="10" xfId="80" applyNumberFormat="1" applyFont="1" applyFill="1" applyBorder="1" applyAlignment="1">
      <alignment horizontal="right" wrapText="1"/>
      <protection/>
    </xf>
    <xf numFmtId="0" fontId="3" fillId="0" borderId="0" xfId="0" applyFont="1" applyFill="1" applyAlignment="1">
      <alignment/>
    </xf>
    <xf numFmtId="0" fontId="96" fillId="0" borderId="0" xfId="0" applyFont="1" applyAlignment="1">
      <alignment/>
    </xf>
    <xf numFmtId="0" fontId="97" fillId="0" borderId="0" xfId="68" applyFont="1" applyAlignment="1">
      <alignment wrapText="1"/>
      <protection/>
    </xf>
    <xf numFmtId="0" fontId="98" fillId="0" borderId="0" xfId="68" applyFont="1">
      <alignment/>
      <protection/>
    </xf>
    <xf numFmtId="0" fontId="99" fillId="0" borderId="10" xfId="68" applyFont="1" applyBorder="1">
      <alignment/>
      <protection/>
    </xf>
    <xf numFmtId="0" fontId="99" fillId="0" borderId="0" xfId="68" applyFont="1">
      <alignment/>
      <protection/>
    </xf>
    <xf numFmtId="3" fontId="100" fillId="0" borderId="0" xfId="68" applyNumberFormat="1" applyFont="1" applyAlignment="1">
      <alignment vertical="center"/>
      <protection/>
    </xf>
    <xf numFmtId="3" fontId="101" fillId="0" borderId="11" xfId="68" applyNumberFormat="1" applyFont="1" applyBorder="1" applyAlignment="1">
      <alignment horizontal="left" vertical="center" wrapText="1"/>
      <protection/>
    </xf>
    <xf numFmtId="3" fontId="102" fillId="0" borderId="10" xfId="68" applyNumberFormat="1" applyFont="1" applyBorder="1" applyAlignment="1">
      <alignment horizontal="center" vertical="center" wrapText="1"/>
      <protection/>
    </xf>
    <xf numFmtId="3" fontId="97" fillId="0" borderId="0" xfId="68" applyNumberFormat="1" applyFont="1" applyAlignment="1">
      <alignment wrapText="1"/>
      <protection/>
    </xf>
    <xf numFmtId="3" fontId="97" fillId="0" borderId="0" xfId="68" applyNumberFormat="1" applyFont="1">
      <alignment/>
      <protection/>
    </xf>
    <xf numFmtId="3" fontId="97" fillId="0" borderId="10" xfId="68" applyNumberFormat="1" applyFont="1" applyBorder="1" applyAlignment="1">
      <alignment wrapText="1"/>
      <protection/>
    </xf>
    <xf numFmtId="3" fontId="98" fillId="0" borderId="10" xfId="68" applyNumberFormat="1" applyFont="1" applyBorder="1">
      <alignment/>
      <protection/>
    </xf>
    <xf numFmtId="3" fontId="98" fillId="0" borderId="0" xfId="68" applyNumberFormat="1" applyFont="1">
      <alignment/>
      <protection/>
    </xf>
    <xf numFmtId="3" fontId="97" fillId="0" borderId="10" xfId="68" applyNumberFormat="1" applyFont="1" applyBorder="1" applyAlignment="1">
      <alignment vertical="center" wrapText="1"/>
      <protection/>
    </xf>
    <xf numFmtId="3" fontId="102" fillId="0" borderId="10" xfId="68" applyNumberFormat="1" applyFont="1" applyBorder="1" applyAlignment="1">
      <alignment wrapText="1"/>
      <protection/>
    </xf>
    <xf numFmtId="3" fontId="99" fillId="0" borderId="10" xfId="68" applyNumberFormat="1" applyFont="1" applyBorder="1">
      <alignment/>
      <protection/>
    </xf>
    <xf numFmtId="3" fontId="99" fillId="0" borderId="0" xfId="68" applyNumberFormat="1" applyFont="1">
      <alignment/>
      <protection/>
    </xf>
    <xf numFmtId="3" fontId="102" fillId="0" borderId="10" xfId="68" applyNumberFormat="1" applyFont="1" applyBorder="1" applyAlignment="1">
      <alignment vertical="center" wrapText="1"/>
      <protection/>
    </xf>
    <xf numFmtId="3" fontId="102" fillId="0" borderId="10" xfId="68" applyNumberFormat="1" applyFont="1" applyBorder="1" applyAlignment="1">
      <alignment vertical="top" wrapText="1"/>
      <protection/>
    </xf>
    <xf numFmtId="3" fontId="16" fillId="0" borderId="0" xfId="68" applyNumberFormat="1" applyFont="1" applyAlignment="1">
      <alignment wrapText="1"/>
      <protection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0" fontId="5" fillId="0" borderId="10" xfId="80" applyFont="1" applyFill="1" applyBorder="1" applyAlignment="1">
      <alignment wrapText="1"/>
      <protection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12" xfId="80" applyFont="1" applyFill="1" applyBorder="1" applyAlignment="1">
      <alignment horizontal="center" vertical="center"/>
      <protection/>
    </xf>
    <xf numFmtId="0" fontId="98" fillId="0" borderId="10" xfId="68" applyFont="1" applyBorder="1" applyAlignment="1">
      <alignment wrapText="1"/>
      <protection/>
    </xf>
    <xf numFmtId="3" fontId="4" fillId="0" borderId="13" xfId="80" applyNumberFormat="1" applyFont="1" applyFill="1" applyBorder="1" applyAlignment="1">
      <alignment horizontal="right" wrapText="1"/>
      <protection/>
    </xf>
    <xf numFmtId="0" fontId="99" fillId="0" borderId="10" xfId="68" applyFont="1" applyBorder="1" applyAlignment="1">
      <alignment wrapText="1"/>
      <protection/>
    </xf>
    <xf numFmtId="0" fontId="99" fillId="0" borderId="10" xfId="68" applyFont="1" applyBorder="1" applyAlignment="1">
      <alignment vertical="top" wrapText="1"/>
      <protection/>
    </xf>
    <xf numFmtId="0" fontId="12" fillId="0" borderId="0" xfId="72" applyFill="1">
      <alignment/>
      <protection/>
    </xf>
    <xf numFmtId="0" fontId="3" fillId="0" borderId="0" xfId="78" applyFont="1" applyFill="1" applyAlignment="1">
      <alignment horizontal="center"/>
      <protection/>
    </xf>
    <xf numFmtId="0" fontId="4" fillId="0" borderId="0" xfId="78" applyFont="1" applyFill="1">
      <alignment/>
      <protection/>
    </xf>
    <xf numFmtId="0" fontId="4" fillId="0" borderId="11" xfId="78" applyFont="1" applyFill="1" applyBorder="1" applyAlignment="1">
      <alignment horizontal="center"/>
      <protection/>
    </xf>
    <xf numFmtId="0" fontId="12" fillId="0" borderId="0" xfId="72">
      <alignment/>
      <protection/>
    </xf>
    <xf numFmtId="0" fontId="4" fillId="0" borderId="0" xfId="78" applyFont="1">
      <alignment/>
      <protection/>
    </xf>
    <xf numFmtId="0" fontId="3" fillId="0" borderId="10" xfId="78" applyFont="1" applyFill="1" applyBorder="1" applyAlignment="1">
      <alignment horizontal="center" vertical="center" wrapText="1"/>
      <protection/>
    </xf>
    <xf numFmtId="0" fontId="8" fillId="0" borderId="0" xfId="78" applyFont="1">
      <alignment/>
      <protection/>
    </xf>
    <xf numFmtId="0" fontId="4" fillId="0" borderId="10" xfId="78" applyFont="1" applyFill="1" applyBorder="1" applyAlignment="1">
      <alignment/>
      <protection/>
    </xf>
    <xf numFmtId="3" fontId="4" fillId="0" borderId="10" xfId="78" applyNumberFormat="1" applyFont="1" applyBorder="1" applyAlignment="1">
      <alignment/>
      <protection/>
    </xf>
    <xf numFmtId="3" fontId="10" fillId="0" borderId="10" xfId="78" applyNumberFormat="1" applyFont="1" applyBorder="1" applyAlignment="1">
      <alignment/>
      <protection/>
    </xf>
    <xf numFmtId="3" fontId="8" fillId="0" borderId="10" xfId="78" applyNumberFormat="1" applyFont="1" applyBorder="1" applyAlignment="1">
      <alignment/>
      <protection/>
    </xf>
    <xf numFmtId="0" fontId="4" fillId="0" borderId="10" xfId="80" applyFont="1" applyFill="1" applyBorder="1" applyAlignment="1">
      <alignment wrapText="1"/>
      <protection/>
    </xf>
    <xf numFmtId="3" fontId="98" fillId="0" borderId="0" xfId="68" applyNumberFormat="1" applyFont="1" applyAlignment="1">
      <alignment horizontal="center"/>
      <protection/>
    </xf>
    <xf numFmtId="0" fontId="5" fillId="0" borderId="10" xfId="80" applyFont="1" applyFill="1" applyBorder="1" applyAlignment="1">
      <alignment/>
      <protection/>
    </xf>
    <xf numFmtId="0" fontId="15" fillId="0" borderId="10" xfId="80" applyFont="1" applyFill="1" applyBorder="1" applyAlignment="1">
      <alignment/>
      <protection/>
    </xf>
    <xf numFmtId="0" fontId="15" fillId="0" borderId="10" xfId="80" applyFont="1" applyFill="1" applyBorder="1" applyAlignment="1">
      <alignment wrapText="1"/>
      <protection/>
    </xf>
    <xf numFmtId="0" fontId="20" fillId="0" borderId="10" xfId="80" applyFont="1" applyFill="1" applyBorder="1" applyAlignment="1">
      <alignment wrapText="1"/>
      <protection/>
    </xf>
    <xf numFmtId="0" fontId="22" fillId="0" borderId="10" xfId="80" applyFont="1" applyFill="1" applyBorder="1" applyAlignment="1">
      <alignment wrapText="1"/>
      <protection/>
    </xf>
    <xf numFmtId="0" fontId="8" fillId="33" borderId="10" xfId="80" applyFont="1" applyFill="1" applyBorder="1" applyAlignment="1">
      <alignment horizontal="left" vertical="center" wrapText="1"/>
      <protection/>
    </xf>
    <xf numFmtId="0" fontId="7" fillId="33" borderId="10" xfId="80" applyFont="1" applyFill="1" applyBorder="1" applyAlignment="1">
      <alignment horizontal="left" vertical="center" wrapText="1"/>
      <protection/>
    </xf>
    <xf numFmtId="0" fontId="73" fillId="0" borderId="0" xfId="0" applyFont="1" applyAlignment="1">
      <alignment/>
    </xf>
    <xf numFmtId="0" fontId="3" fillId="0" borderId="10" xfId="78" applyFont="1" applyFill="1" applyBorder="1" applyAlignment="1">
      <alignment horizontal="center" vertical="center"/>
      <protection/>
    </xf>
    <xf numFmtId="0" fontId="4" fillId="0" borderId="10" xfId="78" applyFont="1" applyFill="1" applyBorder="1" applyAlignment="1">
      <alignment horizontal="left" wrapText="1"/>
      <protection/>
    </xf>
    <xf numFmtId="0" fontId="4" fillId="0" borderId="10" xfId="78" applyFont="1" applyFill="1" applyBorder="1" applyAlignment="1">
      <alignment horizontal="left"/>
      <protection/>
    </xf>
    <xf numFmtId="0" fontId="4" fillId="0" borderId="10" xfId="78" applyFont="1" applyBorder="1" applyAlignment="1">
      <alignment vertical="top" wrapText="1"/>
      <protection/>
    </xf>
    <xf numFmtId="0" fontId="10" fillId="0" borderId="10" xfId="78" applyFont="1" applyBorder="1" applyAlignment="1" quotePrefix="1">
      <alignment vertical="top" wrapText="1"/>
      <protection/>
    </xf>
    <xf numFmtId="0" fontId="8" fillId="0" borderId="10" xfId="78" applyFont="1" applyBorder="1" applyAlignment="1" quotePrefix="1">
      <alignment vertical="top" wrapText="1"/>
      <protection/>
    </xf>
    <xf numFmtId="0" fontId="3" fillId="0" borderId="10" xfId="78" applyFont="1" applyBorder="1" applyAlignment="1">
      <alignment vertical="top" wrapText="1"/>
      <protection/>
    </xf>
    <xf numFmtId="3" fontId="4" fillId="33" borderId="10" xfId="80" applyNumberFormat="1" applyFont="1" applyFill="1" applyBorder="1" applyAlignment="1">
      <alignment wrapText="1"/>
      <protection/>
    </xf>
    <xf numFmtId="3" fontId="4" fillId="0" borderId="10" xfId="0" applyNumberFormat="1" applyFont="1" applyFill="1" applyBorder="1" applyAlignment="1">
      <alignment vertical="center" wrapText="1"/>
    </xf>
    <xf numFmtId="3" fontId="3" fillId="0" borderId="10" xfId="0" applyNumberFormat="1" applyFont="1" applyFill="1" applyBorder="1" applyAlignment="1">
      <alignment vertical="center" wrapText="1"/>
    </xf>
    <xf numFmtId="3" fontId="4" fillId="0" borderId="10" xfId="80" applyNumberFormat="1" applyFont="1" applyFill="1" applyBorder="1" applyAlignment="1">
      <alignment wrapText="1"/>
      <protection/>
    </xf>
    <xf numFmtId="0" fontId="4" fillId="0" borderId="10" xfId="80" applyFont="1" applyFill="1" applyBorder="1" applyAlignment="1" quotePrefix="1">
      <alignment/>
      <protection/>
    </xf>
    <xf numFmtId="0" fontId="4" fillId="0" borderId="10" xfId="80" applyFont="1" applyFill="1" applyBorder="1" applyAlignment="1" quotePrefix="1">
      <alignment wrapText="1"/>
      <protection/>
    </xf>
    <xf numFmtId="0" fontId="4" fillId="0" borderId="10" xfId="80" applyFont="1" applyFill="1" applyBorder="1" applyAlignment="1">
      <alignment horizontal="center" vertical="center"/>
      <protection/>
    </xf>
    <xf numFmtId="0" fontId="3" fillId="0" borderId="10" xfId="80" applyFont="1" applyFill="1" applyBorder="1" applyAlignment="1">
      <alignment vertical="center" wrapText="1"/>
      <protection/>
    </xf>
    <xf numFmtId="0" fontId="4" fillId="0" borderId="10" xfId="80" applyFont="1" applyFill="1" applyBorder="1" applyAlignment="1">
      <alignment vertical="center" wrapText="1"/>
      <protection/>
    </xf>
    <xf numFmtId="0" fontId="5" fillId="0" borderId="10" xfId="80" applyFont="1" applyFill="1" applyBorder="1" applyAlignment="1">
      <alignment vertical="center" wrapText="1"/>
      <protection/>
    </xf>
    <xf numFmtId="0" fontId="10" fillId="0" borderId="10" xfId="80" applyFont="1" applyFill="1" applyBorder="1" applyAlignment="1">
      <alignment horizontal="left" vertical="center" wrapText="1"/>
      <protection/>
    </xf>
    <xf numFmtId="0" fontId="4" fillId="0" borderId="10" xfId="80" applyFont="1" applyFill="1" applyBorder="1" applyAlignment="1">
      <alignment vertical="center"/>
      <protection/>
    </xf>
    <xf numFmtId="3" fontId="15" fillId="33" borderId="10" xfId="80" applyNumberFormat="1" applyFont="1" applyFill="1" applyBorder="1" applyAlignment="1">
      <alignment horizontal="right" vertical="center" wrapText="1"/>
      <protection/>
    </xf>
    <xf numFmtId="0" fontId="21" fillId="0" borderId="0" xfId="0" applyFont="1" applyFill="1" applyAlignment="1">
      <alignment vertical="center"/>
    </xf>
    <xf numFmtId="3" fontId="102" fillId="0" borderId="0" xfId="68" applyNumberFormat="1" applyFont="1" applyBorder="1" applyAlignment="1">
      <alignment vertical="center" wrapText="1"/>
      <protection/>
    </xf>
    <xf numFmtId="3" fontId="99" fillId="0" borderId="0" xfId="68" applyNumberFormat="1" applyFont="1" applyBorder="1">
      <alignment/>
      <protection/>
    </xf>
    <xf numFmtId="3" fontId="19" fillId="0" borderId="0" xfId="68" applyNumberFormat="1" applyFont="1" applyAlignment="1">
      <alignment wrapText="1"/>
      <protection/>
    </xf>
    <xf numFmtId="0" fontId="4" fillId="33" borderId="10" xfId="80" applyFont="1" applyFill="1" applyBorder="1" applyAlignment="1">
      <alignment horizontal="center" vertical="center" wrapText="1"/>
      <protection/>
    </xf>
    <xf numFmtId="0" fontId="4" fillId="0" borderId="10" xfId="80" applyFont="1" applyFill="1" applyBorder="1" applyAlignment="1" quotePrefix="1">
      <alignment horizontal="center" wrapText="1"/>
      <protection/>
    </xf>
    <xf numFmtId="0" fontId="4" fillId="0" borderId="0" xfId="0" applyFont="1" applyAlignment="1">
      <alignment horizontal="center"/>
    </xf>
    <xf numFmtId="0" fontId="4" fillId="0" borderId="10" xfId="80" applyFont="1" applyFill="1" applyBorder="1" applyAlignment="1">
      <alignment horizontal="center" wrapText="1"/>
      <protection/>
    </xf>
    <xf numFmtId="0" fontId="21" fillId="0" borderId="10" xfId="80" applyFont="1" applyFill="1" applyBorder="1" applyAlignment="1">
      <alignment horizontal="center" wrapText="1"/>
      <protection/>
    </xf>
    <xf numFmtId="0" fontId="15" fillId="33" borderId="10" xfId="80" applyFont="1" applyFill="1" applyBorder="1" applyAlignment="1">
      <alignment horizontal="left" vertical="center" wrapText="1"/>
      <protection/>
    </xf>
    <xf numFmtId="0" fontId="21" fillId="0" borderId="10" xfId="80" applyFont="1" applyFill="1" applyBorder="1" applyAlignment="1">
      <alignment horizontal="center"/>
      <protection/>
    </xf>
    <xf numFmtId="0" fontId="4" fillId="0" borderId="10" xfId="80" applyFont="1" applyFill="1" applyBorder="1" applyAlignment="1" quotePrefix="1">
      <alignment horizontal="center"/>
      <protection/>
    </xf>
    <xf numFmtId="3" fontId="3" fillId="0" borderId="10" xfId="80" applyNumberFormat="1" applyFont="1" applyFill="1" applyBorder="1" applyAlignment="1">
      <alignment wrapText="1"/>
      <protection/>
    </xf>
    <xf numFmtId="0" fontId="4" fillId="0" borderId="10" xfId="80" applyFont="1" applyFill="1" applyBorder="1" applyAlignment="1" quotePrefix="1">
      <alignment horizontal="left" wrapText="1"/>
      <protection/>
    </xf>
    <xf numFmtId="0" fontId="103" fillId="0" borderId="10" xfId="80" applyFont="1" applyFill="1" applyBorder="1" applyAlignment="1" quotePrefix="1">
      <alignment wrapText="1"/>
      <protection/>
    </xf>
    <xf numFmtId="0" fontId="103" fillId="0" borderId="10" xfId="80" applyFont="1" applyFill="1" applyBorder="1" applyAlignment="1">
      <alignment wrapText="1"/>
      <protection/>
    </xf>
    <xf numFmtId="0" fontId="103" fillId="0" borderId="10" xfId="80" applyFont="1" applyFill="1" applyBorder="1" applyAlignment="1" quotePrefix="1">
      <alignment/>
      <protection/>
    </xf>
    <xf numFmtId="0" fontId="3" fillId="0" borderId="0" xfId="0" applyFont="1" applyAlignment="1">
      <alignment horizontal="center" wrapText="1"/>
    </xf>
    <xf numFmtId="0" fontId="104" fillId="0" borderId="10" xfId="80" applyFont="1" applyFill="1" applyBorder="1" applyAlignment="1" quotePrefix="1">
      <alignment wrapText="1"/>
      <protection/>
    </xf>
    <xf numFmtId="0" fontId="4" fillId="0" borderId="0" xfId="0" applyFont="1" applyAlignment="1">
      <alignment wrapText="1"/>
    </xf>
    <xf numFmtId="3" fontId="4" fillId="33" borderId="13" xfId="80" applyNumberFormat="1" applyFont="1" applyFill="1" applyBorder="1" applyAlignment="1">
      <alignment horizontal="right" vertical="center" wrapText="1"/>
      <protection/>
    </xf>
    <xf numFmtId="3" fontId="102" fillId="0" borderId="14" xfId="68" applyNumberFormat="1" applyFont="1" applyBorder="1" applyAlignment="1">
      <alignment horizontal="center" vertical="center" wrapText="1"/>
      <protection/>
    </xf>
    <xf numFmtId="0" fontId="104" fillId="0" borderId="0" xfId="0" applyFont="1" applyAlignment="1">
      <alignment/>
    </xf>
    <xf numFmtId="0" fontId="8" fillId="0" borderId="10" xfId="80" applyFont="1" applyFill="1" applyBorder="1" applyAlignment="1">
      <alignment vertical="center" wrapText="1"/>
      <protection/>
    </xf>
    <xf numFmtId="3" fontId="101" fillId="0" borderId="0" xfId="68" applyNumberFormat="1" applyFont="1" applyBorder="1" applyAlignment="1">
      <alignment horizontal="left" vertical="center" wrapText="1"/>
      <protection/>
    </xf>
    <xf numFmtId="0" fontId="4" fillId="33" borderId="10" xfId="80" applyFont="1" applyFill="1" applyBorder="1" applyAlignment="1" quotePrefix="1">
      <alignment horizontal="left" vertical="center" wrapText="1"/>
      <protection/>
    </xf>
    <xf numFmtId="0" fontId="15" fillId="0" borderId="10" xfId="80" applyFont="1" applyFill="1" applyBorder="1" applyAlignment="1" quotePrefix="1">
      <alignment wrapText="1"/>
      <protection/>
    </xf>
    <xf numFmtId="0" fontId="4" fillId="0" borderId="10" xfId="80" applyFont="1" applyFill="1" applyBorder="1" applyAlignment="1" quotePrefix="1">
      <alignment horizontal="left" wrapText="1" indent="2"/>
      <protection/>
    </xf>
    <xf numFmtId="0" fontId="4" fillId="0" borderId="10" xfId="80" applyFont="1" applyFill="1" applyBorder="1" applyAlignment="1" quotePrefix="1">
      <alignment horizontal="left" wrapText="1" indent="3"/>
      <protection/>
    </xf>
    <xf numFmtId="0" fontId="4" fillId="33" borderId="10" xfId="80" applyFont="1" applyFill="1" applyBorder="1" applyAlignment="1">
      <alignment horizontal="center"/>
      <protection/>
    </xf>
    <xf numFmtId="3" fontId="4" fillId="33" borderId="10" xfId="80" applyNumberFormat="1" applyFont="1" applyFill="1" applyBorder="1" applyAlignment="1">
      <alignment horizontal="center" wrapText="1"/>
      <protection/>
    </xf>
    <xf numFmtId="3" fontId="4" fillId="33" borderId="10" xfId="80" applyNumberFormat="1" applyFont="1" applyFill="1" applyBorder="1" applyAlignment="1">
      <alignment horizontal="right" wrapText="1"/>
      <protection/>
    </xf>
    <xf numFmtId="3" fontId="3" fillId="33" borderId="10" xfId="80" applyNumberFormat="1" applyFont="1" applyFill="1" applyBorder="1" applyAlignment="1">
      <alignment wrapText="1"/>
      <protection/>
    </xf>
    <xf numFmtId="3" fontId="3" fillId="33" borderId="10" xfId="80" applyNumberFormat="1" applyFont="1" applyFill="1" applyBorder="1" applyAlignment="1">
      <alignment horizontal="right" wrapText="1"/>
      <protection/>
    </xf>
    <xf numFmtId="3" fontId="5" fillId="33" borderId="10" xfId="80" applyNumberFormat="1" applyFont="1" applyFill="1" applyBorder="1" applyAlignment="1">
      <alignment wrapText="1"/>
      <protection/>
    </xf>
    <xf numFmtId="3" fontId="5" fillId="33" borderId="10" xfId="80" applyNumberFormat="1" applyFont="1" applyFill="1" applyBorder="1" applyAlignment="1">
      <alignment horizontal="right" wrapText="1"/>
      <protection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3" fontId="8" fillId="0" borderId="0" xfId="0" applyNumberFormat="1" applyFont="1" applyFill="1" applyAlignment="1">
      <alignment/>
    </xf>
    <xf numFmtId="0" fontId="76" fillId="0" borderId="0" xfId="0" applyFont="1" applyAlignment="1">
      <alignment/>
    </xf>
    <xf numFmtId="0" fontId="4" fillId="0" borderId="10" xfId="80" applyFont="1" applyFill="1" applyBorder="1" applyAlignment="1">
      <alignment/>
      <protection/>
    </xf>
    <xf numFmtId="0" fontId="95" fillId="0" borderId="0" xfId="0" applyFont="1" applyAlignment="1">
      <alignment horizontal="center"/>
    </xf>
    <xf numFmtId="49" fontId="4" fillId="33" borderId="10" xfId="80" applyNumberFormat="1" applyFont="1" applyFill="1" applyBorder="1" applyAlignment="1">
      <alignment horizontal="left" vertical="center" wrapText="1"/>
      <protection/>
    </xf>
    <xf numFmtId="0" fontId="90" fillId="0" borderId="0" xfId="0" applyFont="1" applyAlignment="1">
      <alignment/>
    </xf>
    <xf numFmtId="0" fontId="105" fillId="0" borderId="0" xfId="0" applyFont="1" applyAlignment="1">
      <alignment/>
    </xf>
    <xf numFmtId="3" fontId="8" fillId="0" borderId="1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Alignment="1">
      <alignment/>
    </xf>
    <xf numFmtId="0" fontId="4" fillId="0" borderId="0" xfId="0" applyFont="1" applyFill="1" applyAlignment="1">
      <alignment horizontal="center" vertical="center"/>
    </xf>
    <xf numFmtId="3" fontId="8" fillId="0" borderId="14" xfId="0" applyNumberFormat="1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3" fontId="5" fillId="0" borderId="10" xfId="80" applyNumberFormat="1" applyFont="1" applyFill="1" applyBorder="1" applyAlignment="1">
      <alignment wrapText="1"/>
      <protection/>
    </xf>
    <xf numFmtId="3" fontId="104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0" fillId="0" borderId="0" xfId="0" applyFont="1" applyAlignment="1">
      <alignment horizontal="center"/>
    </xf>
    <xf numFmtId="3" fontId="4" fillId="33" borderId="10" xfId="80" applyNumberFormat="1" applyFont="1" applyFill="1" applyBorder="1" applyAlignment="1">
      <alignment vertical="center" wrapText="1"/>
      <protection/>
    </xf>
    <xf numFmtId="0" fontId="100" fillId="0" borderId="0" xfId="0" applyFont="1" applyAlignment="1">
      <alignment horizontal="center" wrapText="1"/>
    </xf>
    <xf numFmtId="0" fontId="29" fillId="0" borderId="0" xfId="64" applyFont="1" applyBorder="1" applyAlignment="1">
      <alignment/>
      <protection/>
    </xf>
    <xf numFmtId="0" fontId="31" fillId="0" borderId="0" xfId="64" applyFont="1" applyFill="1">
      <alignment/>
      <protection/>
    </xf>
    <xf numFmtId="0" fontId="12" fillId="0" borderId="0" xfId="82" applyFont="1">
      <alignment/>
      <protection/>
    </xf>
    <xf numFmtId="0" fontId="8" fillId="0" borderId="0" xfId="71" applyNumberFormat="1" applyFont="1" applyFill="1" applyBorder="1" applyAlignment="1" applyProtection="1">
      <alignment/>
      <protection locked="0"/>
    </xf>
    <xf numFmtId="0" fontId="12" fillId="0" borderId="10" xfId="82" applyFont="1" applyBorder="1">
      <alignment/>
      <protection/>
    </xf>
    <xf numFmtId="0" fontId="29" fillId="0" borderId="10" xfId="64" applyFont="1" applyFill="1" applyBorder="1" applyAlignment="1">
      <alignment horizontal="center"/>
      <protection/>
    </xf>
    <xf numFmtId="0" fontId="32" fillId="0" borderId="10" xfId="64" applyFont="1" applyFill="1" applyBorder="1" applyAlignment="1">
      <alignment horizontal="center"/>
      <protection/>
    </xf>
    <xf numFmtId="4" fontId="3" fillId="0" borderId="10" xfId="71" applyNumberFormat="1" applyFont="1" applyFill="1" applyBorder="1" applyAlignment="1" applyProtection="1">
      <alignment horizontal="center"/>
      <protection locked="0"/>
    </xf>
    <xf numFmtId="14" fontId="33" fillId="0" borderId="10" xfId="71" applyNumberFormat="1" applyFont="1" applyFill="1" applyBorder="1" applyAlignment="1" applyProtection="1">
      <alignment horizontal="center"/>
      <protection locked="0"/>
    </xf>
    <xf numFmtId="4" fontId="7" fillId="0" borderId="10" xfId="71" applyNumberFormat="1" applyFont="1" applyFill="1" applyBorder="1" applyAlignment="1" applyProtection="1">
      <alignment/>
      <protection locked="0"/>
    </xf>
    <xf numFmtId="4" fontId="8" fillId="0" borderId="10" xfId="71" applyNumberFormat="1" applyFont="1" applyFill="1" applyBorder="1" applyAlignment="1" applyProtection="1">
      <alignment/>
      <protection locked="0"/>
    </xf>
    <xf numFmtId="4" fontId="16" fillId="0" borderId="10" xfId="71" applyNumberFormat="1" applyFont="1" applyFill="1" applyBorder="1" applyAlignment="1" applyProtection="1">
      <alignment/>
      <protection locked="0"/>
    </xf>
    <xf numFmtId="4" fontId="9" fillId="0" borderId="10" xfId="71" applyNumberFormat="1" applyFont="1" applyFill="1" applyBorder="1" applyAlignment="1" applyProtection="1">
      <alignment wrapText="1"/>
      <protection locked="0"/>
    </xf>
    <xf numFmtId="4" fontId="34" fillId="0" borderId="10" xfId="71" applyNumberFormat="1" applyFont="1" applyFill="1" applyBorder="1" applyAlignment="1" applyProtection="1">
      <alignment/>
      <protection locked="0"/>
    </xf>
    <xf numFmtId="4" fontId="35" fillId="0" borderId="10" xfId="71" applyNumberFormat="1" applyFont="1" applyFill="1" applyBorder="1" applyAlignment="1" applyProtection="1">
      <alignment wrapText="1"/>
      <protection locked="0"/>
    </xf>
    <xf numFmtId="4" fontId="35" fillId="0" borderId="10" xfId="71" applyNumberFormat="1" applyFont="1" applyFill="1" applyBorder="1" applyAlignment="1" applyProtection="1">
      <alignment/>
      <protection locked="0"/>
    </xf>
    <xf numFmtId="4" fontId="16" fillId="0" borderId="10" xfId="71" applyNumberFormat="1" applyFont="1" applyFill="1" applyBorder="1" applyAlignment="1" applyProtection="1">
      <alignment wrapText="1"/>
      <protection locked="0"/>
    </xf>
    <xf numFmtId="4" fontId="9" fillId="0" borderId="10" xfId="71" applyNumberFormat="1" applyFont="1" applyFill="1" applyBorder="1" applyAlignment="1" applyProtection="1">
      <alignment/>
      <protection locked="0"/>
    </xf>
    <xf numFmtId="0" fontId="7" fillId="0" borderId="0" xfId="71" applyNumberFormat="1" applyFont="1" applyFill="1" applyBorder="1" applyAlignment="1" applyProtection="1">
      <alignment/>
      <protection locked="0"/>
    </xf>
    <xf numFmtId="4" fontId="23" fillId="0" borderId="10" xfId="71" applyNumberFormat="1" applyFont="1" applyFill="1" applyBorder="1" applyAlignment="1" applyProtection="1">
      <alignment/>
      <protection locked="0"/>
    </xf>
    <xf numFmtId="4" fontId="10" fillId="0" borderId="10" xfId="71" applyNumberFormat="1" applyFont="1" applyFill="1" applyBorder="1" applyAlignment="1" applyProtection="1">
      <alignment/>
      <protection locked="0"/>
    </xf>
    <xf numFmtId="4" fontId="14" fillId="0" borderId="10" xfId="71" applyNumberFormat="1" applyFont="1" applyFill="1" applyBorder="1" applyAlignment="1" applyProtection="1">
      <alignment/>
      <protection locked="0"/>
    </xf>
    <xf numFmtId="0" fontId="9" fillId="0" borderId="0" xfId="71" applyNumberFormat="1" applyFont="1" applyFill="1" applyBorder="1" applyAlignment="1" applyProtection="1">
      <alignment/>
      <protection locked="0"/>
    </xf>
    <xf numFmtId="0" fontId="10" fillId="0" borderId="10" xfId="71" applyNumberFormat="1" applyFont="1" applyFill="1" applyBorder="1" applyAlignment="1" applyProtection="1">
      <alignment/>
      <protection locked="0"/>
    </xf>
    <xf numFmtId="0" fontId="10" fillId="0" borderId="0" xfId="71" applyNumberFormat="1" applyFont="1" applyFill="1" applyBorder="1" applyAlignment="1" applyProtection="1">
      <alignment/>
      <protection locked="0"/>
    </xf>
    <xf numFmtId="0" fontId="16" fillId="0" borderId="0" xfId="71" applyNumberFormat="1" applyFont="1" applyFill="1" applyBorder="1" applyAlignment="1" applyProtection="1">
      <alignment/>
      <protection locked="0"/>
    </xf>
    <xf numFmtId="4" fontId="3" fillId="0" borderId="10" xfId="71" applyNumberFormat="1" applyFont="1" applyFill="1" applyBorder="1" applyAlignment="1" applyProtection="1">
      <alignment/>
      <protection locked="0"/>
    </xf>
    <xf numFmtId="0" fontId="37" fillId="0" borderId="10" xfId="82" applyFont="1" applyBorder="1">
      <alignment/>
      <protection/>
    </xf>
    <xf numFmtId="0" fontId="38" fillId="0" borderId="10" xfId="64" applyFont="1" applyFill="1" applyBorder="1" applyAlignment="1">
      <alignment horizontal="center"/>
      <protection/>
    </xf>
    <xf numFmtId="0" fontId="37" fillId="0" borderId="0" xfId="82" applyFont="1">
      <alignment/>
      <protection/>
    </xf>
    <xf numFmtId="4" fontId="37" fillId="0" borderId="0" xfId="71" applyNumberFormat="1" applyFont="1" applyFill="1" applyBorder="1" applyAlignment="1" applyProtection="1">
      <alignment/>
      <protection locked="0"/>
    </xf>
    <xf numFmtId="4" fontId="39" fillId="0" borderId="10" xfId="71" applyNumberFormat="1" applyFont="1" applyFill="1" applyBorder="1" applyAlignment="1" applyProtection="1">
      <alignment/>
      <protection locked="0"/>
    </xf>
    <xf numFmtId="4" fontId="37" fillId="0" borderId="10" xfId="71" applyNumberFormat="1" applyFont="1" applyFill="1" applyBorder="1" applyAlignment="1" applyProtection="1">
      <alignment/>
      <protection locked="0"/>
    </xf>
    <xf numFmtId="4" fontId="40" fillId="0" borderId="10" xfId="71" applyNumberFormat="1" applyFont="1" applyFill="1" applyBorder="1" applyAlignment="1" applyProtection="1">
      <alignment/>
      <protection locked="0"/>
    </xf>
    <xf numFmtId="4" fontId="41" fillId="0" borderId="10" xfId="71" applyNumberFormat="1" applyFont="1" applyFill="1" applyBorder="1" applyAlignment="1" applyProtection="1">
      <alignment/>
      <protection locked="0"/>
    </xf>
    <xf numFmtId="4" fontId="39" fillId="0" borderId="10" xfId="76" applyNumberFormat="1" applyFont="1" applyFill="1" applyBorder="1" applyAlignment="1" applyProtection="1">
      <alignment/>
      <protection locked="0"/>
    </xf>
    <xf numFmtId="4" fontId="39" fillId="34" borderId="10" xfId="71" applyNumberFormat="1" applyFont="1" applyFill="1" applyBorder="1" applyAlignment="1" applyProtection="1">
      <alignment/>
      <protection locked="0"/>
    </xf>
    <xf numFmtId="4" fontId="41" fillId="34" borderId="10" xfId="71" applyNumberFormat="1" applyFont="1" applyFill="1" applyBorder="1" applyAlignment="1" applyProtection="1">
      <alignment/>
      <protection locked="0"/>
    </xf>
    <xf numFmtId="4" fontId="42" fillId="0" borderId="10" xfId="71" applyNumberFormat="1" applyFont="1" applyFill="1" applyBorder="1" applyAlignment="1" applyProtection="1">
      <alignment/>
      <protection locked="0"/>
    </xf>
    <xf numFmtId="4" fontId="11" fillId="0" borderId="10" xfId="71" applyNumberFormat="1" applyFont="1" applyFill="1" applyBorder="1" applyAlignment="1" applyProtection="1">
      <alignment/>
      <protection locked="0"/>
    </xf>
    <xf numFmtId="4" fontId="11" fillId="0" borderId="0" xfId="71" applyNumberFormat="1" applyFont="1" applyFill="1" applyBorder="1" applyAlignment="1" applyProtection="1">
      <alignment/>
      <protection locked="0"/>
    </xf>
    <xf numFmtId="4" fontId="39" fillId="35" borderId="10" xfId="71" applyNumberFormat="1" applyFont="1" applyFill="1" applyBorder="1" applyAlignment="1" applyProtection="1">
      <alignment wrapText="1"/>
      <protection locked="0"/>
    </xf>
    <xf numFmtId="4" fontId="39" fillId="35" borderId="10" xfId="71" applyNumberFormat="1" applyFont="1" applyFill="1" applyBorder="1" applyAlignment="1" applyProtection="1">
      <alignment/>
      <protection locked="0"/>
    </xf>
    <xf numFmtId="4" fontId="41" fillId="35" borderId="10" xfId="71" applyNumberFormat="1" applyFont="1" applyFill="1" applyBorder="1" applyAlignment="1" applyProtection="1">
      <alignment/>
      <protection locked="0"/>
    </xf>
    <xf numFmtId="4" fontId="39" fillId="0" borderId="0" xfId="71" applyNumberFormat="1" applyFont="1" applyFill="1" applyBorder="1" applyAlignment="1" applyProtection="1">
      <alignment/>
      <protection locked="0"/>
    </xf>
    <xf numFmtId="0" fontId="29" fillId="0" borderId="0" xfId="60" applyFont="1" applyBorder="1" applyAlignment="1">
      <alignment/>
      <protection/>
    </xf>
    <xf numFmtId="0" fontId="31" fillId="0" borderId="0" xfId="60" applyFont="1" applyFill="1">
      <alignment/>
      <protection/>
    </xf>
    <xf numFmtId="0" fontId="29" fillId="0" borderId="10" xfId="60" applyFont="1" applyFill="1" applyBorder="1" applyAlignment="1">
      <alignment horizontal="center"/>
      <protection/>
    </xf>
    <xf numFmtId="0" fontId="32" fillId="0" borderId="10" xfId="60" applyFont="1" applyFill="1" applyBorder="1" applyAlignment="1">
      <alignment horizontal="center"/>
      <protection/>
    </xf>
    <xf numFmtId="4" fontId="43" fillId="0" borderId="10" xfId="81" applyNumberFormat="1" applyFont="1" applyFill="1" applyBorder="1" applyAlignment="1" applyProtection="1">
      <alignment/>
      <protection locked="0"/>
    </xf>
    <xf numFmtId="4" fontId="43" fillId="0" borderId="10" xfId="81" applyNumberFormat="1" applyFont="1" applyFill="1" applyBorder="1" applyAlignment="1" applyProtection="1">
      <alignment horizontal="center"/>
      <protection locked="0"/>
    </xf>
    <xf numFmtId="0" fontId="11" fillId="0" borderId="0" xfId="81">
      <alignment/>
      <protection/>
    </xf>
    <xf numFmtId="4" fontId="29" fillId="0" borderId="10" xfId="75" applyNumberFormat="1" applyFont="1" applyFill="1" applyBorder="1" applyAlignment="1" applyProtection="1">
      <alignment/>
      <protection locked="0"/>
    </xf>
    <xf numFmtId="4" fontId="44" fillId="0" borderId="10" xfId="75" applyNumberFormat="1" applyFont="1" applyFill="1" applyBorder="1" applyAlignment="1" applyProtection="1">
      <alignment horizontal="right"/>
      <protection locked="0"/>
    </xf>
    <xf numFmtId="0" fontId="11" fillId="0" borderId="0" xfId="75">
      <alignment/>
      <protection/>
    </xf>
    <xf numFmtId="4" fontId="29" fillId="0" borderId="10" xfId="75" applyNumberFormat="1" applyFont="1" applyFill="1" applyBorder="1" applyAlignment="1" applyProtection="1">
      <alignment horizontal="right"/>
      <protection locked="0"/>
    </xf>
    <xf numFmtId="4" fontId="31" fillId="0" borderId="10" xfId="75" applyNumberFormat="1" applyFont="1" applyFill="1" applyBorder="1" applyAlignment="1" applyProtection="1">
      <alignment horizontal="right"/>
      <protection locked="0"/>
    </xf>
    <xf numFmtId="4" fontId="31" fillId="0" borderId="10" xfId="75" applyNumberFormat="1" applyFont="1" applyFill="1" applyBorder="1" applyAlignment="1" applyProtection="1">
      <alignment/>
      <protection locked="0"/>
    </xf>
    <xf numFmtId="4" fontId="29" fillId="34" borderId="10" xfId="75" applyNumberFormat="1" applyFont="1" applyFill="1" applyBorder="1" applyAlignment="1" applyProtection="1">
      <alignment/>
      <protection locked="0"/>
    </xf>
    <xf numFmtId="4" fontId="29" fillId="34" borderId="10" xfId="75" applyNumberFormat="1" applyFont="1" applyFill="1" applyBorder="1" applyAlignment="1" applyProtection="1">
      <alignment horizontal="right"/>
      <protection locked="0"/>
    </xf>
    <xf numFmtId="4" fontId="29" fillId="0" borderId="10" xfId="75" applyNumberFormat="1" applyFont="1" applyFill="1" applyBorder="1" applyAlignment="1" applyProtection="1">
      <alignment horizontal="right"/>
      <protection locked="0"/>
    </xf>
    <xf numFmtId="4" fontId="4" fillId="0" borderId="10" xfId="75" applyNumberFormat="1" applyFont="1" applyFill="1" applyBorder="1" applyAlignment="1" applyProtection="1">
      <alignment horizontal="right"/>
      <protection locked="0"/>
    </xf>
    <xf numFmtId="0" fontId="11" fillId="0" borderId="0" xfId="75" applyFont="1">
      <alignment/>
      <protection/>
    </xf>
    <xf numFmtId="4" fontId="29" fillId="36" borderId="10" xfId="75" applyNumberFormat="1" applyFont="1" applyFill="1" applyBorder="1" applyAlignment="1" applyProtection="1">
      <alignment/>
      <protection locked="0"/>
    </xf>
    <xf numFmtId="4" fontId="29" fillId="36" borderId="10" xfId="75" applyNumberFormat="1" applyFont="1" applyFill="1" applyBorder="1" applyAlignment="1" applyProtection="1">
      <alignment horizontal="right"/>
      <protection locked="0"/>
    </xf>
    <xf numFmtId="4" fontId="29" fillId="37" borderId="10" xfId="75" applyNumberFormat="1" applyFont="1" applyFill="1" applyBorder="1" applyAlignment="1" applyProtection="1">
      <alignment/>
      <protection locked="0"/>
    </xf>
    <xf numFmtId="4" fontId="29" fillId="38" borderId="10" xfId="75" applyNumberFormat="1" applyFont="1" applyFill="1" applyBorder="1" applyAlignment="1" applyProtection="1">
      <alignment horizontal="right"/>
      <protection locked="0"/>
    </xf>
    <xf numFmtId="0" fontId="45" fillId="0" borderId="10" xfId="60" applyFont="1" applyFill="1" applyBorder="1" applyAlignment="1">
      <alignment horizontal="center"/>
      <protection/>
    </xf>
    <xf numFmtId="4" fontId="4" fillId="0" borderId="10" xfId="71" applyNumberFormat="1" applyFont="1" applyFill="1" applyBorder="1" applyAlignment="1" applyProtection="1">
      <alignment/>
      <protection locked="0"/>
    </xf>
    <xf numFmtId="4" fontId="31" fillId="0" borderId="10" xfId="77" applyNumberFormat="1" applyFont="1" applyFill="1" applyBorder="1" applyAlignment="1" applyProtection="1">
      <alignment/>
      <protection locked="0"/>
    </xf>
    <xf numFmtId="0" fontId="11" fillId="0" borderId="0" xfId="77">
      <alignment/>
      <protection/>
    </xf>
    <xf numFmtId="4" fontId="29" fillId="36" borderId="10" xfId="77" applyNumberFormat="1" applyFont="1" applyFill="1" applyBorder="1" applyAlignment="1" applyProtection="1">
      <alignment/>
      <protection locked="0"/>
    </xf>
    <xf numFmtId="4" fontId="3" fillId="0" borderId="10" xfId="74" applyNumberFormat="1" applyFont="1" applyFill="1" applyBorder="1" applyAlignment="1" applyProtection="1">
      <alignment horizontal="center"/>
      <protection locked="0"/>
    </xf>
    <xf numFmtId="4" fontId="3" fillId="0" borderId="10" xfId="74" applyNumberFormat="1" applyFont="1" applyFill="1" applyBorder="1" applyAlignment="1" applyProtection="1">
      <alignment/>
      <protection locked="0"/>
    </xf>
    <xf numFmtId="0" fontId="8" fillId="0" borderId="0" xfId="74" applyNumberFormat="1" applyFont="1" applyFill="1" applyBorder="1" applyAlignment="1" applyProtection="1">
      <alignment/>
      <protection locked="0"/>
    </xf>
    <xf numFmtId="4" fontId="4" fillId="0" borderId="10" xfId="74" applyNumberFormat="1" applyFont="1" applyFill="1" applyBorder="1" applyAlignment="1" applyProtection="1">
      <alignment/>
      <protection locked="0"/>
    </xf>
    <xf numFmtId="4" fontId="4" fillId="0" borderId="10" xfId="74" applyNumberFormat="1" applyFont="1" applyFill="1" applyBorder="1" applyAlignment="1" applyProtection="1">
      <alignment horizontal="right"/>
      <protection locked="0"/>
    </xf>
    <xf numFmtId="4" fontId="3" fillId="39" borderId="10" xfId="74" applyNumberFormat="1" applyFont="1" applyFill="1" applyBorder="1" applyAlignment="1" applyProtection="1">
      <alignment/>
      <protection locked="0"/>
    </xf>
    <xf numFmtId="3" fontId="4" fillId="0" borderId="10" xfId="71" applyNumberFormat="1" applyFont="1" applyFill="1" applyBorder="1" applyAlignment="1" applyProtection="1">
      <alignment vertical="center"/>
      <protection locked="0"/>
    </xf>
    <xf numFmtId="3" fontId="46" fillId="0" borderId="10" xfId="71" applyNumberFormat="1" applyFont="1" applyFill="1" applyBorder="1" applyAlignment="1" applyProtection="1">
      <alignment horizontal="center" vertical="center" wrapText="1"/>
      <protection locked="0"/>
    </xf>
    <xf numFmtId="3" fontId="46" fillId="0" borderId="10" xfId="79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71" applyNumberFormat="1" applyFont="1" applyFill="1" applyBorder="1" applyAlignment="1" applyProtection="1">
      <alignment/>
      <protection locked="0"/>
    </xf>
    <xf numFmtId="3" fontId="4" fillId="0" borderId="10" xfId="71" applyNumberFormat="1" applyFont="1" applyFill="1" applyBorder="1" applyAlignment="1" applyProtection="1">
      <alignment/>
      <protection locked="0"/>
    </xf>
    <xf numFmtId="3" fontId="4" fillId="0" borderId="10" xfId="79" applyNumberFormat="1" applyFont="1" applyFill="1" applyBorder="1" applyAlignment="1" applyProtection="1">
      <alignment horizontal="right"/>
      <protection locked="0"/>
    </xf>
    <xf numFmtId="0" fontId="4" fillId="0" borderId="10" xfId="71" applyNumberFormat="1" applyFont="1" applyFill="1" applyBorder="1" applyAlignment="1" applyProtection="1">
      <alignment/>
      <protection locked="0"/>
    </xf>
    <xf numFmtId="3" fontId="27" fillId="0" borderId="10" xfId="79" applyNumberFormat="1" applyFont="1" applyFill="1" applyBorder="1" applyAlignment="1" applyProtection="1">
      <alignment horizontal="right"/>
      <protection locked="0"/>
    </xf>
    <xf numFmtId="0" fontId="4" fillId="0" borderId="0" xfId="71" applyNumberFormat="1" applyFont="1" applyFill="1" applyBorder="1" applyAlignment="1" applyProtection="1">
      <alignment/>
      <protection locked="0"/>
    </xf>
    <xf numFmtId="3" fontId="27" fillId="0" borderId="10" xfId="79" applyNumberFormat="1" applyFont="1" applyFill="1" applyBorder="1" applyAlignment="1" applyProtection="1">
      <alignment/>
      <protection locked="0"/>
    </xf>
    <xf numFmtId="3" fontId="28" fillId="0" borderId="10" xfId="79" applyNumberFormat="1" applyFont="1" applyFill="1" applyBorder="1" applyAlignment="1" applyProtection="1">
      <alignment horizontal="right"/>
      <protection locked="0"/>
    </xf>
    <xf numFmtId="0" fontId="3" fillId="0" borderId="0" xfId="71" applyNumberFormat="1" applyFont="1" applyFill="1" applyBorder="1" applyAlignment="1" applyProtection="1">
      <alignment/>
      <protection locked="0"/>
    </xf>
    <xf numFmtId="3" fontId="3" fillId="0" borderId="10" xfId="71" applyNumberFormat="1" applyFont="1" applyFill="1" applyBorder="1" applyAlignment="1" applyProtection="1">
      <alignment/>
      <protection locked="0"/>
    </xf>
    <xf numFmtId="3" fontId="4" fillId="0" borderId="10" xfId="71" applyNumberFormat="1" applyFont="1" applyFill="1" applyBorder="1" applyAlignment="1" applyProtection="1">
      <alignment horizontal="right"/>
      <protection locked="0"/>
    </xf>
    <xf numFmtId="3" fontId="4" fillId="0" borderId="10" xfId="71" applyNumberFormat="1" applyFont="1" applyFill="1" applyBorder="1" applyAlignment="1" applyProtection="1">
      <alignment wrapText="1"/>
      <protection locked="0"/>
    </xf>
    <xf numFmtId="3" fontId="3" fillId="0" borderId="10" xfId="71" applyNumberFormat="1" applyFont="1" applyFill="1" applyBorder="1" applyAlignment="1" applyProtection="1">
      <alignment wrapText="1"/>
      <protection locked="0"/>
    </xf>
    <xf numFmtId="3" fontId="3" fillId="0" borderId="10" xfId="71" applyNumberFormat="1" applyFont="1" applyFill="1" applyBorder="1" applyAlignment="1" applyProtection="1">
      <alignment horizontal="right"/>
      <protection locked="0"/>
    </xf>
    <xf numFmtId="0" fontId="27" fillId="0" borderId="0" xfId="79" applyNumberFormat="1" applyFont="1" applyFill="1" applyBorder="1" applyAlignment="1" applyProtection="1">
      <alignment/>
      <protection locked="0"/>
    </xf>
    <xf numFmtId="0" fontId="47" fillId="0" borderId="10" xfId="73" applyNumberFormat="1" applyFont="1" applyFill="1" applyBorder="1" applyAlignment="1" applyProtection="1">
      <alignment/>
      <protection locked="0"/>
    </xf>
    <xf numFmtId="49" fontId="48" fillId="0" borderId="10" xfId="73" applyNumberFormat="1" applyFont="1" applyFill="1" applyBorder="1" applyAlignment="1" applyProtection="1">
      <alignment/>
      <protection locked="0"/>
    </xf>
    <xf numFmtId="49" fontId="48" fillId="0" borderId="10" xfId="73" applyNumberFormat="1" applyFont="1" applyFill="1" applyBorder="1" applyAlignment="1" applyProtection="1">
      <alignment horizontal="right"/>
      <protection locked="0"/>
    </xf>
    <xf numFmtId="0" fontId="47" fillId="0" borderId="0" xfId="73" applyNumberFormat="1" applyFont="1" applyFill="1" applyBorder="1" applyAlignment="1" applyProtection="1">
      <alignment/>
      <protection locked="0"/>
    </xf>
    <xf numFmtId="3" fontId="49" fillId="0" borderId="10" xfId="73" applyNumberFormat="1" applyFont="1" applyBorder="1">
      <alignment/>
      <protection/>
    </xf>
    <xf numFmtId="0" fontId="48" fillId="0" borderId="10" xfId="73" applyNumberFormat="1" applyFont="1" applyFill="1" applyBorder="1" applyAlignment="1" applyProtection="1">
      <alignment wrapText="1"/>
      <protection locked="0"/>
    </xf>
    <xf numFmtId="3" fontId="50" fillId="0" borderId="10" xfId="73" applyNumberFormat="1" applyFont="1" applyBorder="1">
      <alignment/>
      <protection/>
    </xf>
    <xf numFmtId="0" fontId="48" fillId="0" borderId="0" xfId="73" applyNumberFormat="1" applyFont="1" applyFill="1" applyBorder="1" applyAlignment="1" applyProtection="1">
      <alignment/>
      <protection locked="0"/>
    </xf>
    <xf numFmtId="0" fontId="47" fillId="0" borderId="10" xfId="73" applyNumberFormat="1" applyFont="1" applyFill="1" applyBorder="1" applyAlignment="1" applyProtection="1">
      <alignment wrapText="1"/>
      <protection locked="0"/>
    </xf>
    <xf numFmtId="0" fontId="48" fillId="0" borderId="10" xfId="73" applyNumberFormat="1" applyFont="1" applyFill="1" applyBorder="1" applyAlignment="1" applyProtection="1">
      <alignment/>
      <protection locked="0"/>
    </xf>
    <xf numFmtId="0" fontId="48" fillId="36" borderId="10" xfId="73" applyNumberFormat="1" applyFont="1" applyFill="1" applyBorder="1" applyAlignment="1" applyProtection="1">
      <alignment/>
      <protection locked="0"/>
    </xf>
    <xf numFmtId="3" fontId="50" fillId="40" borderId="10" xfId="73" applyNumberFormat="1" applyFont="1" applyFill="1" applyBorder="1">
      <alignment/>
      <protection/>
    </xf>
    <xf numFmtId="0" fontId="31" fillId="0" borderId="0" xfId="67" applyFont="1" applyFill="1">
      <alignment/>
      <protection/>
    </xf>
    <xf numFmtId="0" fontId="27" fillId="0" borderId="0" xfId="71" applyNumberFormat="1" applyFont="1" applyFill="1" applyBorder="1" applyAlignment="1" applyProtection="1">
      <alignment/>
      <protection locked="0"/>
    </xf>
    <xf numFmtId="0" fontId="31" fillId="0" borderId="10" xfId="67" applyFont="1" applyBorder="1">
      <alignment/>
      <protection/>
    </xf>
    <xf numFmtId="0" fontId="29" fillId="0" borderId="10" xfId="67" applyFont="1" applyFill="1" applyBorder="1" applyAlignment="1">
      <alignment horizontal="center"/>
      <protection/>
    </xf>
    <xf numFmtId="0" fontId="31" fillId="0" borderId="0" xfId="67" applyFont="1">
      <alignment/>
      <protection/>
    </xf>
    <xf numFmtId="0" fontId="32" fillId="0" borderId="10" xfId="67" applyFont="1" applyFill="1" applyBorder="1" applyAlignment="1">
      <alignment horizontal="center"/>
      <protection/>
    </xf>
    <xf numFmtId="4" fontId="51" fillId="0" borderId="10" xfId="71" applyNumberFormat="1" applyFont="1" applyFill="1" applyBorder="1" applyAlignment="1" applyProtection="1">
      <alignment horizontal="center" vertical="center"/>
      <protection locked="0"/>
    </xf>
    <xf numFmtId="4" fontId="51" fillId="0" borderId="10" xfId="71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71">
      <alignment/>
      <protection/>
    </xf>
    <xf numFmtId="4" fontId="42" fillId="41" borderId="10" xfId="83" applyNumberFormat="1" applyFont="1" applyFill="1" applyBorder="1">
      <alignment/>
      <protection/>
    </xf>
    <xf numFmtId="4" fontId="42" fillId="41" borderId="10" xfId="83" applyNumberFormat="1" applyFont="1" applyFill="1" applyBorder="1">
      <alignment/>
      <protection/>
    </xf>
    <xf numFmtId="4" fontId="42" fillId="0" borderId="0" xfId="83" applyNumberFormat="1" applyFont="1">
      <alignment/>
      <protection/>
    </xf>
    <xf numFmtId="4" fontId="11" fillId="41" borderId="10" xfId="83" applyNumberFormat="1" applyFont="1" applyFill="1" applyBorder="1">
      <alignment/>
      <protection/>
    </xf>
    <xf numFmtId="4" fontId="42" fillId="0" borderId="0" xfId="83" applyNumberFormat="1" applyFont="1">
      <alignment/>
      <protection/>
    </xf>
    <xf numFmtId="4" fontId="42" fillId="0" borderId="10" xfId="83" applyNumberFormat="1" applyFont="1" applyBorder="1" applyAlignment="1">
      <alignment wrapText="1"/>
      <protection/>
    </xf>
    <xf numFmtId="4" fontId="42" fillId="0" borderId="10" xfId="83" applyNumberFormat="1" applyFont="1" applyBorder="1">
      <alignment/>
      <protection/>
    </xf>
    <xf numFmtId="4" fontId="42" fillId="42" borderId="10" xfId="83" applyNumberFormat="1" applyFont="1" applyFill="1" applyBorder="1">
      <alignment/>
      <protection/>
    </xf>
    <xf numFmtId="4" fontId="11" fillId="0" borderId="0" xfId="83" applyNumberFormat="1">
      <alignment/>
      <protection/>
    </xf>
    <xf numFmtId="4" fontId="11" fillId="0" borderId="10" xfId="83" applyNumberFormat="1" applyFont="1" applyBorder="1" applyAlignment="1">
      <alignment wrapText="1"/>
      <protection/>
    </xf>
    <xf numFmtId="4" fontId="11" fillId="0" borderId="10" xfId="83" applyNumberFormat="1" applyFont="1" applyBorder="1">
      <alignment/>
      <protection/>
    </xf>
    <xf numFmtId="4" fontId="11" fillId="42" borderId="10" xfId="83" applyNumberFormat="1" applyFont="1" applyFill="1" applyBorder="1">
      <alignment/>
      <protection/>
    </xf>
    <xf numFmtId="4" fontId="42" fillId="0" borderId="10" xfId="83" applyNumberFormat="1" applyFont="1" applyFill="1" applyBorder="1">
      <alignment/>
      <protection/>
    </xf>
    <xf numFmtId="4" fontId="11" fillId="0" borderId="0" xfId="83" applyNumberFormat="1" applyFont="1">
      <alignment/>
      <protection/>
    </xf>
    <xf numFmtId="4" fontId="11" fillId="0" borderId="10" xfId="83" applyNumberFormat="1" applyFont="1" applyFill="1" applyBorder="1">
      <alignment/>
      <protection/>
    </xf>
    <xf numFmtId="4" fontId="11" fillId="0" borderId="10" xfId="83" applyNumberFormat="1" applyFont="1" applyFill="1" applyBorder="1">
      <alignment/>
      <protection/>
    </xf>
    <xf numFmtId="4" fontId="11" fillId="0" borderId="10" xfId="83" applyNumberFormat="1" applyBorder="1">
      <alignment/>
      <protection/>
    </xf>
    <xf numFmtId="4" fontId="11" fillId="0" borderId="10" xfId="83" applyNumberFormat="1" applyBorder="1" applyAlignment="1">
      <alignment wrapText="1"/>
      <protection/>
    </xf>
    <xf numFmtId="4" fontId="11" fillId="0" borderId="10" xfId="83" applyNumberFormat="1" applyFill="1" applyBorder="1">
      <alignment/>
      <protection/>
    </xf>
    <xf numFmtId="4" fontId="42" fillId="0" borderId="10" xfId="83" applyNumberFormat="1" applyFont="1" applyBorder="1">
      <alignment/>
      <protection/>
    </xf>
    <xf numFmtId="0" fontId="3" fillId="0" borderId="10" xfId="0" applyFont="1" applyFill="1" applyBorder="1" applyAlignment="1">
      <alignment horizontal="center" vertical="center"/>
    </xf>
    <xf numFmtId="14" fontId="4" fillId="0" borderId="10" xfId="80" applyNumberFormat="1" applyFont="1" applyFill="1" applyBorder="1" applyAlignment="1">
      <alignment horizontal="center" vertical="center"/>
      <protection/>
    </xf>
    <xf numFmtId="0" fontId="3" fillId="33" borderId="10" xfId="80" applyFont="1" applyFill="1" applyBorder="1" applyAlignment="1">
      <alignment vertical="center"/>
      <protection/>
    </xf>
    <xf numFmtId="0" fontId="4" fillId="33" borderId="10" xfId="80" applyFont="1" applyFill="1" applyBorder="1" applyAlignment="1">
      <alignment vertical="center"/>
      <protection/>
    </xf>
    <xf numFmtId="3" fontId="3" fillId="33" borderId="10" xfId="80" applyNumberFormat="1" applyFont="1" applyFill="1" applyBorder="1" applyAlignment="1">
      <alignment vertical="center" wrapText="1"/>
      <protection/>
    </xf>
    <xf numFmtId="3" fontId="7" fillId="33" borderId="10" xfId="80" applyNumberFormat="1" applyFont="1" applyFill="1" applyBorder="1" applyAlignment="1">
      <alignment vertical="center" wrapText="1"/>
      <protection/>
    </xf>
    <xf numFmtId="3" fontId="73" fillId="0" borderId="0" xfId="0" applyNumberFormat="1" applyFont="1" applyAlignment="1">
      <alignment/>
    </xf>
    <xf numFmtId="3" fontId="8" fillId="0" borderId="10" xfId="80" applyNumberFormat="1" applyFont="1" applyFill="1" applyBorder="1" applyAlignment="1">
      <alignment vertical="center" wrapText="1"/>
      <protection/>
    </xf>
    <xf numFmtId="3" fontId="8" fillId="33" borderId="10" xfId="80" applyNumberFormat="1" applyFont="1" applyFill="1" applyBorder="1" applyAlignment="1">
      <alignment vertical="center" wrapText="1"/>
      <protection/>
    </xf>
    <xf numFmtId="0" fontId="8" fillId="33" borderId="10" xfId="80" applyFont="1" applyFill="1" applyBorder="1" applyAlignment="1">
      <alignment vertical="center" wrapText="1"/>
      <protection/>
    </xf>
    <xf numFmtId="3" fontId="9" fillId="33" borderId="10" xfId="80" applyNumberFormat="1" applyFont="1" applyFill="1" applyBorder="1" applyAlignment="1">
      <alignment vertical="center" wrapText="1"/>
      <protection/>
    </xf>
    <xf numFmtId="3" fontId="9" fillId="33" borderId="10" xfId="80" applyNumberFormat="1" applyFont="1" applyFill="1" applyBorder="1" applyAlignment="1">
      <alignment horizontal="center" vertical="center" wrapText="1"/>
      <protection/>
    </xf>
    <xf numFmtId="4" fontId="42" fillId="43" borderId="10" xfId="83" applyNumberFormat="1" applyFont="1" applyFill="1" applyBorder="1">
      <alignment/>
      <protection/>
    </xf>
    <xf numFmtId="0" fontId="105" fillId="0" borderId="0" xfId="0" applyFont="1" applyAlignment="1">
      <alignment horizontal="center"/>
    </xf>
    <xf numFmtId="3" fontId="100" fillId="0" borderId="0" xfId="0" applyNumberFormat="1" applyFont="1" applyAlignment="1">
      <alignment horizontal="center"/>
    </xf>
    <xf numFmtId="0" fontId="3" fillId="0" borderId="10" xfId="80" applyFont="1" applyFill="1" applyBorder="1" applyAlignment="1">
      <alignment horizontal="center" vertical="center"/>
      <protection/>
    </xf>
    <xf numFmtId="0" fontId="105" fillId="0" borderId="10" xfId="0" applyFont="1" applyBorder="1" applyAlignment="1">
      <alignment/>
    </xf>
    <xf numFmtId="3" fontId="100" fillId="0" borderId="10" xfId="0" applyNumberFormat="1" applyFont="1" applyBorder="1" applyAlignment="1">
      <alignment horizontal="center"/>
    </xf>
    <xf numFmtId="0" fontId="95" fillId="0" borderId="10" xfId="0" applyFont="1" applyBorder="1" applyAlignment="1">
      <alignment horizontal="left"/>
    </xf>
    <xf numFmtId="3" fontId="95" fillId="0" borderId="10" xfId="0" applyNumberFormat="1" applyFont="1" applyBorder="1" applyAlignment="1">
      <alignment/>
    </xf>
    <xf numFmtId="3" fontId="100" fillId="0" borderId="10" xfId="0" applyNumberFormat="1" applyFont="1" applyBorder="1" applyAlignment="1">
      <alignment/>
    </xf>
    <xf numFmtId="0" fontId="90" fillId="0" borderId="0" xfId="0" applyFont="1" applyAlignment="1">
      <alignment horizontal="right"/>
    </xf>
    <xf numFmtId="3" fontId="95" fillId="0" borderId="0" xfId="0" applyNumberFormat="1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3" fontId="4" fillId="33" borderId="10" xfId="80" applyNumberFormat="1" applyFont="1" applyFill="1" applyBorder="1" applyAlignment="1">
      <alignment wrapText="1"/>
      <protection/>
    </xf>
    <xf numFmtId="0" fontId="100" fillId="0" borderId="0" xfId="0" applyFont="1" applyAlignment="1">
      <alignment horizontal="center"/>
    </xf>
    <xf numFmtId="0" fontId="20" fillId="0" borderId="10" xfId="80" applyFont="1" applyFill="1" applyBorder="1" applyAlignment="1">
      <alignment horizontal="left" vertical="center" wrapText="1"/>
      <protection/>
    </xf>
    <xf numFmtId="3" fontId="4" fillId="33" borderId="10" xfId="80" applyNumberFormat="1" applyFont="1" applyFill="1" applyBorder="1" applyAlignment="1">
      <alignment vertical="center" wrapText="1"/>
      <protection/>
    </xf>
    <xf numFmtId="0" fontId="4" fillId="0" borderId="10" xfId="80" applyFont="1" applyFill="1" applyBorder="1" applyAlignment="1">
      <alignment vertical="center" wrapText="1"/>
      <protection/>
    </xf>
    <xf numFmtId="0" fontId="10" fillId="0" borderId="10" xfId="80" applyFont="1" applyFill="1" applyBorder="1" applyAlignment="1">
      <alignment wrapText="1"/>
      <protection/>
    </xf>
    <xf numFmtId="0" fontId="20" fillId="0" borderId="10" xfId="80" applyFont="1" applyFill="1" applyBorder="1" applyAlignment="1">
      <alignment vertical="center" wrapText="1"/>
      <protection/>
    </xf>
    <xf numFmtId="0" fontId="4" fillId="0" borderId="10" xfId="80" applyFont="1" applyFill="1" applyBorder="1" applyAlignment="1">
      <alignment horizontal="center" vertical="center"/>
      <protection/>
    </xf>
    <xf numFmtId="0" fontId="20" fillId="0" borderId="10" xfId="80" applyFont="1" applyFill="1" applyBorder="1" applyAlignment="1">
      <alignment vertical="center"/>
      <protection/>
    </xf>
    <xf numFmtId="0" fontId="4" fillId="0" borderId="15" xfId="80" applyFont="1" applyFill="1" applyBorder="1" applyAlignment="1">
      <alignment horizontal="center" vertical="center" wrapText="1"/>
      <protection/>
    </xf>
    <xf numFmtId="0" fontId="4" fillId="0" borderId="16" xfId="80" applyFont="1" applyFill="1" applyBorder="1" applyAlignment="1">
      <alignment horizontal="center" vertical="center" wrapText="1"/>
      <protection/>
    </xf>
    <xf numFmtId="0" fontId="4" fillId="0" borderId="17" xfId="80" applyFont="1" applyFill="1" applyBorder="1" applyAlignment="1">
      <alignment horizontal="center" vertical="center" wrapText="1"/>
      <protection/>
    </xf>
    <xf numFmtId="0" fontId="100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12" xfId="80" applyFont="1" applyFill="1" applyBorder="1" applyAlignment="1">
      <alignment horizontal="center" vertical="center"/>
      <protection/>
    </xf>
    <xf numFmtId="0" fontId="4" fillId="0" borderId="14" xfId="80" applyFont="1" applyFill="1" applyBorder="1" applyAlignment="1">
      <alignment horizontal="center" vertical="center"/>
      <protection/>
    </xf>
    <xf numFmtId="0" fontId="4" fillId="33" borderId="12" xfId="80" applyFont="1" applyFill="1" applyBorder="1" applyAlignment="1">
      <alignment horizontal="left" vertical="center" wrapText="1"/>
      <protection/>
    </xf>
    <xf numFmtId="0" fontId="4" fillId="33" borderId="14" xfId="80" applyFont="1" applyFill="1" applyBorder="1" applyAlignment="1">
      <alignment horizontal="left" vertical="center" wrapText="1"/>
      <protection/>
    </xf>
    <xf numFmtId="3" fontId="4" fillId="33" borderId="12" xfId="80" applyNumberFormat="1" applyFont="1" applyFill="1" applyBorder="1" applyAlignment="1">
      <alignment vertical="center" wrapText="1"/>
      <protection/>
    </xf>
    <xf numFmtId="3" fontId="4" fillId="33" borderId="14" xfId="80" applyNumberFormat="1" applyFont="1" applyFill="1" applyBorder="1" applyAlignment="1">
      <alignment vertical="center" wrapText="1"/>
      <protection/>
    </xf>
    <xf numFmtId="0" fontId="4" fillId="33" borderId="10" xfId="80" applyFont="1" applyFill="1" applyBorder="1" applyAlignment="1">
      <alignment vertical="center"/>
      <protection/>
    </xf>
    <xf numFmtId="3" fontId="4" fillId="33" borderId="12" xfId="80" applyNumberFormat="1" applyFont="1" applyFill="1" applyBorder="1" applyAlignment="1">
      <alignment horizontal="right" wrapText="1"/>
      <protection/>
    </xf>
    <xf numFmtId="3" fontId="4" fillId="33" borderId="18" xfId="80" applyNumberFormat="1" applyFont="1" applyFill="1" applyBorder="1" applyAlignment="1">
      <alignment horizontal="right" wrapText="1"/>
      <protection/>
    </xf>
    <xf numFmtId="3" fontId="4" fillId="33" borderId="14" xfId="80" applyNumberFormat="1" applyFont="1" applyFill="1" applyBorder="1" applyAlignment="1">
      <alignment horizontal="right" wrapText="1"/>
      <protection/>
    </xf>
    <xf numFmtId="3" fontId="4" fillId="33" borderId="12" xfId="80" applyNumberFormat="1" applyFont="1" applyFill="1" applyBorder="1" applyAlignment="1">
      <alignment wrapText="1"/>
      <protection/>
    </xf>
    <xf numFmtId="3" fontId="4" fillId="33" borderId="18" xfId="80" applyNumberFormat="1" applyFont="1" applyFill="1" applyBorder="1" applyAlignment="1">
      <alignment wrapText="1"/>
      <protection/>
    </xf>
    <xf numFmtId="3" fontId="4" fillId="33" borderId="14" xfId="80" applyNumberFormat="1" applyFont="1" applyFill="1" applyBorder="1" applyAlignment="1">
      <alignment wrapText="1"/>
      <protection/>
    </xf>
    <xf numFmtId="0" fontId="20" fillId="0" borderId="15" xfId="80" applyFont="1" applyFill="1" applyBorder="1" applyAlignment="1">
      <alignment vertical="center" wrapText="1"/>
      <protection/>
    </xf>
    <xf numFmtId="0" fontId="20" fillId="0" borderId="16" xfId="80" applyFont="1" applyFill="1" applyBorder="1" applyAlignment="1">
      <alignment vertical="center" wrapText="1"/>
      <protection/>
    </xf>
    <xf numFmtId="0" fontId="20" fillId="0" borderId="17" xfId="80" applyFont="1" applyFill="1" applyBorder="1" applyAlignment="1">
      <alignment vertical="center" wrapText="1"/>
      <protection/>
    </xf>
    <xf numFmtId="0" fontId="20" fillId="0" borderId="15" xfId="80" applyFont="1" applyFill="1" applyBorder="1" applyAlignment="1">
      <alignment horizontal="left" vertical="center" wrapText="1"/>
      <protection/>
    </xf>
    <xf numFmtId="0" fontId="20" fillId="0" borderId="16" xfId="80" applyFont="1" applyFill="1" applyBorder="1" applyAlignment="1">
      <alignment horizontal="left" vertical="center" wrapText="1"/>
      <protection/>
    </xf>
    <xf numFmtId="3" fontId="4" fillId="33" borderId="12" xfId="80" applyNumberFormat="1" applyFont="1" applyFill="1" applyBorder="1" applyAlignment="1">
      <alignment horizontal="right" vertical="center" wrapText="1"/>
      <protection/>
    </xf>
    <xf numFmtId="3" fontId="4" fillId="33" borderId="14" xfId="80" applyNumberFormat="1" applyFont="1" applyFill="1" applyBorder="1" applyAlignment="1">
      <alignment horizontal="right" vertical="center" wrapText="1"/>
      <protection/>
    </xf>
    <xf numFmtId="0" fontId="9" fillId="0" borderId="0" xfId="0" applyFont="1" applyAlignment="1">
      <alignment horizontal="center" wrapText="1"/>
    </xf>
    <xf numFmtId="0" fontId="29" fillId="0" borderId="0" xfId="64" applyFont="1" applyBorder="1" applyAlignment="1">
      <alignment horizontal="center"/>
      <protection/>
    </xf>
    <xf numFmtId="4" fontId="39" fillId="0" borderId="12" xfId="71" applyNumberFormat="1" applyFont="1" applyFill="1" applyBorder="1" applyAlignment="1" applyProtection="1">
      <alignment horizontal="center" vertical="center"/>
      <protection locked="0"/>
    </xf>
    <xf numFmtId="4" fontId="39" fillId="0" borderId="14" xfId="71" applyNumberFormat="1" applyFont="1" applyFill="1" applyBorder="1" applyAlignment="1" applyProtection="1">
      <alignment horizontal="center" vertical="center"/>
      <protection locked="0"/>
    </xf>
    <xf numFmtId="4" fontId="39" fillId="0" borderId="15" xfId="71" applyNumberFormat="1" applyFont="1" applyFill="1" applyBorder="1" applyAlignment="1" applyProtection="1">
      <alignment horizontal="center" vertical="center"/>
      <protection locked="0"/>
    </xf>
    <xf numFmtId="4" fontId="39" fillId="0" borderId="16" xfId="71" applyNumberFormat="1" applyFont="1" applyFill="1" applyBorder="1" applyAlignment="1" applyProtection="1">
      <alignment horizontal="center" vertical="center"/>
      <protection locked="0"/>
    </xf>
    <xf numFmtId="4" fontId="39" fillId="0" borderId="17" xfId="71" applyNumberFormat="1" applyFont="1" applyFill="1" applyBorder="1" applyAlignment="1" applyProtection="1">
      <alignment horizontal="center" vertical="center"/>
      <protection locked="0"/>
    </xf>
    <xf numFmtId="4" fontId="39" fillId="0" borderId="15" xfId="71" applyNumberFormat="1" applyFont="1" applyFill="1" applyBorder="1" applyAlignment="1" applyProtection="1">
      <alignment horizontal="center" wrapText="1"/>
      <protection locked="0"/>
    </xf>
    <xf numFmtId="4" fontId="39" fillId="0" borderId="16" xfId="71" applyNumberFormat="1" applyFont="1" applyFill="1" applyBorder="1" applyAlignment="1" applyProtection="1">
      <alignment horizontal="center" wrapText="1"/>
      <protection locked="0"/>
    </xf>
    <xf numFmtId="4" fontId="39" fillId="0" borderId="17" xfId="71" applyNumberFormat="1" applyFont="1" applyFill="1" applyBorder="1" applyAlignment="1" applyProtection="1">
      <alignment horizontal="center" wrapText="1"/>
      <protection locked="0"/>
    </xf>
    <xf numFmtId="4" fontId="39" fillId="0" borderId="15" xfId="71" applyNumberFormat="1" applyFont="1" applyFill="1" applyBorder="1" applyAlignment="1" applyProtection="1">
      <alignment horizontal="center"/>
      <protection locked="0"/>
    </xf>
    <xf numFmtId="4" fontId="39" fillId="0" borderId="16" xfId="71" applyNumberFormat="1" applyFont="1" applyFill="1" applyBorder="1" applyAlignment="1" applyProtection="1">
      <alignment horizontal="center"/>
      <protection locked="0"/>
    </xf>
    <xf numFmtId="4" fontId="39" fillId="0" borderId="17" xfId="71" applyNumberFormat="1" applyFont="1" applyFill="1" applyBorder="1" applyAlignment="1" applyProtection="1">
      <alignment horizontal="center"/>
      <protection locked="0"/>
    </xf>
    <xf numFmtId="0" fontId="29" fillId="0" borderId="0" xfId="60" applyFont="1" applyBorder="1" applyAlignment="1">
      <alignment horizontal="center"/>
      <protection/>
    </xf>
    <xf numFmtId="0" fontId="36" fillId="0" borderId="0" xfId="64" applyFont="1" applyBorder="1" applyAlignment="1">
      <alignment horizontal="center"/>
      <protection/>
    </xf>
    <xf numFmtId="0" fontId="29" fillId="0" borderId="0" xfId="67" applyFont="1" applyBorder="1" applyAlignment="1">
      <alignment horizontal="center"/>
      <protection/>
    </xf>
    <xf numFmtId="0" fontId="5" fillId="0" borderId="0" xfId="78" applyFont="1" applyFill="1" applyAlignment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4" fillId="0" borderId="10" xfId="80" applyFont="1" applyFill="1" applyBorder="1" applyAlignment="1">
      <alignment horizontal="center" vertical="center" wrapText="1"/>
      <protection/>
    </xf>
    <xf numFmtId="0" fontId="4" fillId="0" borderId="12" xfId="80" applyFont="1" applyFill="1" applyBorder="1" applyAlignment="1">
      <alignment horizontal="center" vertical="center" wrapText="1"/>
      <protection/>
    </xf>
    <xf numFmtId="0" fontId="4" fillId="0" borderId="14" xfId="80" applyFont="1" applyFill="1" applyBorder="1" applyAlignment="1">
      <alignment horizontal="center" vertical="center" wrapText="1"/>
      <protection/>
    </xf>
    <xf numFmtId="3" fontId="101" fillId="0" borderId="0" xfId="68" applyNumberFormat="1" applyFont="1" applyBorder="1" applyAlignment="1">
      <alignment horizontal="left" vertical="center" wrapText="1"/>
      <protection/>
    </xf>
    <xf numFmtId="3" fontId="96" fillId="0" borderId="0" xfId="68" applyNumberFormat="1" applyFont="1" applyBorder="1" applyAlignment="1">
      <alignment vertical="center" wrapText="1"/>
      <protection/>
    </xf>
    <xf numFmtId="0" fontId="20" fillId="0" borderId="15" xfId="80" applyFont="1" applyFill="1" applyBorder="1" applyAlignment="1">
      <alignment vertical="center"/>
      <protection/>
    </xf>
    <xf numFmtId="0" fontId="20" fillId="0" borderId="16" xfId="80" applyFont="1" applyFill="1" applyBorder="1" applyAlignment="1">
      <alignment vertical="center"/>
      <protection/>
    </xf>
    <xf numFmtId="0" fontId="20" fillId="0" borderId="17" xfId="80" applyFont="1" applyFill="1" applyBorder="1" applyAlignment="1">
      <alignment vertical="center"/>
      <protection/>
    </xf>
  </cellXfs>
  <cellStyles count="7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2 2" xfId="49"/>
    <cellStyle name="Ezres 3" xfId="50"/>
    <cellStyle name="Ezres 4" xfId="51"/>
    <cellStyle name="Figyelmeztetés" xfId="52"/>
    <cellStyle name="Hivatkozott cella" xfId="53"/>
    <cellStyle name="Jegyzet" xfId="54"/>
    <cellStyle name="Jó" xfId="55"/>
    <cellStyle name="Kimenet" xfId="56"/>
    <cellStyle name="Magyarázó szöveg" xfId="57"/>
    <cellStyle name="Normál 2" xfId="58"/>
    <cellStyle name="Normál 2 2" xfId="59"/>
    <cellStyle name="Normál 2 3" xfId="60"/>
    <cellStyle name="Normál 2 3 2" xfId="61"/>
    <cellStyle name="Normál 2 4" xfId="62"/>
    <cellStyle name="Normál 2 5" xfId="63"/>
    <cellStyle name="Normál 3" xfId="64"/>
    <cellStyle name="Normál 3 2" xfId="65"/>
    <cellStyle name="Normál 4" xfId="66"/>
    <cellStyle name="Normál 4 2" xfId="67"/>
    <cellStyle name="Normál 5" xfId="68"/>
    <cellStyle name="Normál 5 2" xfId="69"/>
    <cellStyle name="Normál 6" xfId="70"/>
    <cellStyle name="Normál_baglad" xfId="71"/>
    <cellStyle name="Normál_Baglad 2007. költségvetés 2" xfId="72"/>
    <cellStyle name="Normál_baglad rövidlej." xfId="73"/>
    <cellStyle name="Normál_Bagladbef. pénzügyi eszk." xfId="74"/>
    <cellStyle name="Normál_belsősárd" xfId="75"/>
    <cellStyle name="Normál_belsősárd tárgyi eszközök" xfId="76"/>
    <cellStyle name="Normál_gosztola" xfId="77"/>
    <cellStyle name="Normál_ktgv2004" xfId="78"/>
    <cellStyle name="Normál_ljfa követelés.2005xlr" xfId="79"/>
    <cellStyle name="Normál_Munka1" xfId="80"/>
    <cellStyle name="Normál_resznek" xfId="81"/>
    <cellStyle name="Normál_Zszfa 2004 2" xfId="82"/>
    <cellStyle name="Normál_zszombatfa" xfId="83"/>
    <cellStyle name="Összesen" xfId="84"/>
    <cellStyle name="Currency" xfId="85"/>
    <cellStyle name="Currency [0]" xfId="86"/>
    <cellStyle name="Rossz" xfId="87"/>
    <cellStyle name="Semleges" xfId="88"/>
    <cellStyle name="Számítás" xfId="89"/>
    <cellStyle name="Percent" xfId="90"/>
    <cellStyle name="Százalék 2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externalLink" Target="externalLinks/externalLink2.xml" /><Relationship Id="rId27" Type="http://schemas.openxmlformats.org/officeDocument/2006/relationships/externalLink" Target="externalLinks/externalLink3.xml" /><Relationship Id="rId28" Type="http://schemas.openxmlformats.org/officeDocument/2006/relationships/externalLink" Target="externalLinks/externalLink4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zerver\c\doc\2005.%20&#233;vi%20k&#246;lts&#233;gvet&#233;s\K&#252;ls&#337;s&#225;rd\Ksard%20z&#225;rsz&#225;mad&#225;s%20%202005.%2012.31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\2009.%20&#233;vi%20z&#225;rsz&#225;mad&#225;s\Szhazazarsz20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\2009.%20&#233;vi%20z&#225;rsz&#225;mad&#225;s\Gosztzarsz20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zerver\c\doc\2009.%20&#233;vi%20z&#225;rsz&#225;mad&#225;s\Szhazazarsz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zöv.mód.12.31."/>
      <sheetName val="Munka1"/>
      <sheetName val="Szöv.mód.12.19."/>
      <sheetName val="Szöv,.mód.09.30."/>
      <sheetName val="Szöv.mód. 08.24"/>
      <sheetName val="Szöv.mód.I.félév"/>
      <sheetName val="Bevételek"/>
      <sheetName val="Kiad összesít"/>
      <sheetName val="Kiad szakf átad "/>
      <sheetName val="kiad segély  "/>
      <sheetName val="felh "/>
      <sheetName val="Pénzmaradvány."/>
      <sheetName val="fejl. bev"/>
      <sheetName val="EU"/>
      <sheetName val="mük felh egyens mérleg (2)"/>
      <sheetName val="guruló"/>
      <sheetName val="többéves"/>
      <sheetName val="ütemt."/>
      <sheetName val="közvetett támog (2)"/>
      <sheetName val="Környezetvéd"/>
      <sheetName val="Egysz.pénzmar."/>
      <sheetName val="Egysz.mérleg"/>
      <sheetName val="Egysz.pénzforg.jel."/>
      <sheetName val="értékpapír"/>
      <sheetName val="vagyon"/>
      <sheetName val="100 fölötti"/>
      <sheetName val="beuházás"/>
      <sheetName val="forintos"/>
      <sheetName val="követelés"/>
      <sheetName val="változások"/>
      <sheetName val="kötelezettség"/>
      <sheetName val="szöveg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 Bevétel összesen"/>
      <sheetName val="Kiadások"/>
      <sheetName val="FElhalm.kiad."/>
      <sheetName val="prognosztizál egyens mérleg (3)"/>
      <sheetName val="Egysz.mérleg"/>
      <sheetName val="Egysz.pénzforg.jel."/>
      <sheetName val="Egysz.pénzmar."/>
      <sheetName val="Pénzmaradvány "/>
      <sheetName val="forintos"/>
      <sheetName val="vagyon"/>
      <sheetName val="100 fölötti"/>
      <sheetName val="beuházás"/>
      <sheetName val="értékpapír"/>
      <sheetName val="követelés"/>
      <sheetName val="kötelezettség"/>
      <sheetName val="vagyon változás"/>
      <sheetName val="többéves (3)"/>
      <sheetName val="közvetett támog (2)"/>
      <sheetName val="EU"/>
      <sheetName val="tájékoztató egyens mérleg  (2)"/>
      <sheetName val="Bevételek részletes"/>
      <sheetName val="Kiad szakf "/>
      <sheetName val="Kiad  átad"/>
      <sheetName val="Segély)"/>
      <sheetName val="Falugondnok bevétel 2009 (2)"/>
      <sheetName val="Falugondnok kiadás 2009. (2)"/>
      <sheetName val="fejl. bev"/>
      <sheetName val="Munka1"/>
      <sheetName val="Munka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evét összesen "/>
      <sheetName val="Kiadások"/>
      <sheetName val="Felhalm. kiad. "/>
      <sheetName val="prognosztizált egyens mérleg "/>
      <sheetName val="Egysz.mérleg"/>
      <sheetName val="Egysz.pénzforg.jel."/>
      <sheetName val="Egysz.pénzmar."/>
      <sheetName val="Pénzmaradvány "/>
      <sheetName val="forintos"/>
      <sheetName val="vagyon"/>
      <sheetName val="100 fölötti"/>
      <sheetName val="beruházás"/>
      <sheetName val="Értékpapír"/>
      <sheetName val="követelés"/>
      <sheetName val="kötelezettség"/>
      <sheetName val="műemlék"/>
      <sheetName val="változások"/>
      <sheetName val="többéves"/>
      <sheetName val="közvetett támog"/>
      <sheetName val="EU"/>
      <sheetName val="tájékoztató egyens mérleg  (2)"/>
      <sheetName val="BevételekRÉSZLETES"/>
      <sheetName val="Kiad szakf átad "/>
      <sheetName val="Mük.átadás"/>
      <sheetName val="Segély)"/>
      <sheetName val="Falugondnok bevétel (2)"/>
      <sheetName val="Falugondnok kiadás  (2)"/>
      <sheetName val="fejl. bev"/>
      <sheetName val="Munka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 Bevétel összesen"/>
      <sheetName val="Kiadások"/>
      <sheetName val="FElhalm.kiad."/>
      <sheetName val="prognosztizál egyens mérleg (3)"/>
      <sheetName val="Egysz.mérleg"/>
      <sheetName val="Egysz.pénzforg.jel."/>
      <sheetName val="Egysz.pénzmar."/>
      <sheetName val="Pénzmaradvány "/>
      <sheetName val="forintos"/>
      <sheetName val="vagyon"/>
      <sheetName val="100 fölötti"/>
      <sheetName val="beuházás"/>
      <sheetName val="értékpapír"/>
      <sheetName val="követelés"/>
      <sheetName val="kötelezettség"/>
      <sheetName val="vagyon változás"/>
      <sheetName val="többéves (3)"/>
      <sheetName val="közvetett támog (2)"/>
      <sheetName val="EU"/>
      <sheetName val="tájékoztató egyens mérleg  (2)"/>
      <sheetName val="Bevételek részletes"/>
      <sheetName val="Kiad szakf "/>
      <sheetName val="Kiad  átad"/>
      <sheetName val="Segély)"/>
      <sheetName val="Falugondnok bevétel 2009 (2)"/>
      <sheetName val="Falugondnok kiadás 2009. (2)"/>
      <sheetName val="fejl. bev"/>
      <sheetName val="Munka1"/>
      <sheetName val="Munka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AA33"/>
  <sheetViews>
    <sheetView zoomScalePageLayoutView="0" workbookViewId="0" topLeftCell="P4">
      <selection activeCell="AA12" sqref="AA12"/>
    </sheetView>
  </sheetViews>
  <sheetFormatPr defaultColWidth="9.140625" defaultRowHeight="15"/>
  <cols>
    <col min="1" max="1" width="5.7109375" style="0" customWidth="1"/>
    <col min="2" max="2" width="25.7109375" style="0" customWidth="1"/>
    <col min="3" max="14" width="12.7109375" style="0" customWidth="1"/>
    <col min="15" max="15" width="25.7109375" style="0" customWidth="1"/>
    <col min="16" max="27" width="12.7109375" style="0" customWidth="1"/>
  </cols>
  <sheetData>
    <row r="1" spans="1:27" s="2" customFormat="1" ht="15.75">
      <c r="A1" s="313" t="s">
        <v>519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313"/>
      <c r="W1" s="313"/>
      <c r="X1" s="313"/>
      <c r="Y1" s="313"/>
      <c r="Z1" s="313"/>
      <c r="AA1" s="313"/>
    </row>
    <row r="2" spans="2:25" s="2" customFormat="1" ht="15" customHeight="1">
      <c r="B2" s="115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P2" s="134"/>
      <c r="Q2" s="134"/>
      <c r="R2" s="134"/>
      <c r="S2" s="134"/>
      <c r="T2" s="134"/>
      <c r="U2" s="134"/>
      <c r="V2" s="134"/>
      <c r="W2" s="134"/>
      <c r="X2" s="134"/>
      <c r="Y2" s="134"/>
    </row>
    <row r="3" spans="1:27" s="2" customFormat="1" ht="15" customHeight="1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6</v>
      </c>
      <c r="G3" s="1" t="s">
        <v>45</v>
      </c>
      <c r="H3" s="1" t="s">
        <v>46</v>
      </c>
      <c r="I3" s="1" t="s">
        <v>47</v>
      </c>
      <c r="J3" s="1" t="s">
        <v>88</v>
      </c>
      <c r="K3" s="1" t="s">
        <v>89</v>
      </c>
      <c r="L3" s="1" t="s">
        <v>48</v>
      </c>
      <c r="M3" s="1" t="s">
        <v>90</v>
      </c>
      <c r="N3" s="1" t="s">
        <v>91</v>
      </c>
      <c r="O3" s="1" t="s">
        <v>92</v>
      </c>
      <c r="P3" s="1" t="s">
        <v>533</v>
      </c>
      <c r="Q3" s="1" t="s">
        <v>534</v>
      </c>
      <c r="R3" s="1" t="s">
        <v>535</v>
      </c>
      <c r="S3" s="1" t="s">
        <v>536</v>
      </c>
      <c r="T3" s="1" t="s">
        <v>557</v>
      </c>
      <c r="U3" s="1" t="s">
        <v>558</v>
      </c>
      <c r="V3" s="1" t="s">
        <v>559</v>
      </c>
      <c r="W3" s="1" t="s">
        <v>560</v>
      </c>
      <c r="X3" s="1" t="s">
        <v>561</v>
      </c>
      <c r="Y3" s="1" t="s">
        <v>562</v>
      </c>
      <c r="Z3" s="1" t="s">
        <v>563</v>
      </c>
      <c r="AA3" s="1" t="s">
        <v>564</v>
      </c>
    </row>
    <row r="4" spans="1:27" s="11" customFormat="1" ht="15.75">
      <c r="A4" s="1">
        <v>1</v>
      </c>
      <c r="B4" s="319" t="s">
        <v>9</v>
      </c>
      <c r="C4" s="319" t="s">
        <v>374</v>
      </c>
      <c r="D4" s="319"/>
      <c r="E4" s="319"/>
      <c r="F4" s="319" t="s">
        <v>108</v>
      </c>
      <c r="G4" s="319"/>
      <c r="H4" s="319"/>
      <c r="I4" s="319" t="s">
        <v>109</v>
      </c>
      <c r="J4" s="319"/>
      <c r="K4" s="319"/>
      <c r="L4" s="319" t="s">
        <v>5</v>
      </c>
      <c r="M4" s="319"/>
      <c r="N4" s="319"/>
      <c r="O4" s="319" t="s">
        <v>9</v>
      </c>
      <c r="P4" s="319" t="s">
        <v>374</v>
      </c>
      <c r="Q4" s="319"/>
      <c r="R4" s="319"/>
      <c r="S4" s="319" t="s">
        <v>108</v>
      </c>
      <c r="T4" s="319"/>
      <c r="U4" s="319"/>
      <c r="V4" s="319" t="s">
        <v>109</v>
      </c>
      <c r="W4" s="319"/>
      <c r="X4" s="319"/>
      <c r="Y4" s="319" t="s">
        <v>5</v>
      </c>
      <c r="Z4" s="319"/>
      <c r="AA4" s="319"/>
    </row>
    <row r="5" spans="1:27" s="140" customFormat="1" ht="15.75">
      <c r="A5" s="1">
        <v>2</v>
      </c>
      <c r="B5" s="319"/>
      <c r="C5" s="86" t="s">
        <v>4</v>
      </c>
      <c r="D5" s="145" t="s">
        <v>549</v>
      </c>
      <c r="E5" s="145" t="s">
        <v>550</v>
      </c>
      <c r="F5" s="86" t="s">
        <v>4</v>
      </c>
      <c r="G5" s="145" t="s">
        <v>549</v>
      </c>
      <c r="H5" s="145" t="s">
        <v>550</v>
      </c>
      <c r="I5" s="86" t="s">
        <v>4</v>
      </c>
      <c r="J5" s="145" t="s">
        <v>549</v>
      </c>
      <c r="K5" s="145" t="s">
        <v>550</v>
      </c>
      <c r="L5" s="86" t="s">
        <v>4</v>
      </c>
      <c r="M5" s="145" t="s">
        <v>549</v>
      </c>
      <c r="N5" s="145" t="s">
        <v>550</v>
      </c>
      <c r="O5" s="319"/>
      <c r="P5" s="86" t="s">
        <v>4</v>
      </c>
      <c r="Q5" s="145" t="s">
        <v>549</v>
      </c>
      <c r="R5" s="145" t="s">
        <v>550</v>
      </c>
      <c r="S5" s="86" t="s">
        <v>4</v>
      </c>
      <c r="T5" s="145" t="s">
        <v>549</v>
      </c>
      <c r="U5" s="145" t="s">
        <v>550</v>
      </c>
      <c r="V5" s="86" t="s">
        <v>4</v>
      </c>
      <c r="W5" s="145" t="s">
        <v>549</v>
      </c>
      <c r="X5" s="145" t="s">
        <v>550</v>
      </c>
      <c r="Y5" s="86" t="s">
        <v>4</v>
      </c>
      <c r="Z5" s="145" t="s">
        <v>549</v>
      </c>
      <c r="AA5" s="145" t="s">
        <v>550</v>
      </c>
    </row>
    <row r="6" spans="1:27" s="93" customFormat="1" ht="16.5">
      <c r="A6" s="1">
        <v>3</v>
      </c>
      <c r="B6" s="314" t="s">
        <v>42</v>
      </c>
      <c r="C6" s="314"/>
      <c r="D6" s="314"/>
      <c r="E6" s="314"/>
      <c r="F6" s="314"/>
      <c r="G6" s="314"/>
      <c r="H6" s="314"/>
      <c r="I6" s="314"/>
      <c r="J6" s="314"/>
      <c r="K6" s="314"/>
      <c r="L6" s="314"/>
      <c r="M6" s="314"/>
      <c r="N6" s="314"/>
      <c r="O6" s="314" t="s">
        <v>120</v>
      </c>
      <c r="P6" s="314"/>
      <c r="Q6" s="314"/>
      <c r="R6" s="314"/>
      <c r="S6" s="314"/>
      <c r="T6" s="314"/>
      <c r="U6" s="314"/>
      <c r="V6" s="314"/>
      <c r="W6" s="314"/>
      <c r="X6" s="314"/>
      <c r="Y6" s="314"/>
      <c r="Z6" s="314"/>
      <c r="AA6" s="314"/>
    </row>
    <row r="7" spans="1:27" s="11" customFormat="1" ht="47.25">
      <c r="A7" s="1">
        <v>4</v>
      </c>
      <c r="B7" s="88" t="s">
        <v>276</v>
      </c>
      <c r="C7" s="5">
        <f>Bevételek!C95</f>
        <v>0</v>
      </c>
      <c r="D7" s="5">
        <f>Bevételek!D95</f>
        <v>0</v>
      </c>
      <c r="E7" s="5">
        <f>Bevételek!E95</f>
        <v>0</v>
      </c>
      <c r="F7" s="5">
        <f>Bevételek!C96</f>
        <v>7020535</v>
      </c>
      <c r="G7" s="5">
        <f>Bevételek!D96</f>
        <v>9755750</v>
      </c>
      <c r="H7" s="5">
        <f>Bevételek!E96</f>
        <v>9755750</v>
      </c>
      <c r="I7" s="5">
        <f>Bevételek!C97</f>
        <v>0</v>
      </c>
      <c r="J7" s="5">
        <f>Bevételek!D97</f>
        <v>0</v>
      </c>
      <c r="K7" s="5">
        <f>Bevételek!E97</f>
        <v>0</v>
      </c>
      <c r="L7" s="5">
        <f aca="true" t="shared" si="0" ref="L7:N10">C7+F7+I7</f>
        <v>7020535</v>
      </c>
      <c r="M7" s="5">
        <f t="shared" si="0"/>
        <v>9755750</v>
      </c>
      <c r="N7" s="5">
        <f t="shared" si="0"/>
        <v>9755750</v>
      </c>
      <c r="O7" s="90" t="s">
        <v>34</v>
      </c>
      <c r="P7" s="5">
        <f>Kiadás!C8</f>
        <v>0</v>
      </c>
      <c r="Q7" s="5">
        <f>Kiadás!D8</f>
        <v>0</v>
      </c>
      <c r="R7" s="5">
        <f>Kiadás!E8</f>
        <v>0</v>
      </c>
      <c r="S7" s="5">
        <f>Kiadás!C9</f>
        <v>5804414</v>
      </c>
      <c r="T7" s="5">
        <f>Kiadás!D9</f>
        <v>6453314</v>
      </c>
      <c r="U7" s="5">
        <f>Kiadás!E9</f>
        <v>6315478</v>
      </c>
      <c r="V7" s="5">
        <f>Kiadás!C10</f>
        <v>434000</v>
      </c>
      <c r="W7" s="5">
        <f>Kiadás!D10</f>
        <v>434000</v>
      </c>
      <c r="X7" s="5">
        <f>Kiadás!E10</f>
        <v>382000</v>
      </c>
      <c r="Y7" s="5">
        <f aca="true" t="shared" si="1" ref="Y7:AA11">P7+S7+V7</f>
        <v>6238414</v>
      </c>
      <c r="Z7" s="5">
        <f t="shared" si="1"/>
        <v>6887314</v>
      </c>
      <c r="AA7" s="5">
        <f t="shared" si="1"/>
        <v>6697478</v>
      </c>
    </row>
    <row r="8" spans="1:27" s="11" customFormat="1" ht="45">
      <c r="A8" s="1">
        <v>5</v>
      </c>
      <c r="B8" s="88" t="s">
        <v>298</v>
      </c>
      <c r="C8" s="5">
        <f>Bevételek!C158</f>
        <v>0</v>
      </c>
      <c r="D8" s="5">
        <f>Bevételek!D158</f>
        <v>0</v>
      </c>
      <c r="E8" s="5">
        <f>Bevételek!E158</f>
        <v>0</v>
      </c>
      <c r="F8" s="5">
        <f>Bevételek!C159</f>
        <v>529000</v>
      </c>
      <c r="G8" s="5">
        <f>Bevételek!D159</f>
        <v>536290</v>
      </c>
      <c r="H8" s="5">
        <f>Bevételek!E159</f>
        <v>510772</v>
      </c>
      <c r="I8" s="5">
        <f>Bevételek!C160</f>
        <v>4266000</v>
      </c>
      <c r="J8" s="5">
        <f>Bevételek!D160</f>
        <v>4266000</v>
      </c>
      <c r="K8" s="5">
        <f>Bevételek!E160</f>
        <v>1398900</v>
      </c>
      <c r="L8" s="5">
        <f t="shared" si="0"/>
        <v>4795000</v>
      </c>
      <c r="M8" s="5">
        <f t="shared" si="0"/>
        <v>4802290</v>
      </c>
      <c r="N8" s="5">
        <f t="shared" si="0"/>
        <v>1909672</v>
      </c>
      <c r="O8" s="90" t="s">
        <v>74</v>
      </c>
      <c r="P8" s="5">
        <f>Kiadás!C12</f>
        <v>0</v>
      </c>
      <c r="Q8" s="5">
        <f>Kiadás!D12</f>
        <v>0</v>
      </c>
      <c r="R8" s="5">
        <f>Kiadás!E12</f>
        <v>0</v>
      </c>
      <c r="S8" s="5">
        <f>Kiadás!C13</f>
        <v>1219651</v>
      </c>
      <c r="T8" s="5">
        <f>Kiadás!D13</f>
        <v>1369879</v>
      </c>
      <c r="U8" s="5">
        <f>Kiadás!E13</f>
        <v>1369875</v>
      </c>
      <c r="V8" s="5">
        <f>Kiadás!C14</f>
        <v>111080</v>
      </c>
      <c r="W8" s="5">
        <f>Kiadás!D14</f>
        <v>111080</v>
      </c>
      <c r="X8" s="5">
        <f>Kiadás!E14</f>
        <v>76986</v>
      </c>
      <c r="Y8" s="5">
        <f t="shared" si="1"/>
        <v>1330731</v>
      </c>
      <c r="Z8" s="5">
        <f t="shared" si="1"/>
        <v>1480959</v>
      </c>
      <c r="AA8" s="5">
        <f t="shared" si="1"/>
        <v>1446861</v>
      </c>
    </row>
    <row r="9" spans="1:27" s="11" customFormat="1" ht="15.75">
      <c r="A9" s="1">
        <v>6</v>
      </c>
      <c r="B9" s="88" t="s">
        <v>42</v>
      </c>
      <c r="C9" s="5">
        <f>Bevételek!C215</f>
        <v>0</v>
      </c>
      <c r="D9" s="5">
        <f>Bevételek!D215</f>
        <v>0</v>
      </c>
      <c r="E9" s="5">
        <f>Bevételek!E215</f>
        <v>0</v>
      </c>
      <c r="F9" s="5">
        <f>Bevételek!C216</f>
        <v>747460</v>
      </c>
      <c r="G9" s="5">
        <f>Bevételek!D216</f>
        <v>926690</v>
      </c>
      <c r="H9" s="5">
        <f>Bevételek!E216</f>
        <v>878917</v>
      </c>
      <c r="I9" s="5">
        <f>Bevételek!C217</f>
        <v>0</v>
      </c>
      <c r="J9" s="5">
        <f>Bevételek!D217</f>
        <v>0</v>
      </c>
      <c r="K9" s="5">
        <f>Bevételek!E217</f>
        <v>0</v>
      </c>
      <c r="L9" s="5">
        <f t="shared" si="0"/>
        <v>747460</v>
      </c>
      <c r="M9" s="5">
        <f t="shared" si="0"/>
        <v>926690</v>
      </c>
      <c r="N9" s="5">
        <f t="shared" si="0"/>
        <v>878917</v>
      </c>
      <c r="O9" s="90" t="s">
        <v>75</v>
      </c>
      <c r="P9" s="5">
        <f>Kiadás!C16</f>
        <v>0</v>
      </c>
      <c r="Q9" s="5">
        <f>Kiadás!D16</f>
        <v>0</v>
      </c>
      <c r="R9" s="5">
        <f>Kiadás!E16</f>
        <v>0</v>
      </c>
      <c r="S9" s="5">
        <f>Kiadás!C17</f>
        <v>4893640</v>
      </c>
      <c r="T9" s="5">
        <f>Kiadás!D17</f>
        <v>5210927</v>
      </c>
      <c r="U9" s="5">
        <f>Kiadás!E17</f>
        <v>4404231</v>
      </c>
      <c r="V9" s="5">
        <f>Kiadás!C18</f>
        <v>0</v>
      </c>
      <c r="W9" s="5">
        <f>Kiadás!D18</f>
        <v>0</v>
      </c>
      <c r="X9" s="5">
        <f>Kiadás!E18</f>
        <v>0</v>
      </c>
      <c r="Y9" s="5">
        <f t="shared" si="1"/>
        <v>4893640</v>
      </c>
      <c r="Z9" s="5">
        <f t="shared" si="1"/>
        <v>5210927</v>
      </c>
      <c r="AA9" s="5">
        <f t="shared" si="1"/>
        <v>4404231</v>
      </c>
    </row>
    <row r="10" spans="1:27" s="11" customFormat="1" ht="15.75">
      <c r="A10" s="1">
        <v>7</v>
      </c>
      <c r="B10" s="316" t="s">
        <v>355</v>
      </c>
      <c r="C10" s="315">
        <f>Bevételek!C249</f>
        <v>0</v>
      </c>
      <c r="D10" s="315">
        <f>Bevételek!D249</f>
        <v>0</v>
      </c>
      <c r="E10" s="315">
        <f>Bevételek!E249</f>
        <v>0</v>
      </c>
      <c r="F10" s="315">
        <f>Bevételek!C250</f>
        <v>100000</v>
      </c>
      <c r="G10" s="315">
        <f>Bevételek!D250</f>
        <v>100000</v>
      </c>
      <c r="H10" s="315">
        <f>Bevételek!E250</f>
        <v>0</v>
      </c>
      <c r="I10" s="315">
        <f>Bevételek!C251</f>
        <v>0</v>
      </c>
      <c r="J10" s="315">
        <f>Bevételek!D251</f>
        <v>0</v>
      </c>
      <c r="K10" s="315">
        <f>Bevételek!E251</f>
        <v>0</v>
      </c>
      <c r="L10" s="315">
        <f t="shared" si="0"/>
        <v>100000</v>
      </c>
      <c r="M10" s="315">
        <f t="shared" si="0"/>
        <v>100000</v>
      </c>
      <c r="N10" s="315">
        <f t="shared" si="0"/>
        <v>0</v>
      </c>
      <c r="O10" s="90" t="s">
        <v>76</v>
      </c>
      <c r="P10" s="5">
        <f>Kiadás!C61</f>
        <v>0</v>
      </c>
      <c r="Q10" s="5">
        <f>Kiadás!D61</f>
        <v>0</v>
      </c>
      <c r="R10" s="5">
        <f>Kiadás!E61</f>
        <v>0</v>
      </c>
      <c r="S10" s="5">
        <f>Kiadás!C62</f>
        <v>508400</v>
      </c>
      <c r="T10" s="5">
        <f>Kiadás!D62</f>
        <v>576400</v>
      </c>
      <c r="U10" s="5">
        <f>Kiadás!E62</f>
        <v>482100</v>
      </c>
      <c r="V10" s="5">
        <f>Kiadás!C63</f>
        <v>0</v>
      </c>
      <c r="W10" s="5">
        <f>Kiadás!D63</f>
        <v>0</v>
      </c>
      <c r="X10" s="5">
        <f>Kiadás!E63</f>
        <v>0</v>
      </c>
      <c r="Y10" s="5">
        <f t="shared" si="1"/>
        <v>508400</v>
      </c>
      <c r="Z10" s="5">
        <f t="shared" si="1"/>
        <v>576400</v>
      </c>
      <c r="AA10" s="5">
        <f t="shared" si="1"/>
        <v>482100</v>
      </c>
    </row>
    <row r="11" spans="1:27" s="11" customFormat="1" ht="30">
      <c r="A11" s="1">
        <v>8</v>
      </c>
      <c r="B11" s="316"/>
      <c r="C11" s="315"/>
      <c r="D11" s="315"/>
      <c r="E11" s="315"/>
      <c r="F11" s="315"/>
      <c r="G11" s="315"/>
      <c r="H11" s="315"/>
      <c r="I11" s="315"/>
      <c r="J11" s="315"/>
      <c r="K11" s="315"/>
      <c r="L11" s="315"/>
      <c r="M11" s="315"/>
      <c r="N11" s="315"/>
      <c r="O11" s="90" t="s">
        <v>77</v>
      </c>
      <c r="P11" s="5">
        <f>Kiadás!C124</f>
        <v>0</v>
      </c>
      <c r="Q11" s="5">
        <f>Kiadás!D124</f>
        <v>0</v>
      </c>
      <c r="R11" s="5">
        <f>Kiadás!E124</f>
        <v>0</v>
      </c>
      <c r="S11" s="5">
        <f>Kiadás!C125</f>
        <v>1161142</v>
      </c>
      <c r="T11" s="5">
        <f>Kiadás!D125</f>
        <v>1431392</v>
      </c>
      <c r="U11" s="5">
        <f>Kiadás!E125</f>
        <v>1365210</v>
      </c>
      <c r="V11" s="5">
        <f>Kiadás!C126</f>
        <v>0</v>
      </c>
      <c r="W11" s="5">
        <f>Kiadás!D126</f>
        <v>0</v>
      </c>
      <c r="X11" s="5">
        <f>Kiadás!E126</f>
        <v>0</v>
      </c>
      <c r="Y11" s="5">
        <f t="shared" si="1"/>
        <v>1161142</v>
      </c>
      <c r="Z11" s="5">
        <f t="shared" si="1"/>
        <v>1431392</v>
      </c>
      <c r="AA11" s="5">
        <f t="shared" si="1"/>
        <v>1365210</v>
      </c>
    </row>
    <row r="12" spans="1:27" s="11" customFormat="1" ht="15.75">
      <c r="A12" s="1">
        <v>9</v>
      </c>
      <c r="B12" s="89" t="s">
        <v>79</v>
      </c>
      <c r="C12" s="13">
        <f aca="true" t="shared" si="2" ref="C12:N12">SUM(C7:C11)</f>
        <v>0</v>
      </c>
      <c r="D12" s="13">
        <f t="shared" si="2"/>
        <v>0</v>
      </c>
      <c r="E12" s="13">
        <f t="shared" si="2"/>
        <v>0</v>
      </c>
      <c r="F12" s="13">
        <f t="shared" si="2"/>
        <v>8396995</v>
      </c>
      <c r="G12" s="13">
        <f t="shared" si="2"/>
        <v>11318730</v>
      </c>
      <c r="H12" s="13">
        <f t="shared" si="2"/>
        <v>11145439</v>
      </c>
      <c r="I12" s="13">
        <f t="shared" si="2"/>
        <v>4266000</v>
      </c>
      <c r="J12" s="13">
        <f t="shared" si="2"/>
        <v>4266000</v>
      </c>
      <c r="K12" s="13">
        <f t="shared" si="2"/>
        <v>1398900</v>
      </c>
      <c r="L12" s="13">
        <f t="shared" si="2"/>
        <v>12662995</v>
      </c>
      <c r="M12" s="13">
        <f t="shared" si="2"/>
        <v>15584730</v>
      </c>
      <c r="N12" s="13">
        <f t="shared" si="2"/>
        <v>12544339</v>
      </c>
      <c r="O12" s="89" t="s">
        <v>80</v>
      </c>
      <c r="P12" s="13">
        <f aca="true" t="shared" si="3" ref="P12:AA12">SUM(P7:P11)</f>
        <v>0</v>
      </c>
      <c r="Q12" s="13">
        <f t="shared" si="3"/>
        <v>0</v>
      </c>
      <c r="R12" s="13">
        <f t="shared" si="3"/>
        <v>0</v>
      </c>
      <c r="S12" s="13">
        <f t="shared" si="3"/>
        <v>13587247</v>
      </c>
      <c r="T12" s="13">
        <f t="shared" si="3"/>
        <v>15041912</v>
      </c>
      <c r="U12" s="13">
        <f t="shared" si="3"/>
        <v>13936894</v>
      </c>
      <c r="V12" s="13">
        <f t="shared" si="3"/>
        <v>545080</v>
      </c>
      <c r="W12" s="13">
        <f t="shared" si="3"/>
        <v>545080</v>
      </c>
      <c r="X12" s="13">
        <f t="shared" si="3"/>
        <v>458986</v>
      </c>
      <c r="Y12" s="13">
        <f t="shared" si="3"/>
        <v>14132327</v>
      </c>
      <c r="Z12" s="13">
        <f t="shared" si="3"/>
        <v>15586992</v>
      </c>
      <c r="AA12" s="13">
        <f t="shared" si="3"/>
        <v>14395880</v>
      </c>
    </row>
    <row r="13" spans="1:27" s="11" customFormat="1" ht="15.75">
      <c r="A13" s="1">
        <v>10</v>
      </c>
      <c r="B13" s="91" t="s">
        <v>125</v>
      </c>
      <c r="C13" s="92">
        <f>C12-P12</f>
        <v>0</v>
      </c>
      <c r="D13" s="92">
        <f aca="true" t="shared" si="4" ref="D13:N13">D12-Q12</f>
        <v>0</v>
      </c>
      <c r="E13" s="92">
        <f t="shared" si="4"/>
        <v>0</v>
      </c>
      <c r="F13" s="92">
        <f t="shared" si="4"/>
        <v>-5190252</v>
      </c>
      <c r="G13" s="92">
        <f t="shared" si="4"/>
        <v>-3723182</v>
      </c>
      <c r="H13" s="92">
        <f t="shared" si="4"/>
        <v>-2791455</v>
      </c>
      <c r="I13" s="92">
        <f t="shared" si="4"/>
        <v>3720920</v>
      </c>
      <c r="J13" s="92">
        <f t="shared" si="4"/>
        <v>3720920</v>
      </c>
      <c r="K13" s="92">
        <f t="shared" si="4"/>
        <v>939914</v>
      </c>
      <c r="L13" s="92">
        <f t="shared" si="4"/>
        <v>-1469332</v>
      </c>
      <c r="M13" s="92">
        <f t="shared" si="4"/>
        <v>-2262</v>
      </c>
      <c r="N13" s="92">
        <f t="shared" si="4"/>
        <v>-1851541</v>
      </c>
      <c r="O13" s="317" t="s">
        <v>111</v>
      </c>
      <c r="P13" s="312">
        <f>Kiadás!C153</f>
        <v>0</v>
      </c>
      <c r="Q13" s="312">
        <f>Kiadás!D153</f>
        <v>0</v>
      </c>
      <c r="R13" s="312">
        <f>Kiadás!E153</f>
        <v>0</v>
      </c>
      <c r="S13" s="312">
        <f>Kiadás!C154</f>
        <v>278749</v>
      </c>
      <c r="T13" s="312">
        <f>Kiadás!D154</f>
        <v>687982</v>
      </c>
      <c r="U13" s="312">
        <f>Kiadás!E154</f>
        <v>278749</v>
      </c>
      <c r="V13" s="312">
        <f>Kiadás!C155</f>
        <v>0</v>
      </c>
      <c r="W13" s="312">
        <f>Kiadás!D155</f>
        <v>0</v>
      </c>
      <c r="X13" s="312">
        <f>Kiadás!E155</f>
        <v>0</v>
      </c>
      <c r="Y13" s="312">
        <f>P13+S13+V13</f>
        <v>278749</v>
      </c>
      <c r="Z13" s="312">
        <f>Q13+T13+W13</f>
        <v>687982</v>
      </c>
      <c r="AA13" s="312">
        <f>R13+U13+X13</f>
        <v>278749</v>
      </c>
    </row>
    <row r="14" spans="1:27" s="11" customFormat="1" ht="15.75">
      <c r="A14" s="1">
        <v>11</v>
      </c>
      <c r="B14" s="91" t="s">
        <v>116</v>
      </c>
      <c r="C14" s="5">
        <f>Bevételek!C271</f>
        <v>0</v>
      </c>
      <c r="D14" s="5">
        <f>Bevételek!D271</f>
        <v>0</v>
      </c>
      <c r="E14" s="5">
        <f>Bevételek!E271</f>
        <v>0</v>
      </c>
      <c r="F14" s="5">
        <f>Bevételek!C272</f>
        <v>6416692</v>
      </c>
      <c r="G14" s="5">
        <f>Bevételek!D272</f>
        <v>6324902</v>
      </c>
      <c r="H14" s="5">
        <f>Bevételek!E272</f>
        <v>6324902</v>
      </c>
      <c r="I14" s="5">
        <f>Bevételek!C273</f>
        <v>0</v>
      </c>
      <c r="J14" s="5">
        <f>Bevételek!D273</f>
        <v>0</v>
      </c>
      <c r="K14" s="5">
        <f>Bevételek!E273</f>
        <v>0</v>
      </c>
      <c r="L14" s="5">
        <f aca="true" t="shared" si="5" ref="L14:N15">C14+F14+I14</f>
        <v>6416692</v>
      </c>
      <c r="M14" s="5">
        <f t="shared" si="5"/>
        <v>6324902</v>
      </c>
      <c r="N14" s="5">
        <f t="shared" si="5"/>
        <v>6324902</v>
      </c>
      <c r="O14" s="317"/>
      <c r="P14" s="312"/>
      <c r="Q14" s="312"/>
      <c r="R14" s="312"/>
      <c r="S14" s="312"/>
      <c r="T14" s="312"/>
      <c r="U14" s="312"/>
      <c r="V14" s="312"/>
      <c r="W14" s="312"/>
      <c r="X14" s="312"/>
      <c r="Y14" s="312"/>
      <c r="Z14" s="312"/>
      <c r="AA14" s="312"/>
    </row>
    <row r="15" spans="1:27" s="11" customFormat="1" ht="15.75">
      <c r="A15" s="1">
        <v>12</v>
      </c>
      <c r="B15" s="91" t="s">
        <v>117</v>
      </c>
      <c r="C15" s="5">
        <f>Bevételek!C292</f>
        <v>0</v>
      </c>
      <c r="D15" s="5">
        <f>Bevételek!D292</f>
        <v>0</v>
      </c>
      <c r="E15" s="5">
        <f>Bevételek!E292</f>
        <v>0</v>
      </c>
      <c r="F15" s="5">
        <f>Bevételek!C293</f>
        <v>0</v>
      </c>
      <c r="G15" s="5">
        <f>Bevételek!D293</f>
        <v>409233</v>
      </c>
      <c r="H15" s="5">
        <f>Bevételek!E293</f>
        <v>409233</v>
      </c>
      <c r="I15" s="5">
        <f>Bevételek!C294</f>
        <v>0</v>
      </c>
      <c r="J15" s="5">
        <f>Bevételek!D294</f>
        <v>0</v>
      </c>
      <c r="K15" s="5">
        <f>Bevételek!E294</f>
        <v>0</v>
      </c>
      <c r="L15" s="5">
        <f t="shared" si="5"/>
        <v>0</v>
      </c>
      <c r="M15" s="5">
        <f t="shared" si="5"/>
        <v>409233</v>
      </c>
      <c r="N15" s="5">
        <f t="shared" si="5"/>
        <v>409233</v>
      </c>
      <c r="O15" s="317"/>
      <c r="P15" s="312"/>
      <c r="Q15" s="312"/>
      <c r="R15" s="312"/>
      <c r="S15" s="312"/>
      <c r="T15" s="312"/>
      <c r="U15" s="312"/>
      <c r="V15" s="312"/>
      <c r="W15" s="312"/>
      <c r="X15" s="312"/>
      <c r="Y15" s="312"/>
      <c r="Z15" s="312"/>
      <c r="AA15" s="312"/>
    </row>
    <row r="16" spans="1:27" s="11" customFormat="1" ht="31.5">
      <c r="A16" s="1">
        <v>13</v>
      </c>
      <c r="B16" s="89" t="s">
        <v>10</v>
      </c>
      <c r="C16" s="14">
        <f aca="true" t="shared" si="6" ref="C16:N16">C12+C14+C15</f>
        <v>0</v>
      </c>
      <c r="D16" s="14">
        <f t="shared" si="6"/>
        <v>0</v>
      </c>
      <c r="E16" s="14">
        <f t="shared" si="6"/>
        <v>0</v>
      </c>
      <c r="F16" s="14">
        <f t="shared" si="6"/>
        <v>14813687</v>
      </c>
      <c r="G16" s="14">
        <f t="shared" si="6"/>
        <v>18052865</v>
      </c>
      <c r="H16" s="14">
        <f t="shared" si="6"/>
        <v>17879574</v>
      </c>
      <c r="I16" s="14">
        <f t="shared" si="6"/>
        <v>4266000</v>
      </c>
      <c r="J16" s="14">
        <f t="shared" si="6"/>
        <v>4266000</v>
      </c>
      <c r="K16" s="14">
        <f t="shared" si="6"/>
        <v>1398900</v>
      </c>
      <c r="L16" s="14">
        <f t="shared" si="6"/>
        <v>19079687</v>
      </c>
      <c r="M16" s="14">
        <f t="shared" si="6"/>
        <v>22318865</v>
      </c>
      <c r="N16" s="14">
        <f t="shared" si="6"/>
        <v>19278474</v>
      </c>
      <c r="O16" s="89" t="s">
        <v>11</v>
      </c>
      <c r="P16" s="14">
        <f aca="true" t="shared" si="7" ref="P16:AA16">P12+P13</f>
        <v>0</v>
      </c>
      <c r="Q16" s="14">
        <f t="shared" si="7"/>
        <v>0</v>
      </c>
      <c r="R16" s="14">
        <f t="shared" si="7"/>
        <v>0</v>
      </c>
      <c r="S16" s="14">
        <f t="shared" si="7"/>
        <v>13865996</v>
      </c>
      <c r="T16" s="14">
        <f t="shared" si="7"/>
        <v>15729894</v>
      </c>
      <c r="U16" s="14">
        <f t="shared" si="7"/>
        <v>14215643</v>
      </c>
      <c r="V16" s="14">
        <f t="shared" si="7"/>
        <v>545080</v>
      </c>
      <c r="W16" s="14">
        <f t="shared" si="7"/>
        <v>545080</v>
      </c>
      <c r="X16" s="14">
        <f t="shared" si="7"/>
        <v>458986</v>
      </c>
      <c r="Y16" s="14">
        <f t="shared" si="7"/>
        <v>14411076</v>
      </c>
      <c r="Z16" s="14">
        <f t="shared" si="7"/>
        <v>16274974</v>
      </c>
      <c r="AA16" s="14">
        <f t="shared" si="7"/>
        <v>14674629</v>
      </c>
    </row>
    <row r="17" spans="1:27" s="93" customFormat="1" ht="16.5">
      <c r="A17" s="1">
        <v>14</v>
      </c>
      <c r="B17" s="320" t="s">
        <v>119</v>
      </c>
      <c r="C17" s="320"/>
      <c r="D17" s="320"/>
      <c r="E17" s="320"/>
      <c r="F17" s="320"/>
      <c r="G17" s="320"/>
      <c r="H17" s="320"/>
      <c r="I17" s="320"/>
      <c r="J17" s="320"/>
      <c r="K17" s="320"/>
      <c r="L17" s="320"/>
      <c r="M17" s="320"/>
      <c r="N17" s="320"/>
      <c r="O17" s="318" t="s">
        <v>98</v>
      </c>
      <c r="P17" s="318"/>
      <c r="Q17" s="318"/>
      <c r="R17" s="318"/>
      <c r="S17" s="318"/>
      <c r="T17" s="318"/>
      <c r="U17" s="318"/>
      <c r="V17" s="318"/>
      <c r="W17" s="318"/>
      <c r="X17" s="318"/>
      <c r="Y17" s="318"/>
      <c r="Z17" s="318"/>
      <c r="AA17" s="318"/>
    </row>
    <row r="18" spans="1:27" s="11" customFormat="1" ht="47.25">
      <c r="A18" s="1">
        <v>15</v>
      </c>
      <c r="B18" s="88" t="s">
        <v>285</v>
      </c>
      <c r="C18" s="5">
        <f>Bevételek!C125</f>
        <v>0</v>
      </c>
      <c r="D18" s="5">
        <f>Bevételek!D125</f>
        <v>0</v>
      </c>
      <c r="E18" s="5">
        <f>Bevételek!E125</f>
        <v>0</v>
      </c>
      <c r="F18" s="5">
        <f>Bevételek!C126</f>
        <v>0</v>
      </c>
      <c r="G18" s="5">
        <f>Bevételek!D126</f>
        <v>0</v>
      </c>
      <c r="H18" s="5">
        <f>Bevételek!E126</f>
        <v>0</v>
      </c>
      <c r="I18" s="5">
        <f>Bevételek!C127</f>
        <v>0</v>
      </c>
      <c r="J18" s="5">
        <f>Bevételek!D127</f>
        <v>0</v>
      </c>
      <c r="K18" s="5">
        <f>Bevételek!E127</f>
        <v>0</v>
      </c>
      <c r="L18" s="5">
        <f aca="true" t="shared" si="8" ref="L18:N20">C18+F18+I18</f>
        <v>0</v>
      </c>
      <c r="M18" s="5">
        <f t="shared" si="8"/>
        <v>0</v>
      </c>
      <c r="N18" s="5">
        <f t="shared" si="8"/>
        <v>0</v>
      </c>
      <c r="O18" s="88" t="s">
        <v>93</v>
      </c>
      <c r="P18" s="5">
        <f>Kiadás!C129</f>
        <v>0</v>
      </c>
      <c r="Q18" s="5">
        <f>Kiadás!D129</f>
        <v>0</v>
      </c>
      <c r="R18" s="5">
        <f>Kiadás!E129</f>
        <v>0</v>
      </c>
      <c r="S18" s="5">
        <f>Kiadás!C130</f>
        <v>3712000</v>
      </c>
      <c r="T18" s="5">
        <f>Kiadás!D130</f>
        <v>7077280</v>
      </c>
      <c r="U18" s="5">
        <f>Kiadás!E130</f>
        <v>4098681</v>
      </c>
      <c r="V18" s="5">
        <f>Kiadás!C131</f>
        <v>0</v>
      </c>
      <c r="W18" s="5">
        <f>Kiadás!D131</f>
        <v>0</v>
      </c>
      <c r="X18" s="5">
        <f>Kiadás!E131</f>
        <v>0</v>
      </c>
      <c r="Y18" s="5">
        <f aca="true" t="shared" si="9" ref="Y18:AA20">P18+S18+V18</f>
        <v>3712000</v>
      </c>
      <c r="Z18" s="5">
        <f t="shared" si="9"/>
        <v>7077280</v>
      </c>
      <c r="AA18" s="5">
        <f t="shared" si="9"/>
        <v>4098681</v>
      </c>
    </row>
    <row r="19" spans="1:27" s="11" customFormat="1" ht="15.75">
      <c r="A19" s="1">
        <v>16</v>
      </c>
      <c r="B19" s="88" t="s">
        <v>119</v>
      </c>
      <c r="C19" s="5">
        <f>Bevételek!C235</f>
        <v>0</v>
      </c>
      <c r="D19" s="5">
        <f>Bevételek!D235</f>
        <v>0</v>
      </c>
      <c r="E19" s="5">
        <f>Bevételek!E235</f>
        <v>0</v>
      </c>
      <c r="F19" s="5">
        <f>Bevételek!C236</f>
        <v>0</v>
      </c>
      <c r="G19" s="5">
        <f>Bevételek!D236</f>
        <v>0</v>
      </c>
      <c r="H19" s="5">
        <f>Bevételek!E236</f>
        <v>0</v>
      </c>
      <c r="I19" s="5">
        <f>Bevételek!C237</f>
        <v>0</v>
      </c>
      <c r="J19" s="5">
        <f>Bevételek!D237</f>
        <v>0</v>
      </c>
      <c r="K19" s="5">
        <f>Bevételek!E237</f>
        <v>0</v>
      </c>
      <c r="L19" s="5">
        <f t="shared" si="8"/>
        <v>0</v>
      </c>
      <c r="M19" s="5">
        <f t="shared" si="8"/>
        <v>0</v>
      </c>
      <c r="N19" s="5">
        <f t="shared" si="8"/>
        <v>0</v>
      </c>
      <c r="O19" s="88" t="s">
        <v>43</v>
      </c>
      <c r="P19" s="5">
        <f>Kiadás!C133</f>
        <v>0</v>
      </c>
      <c r="Q19" s="5">
        <f>Kiadás!D133</f>
        <v>0</v>
      </c>
      <c r="R19" s="5">
        <f>Kiadás!E133</f>
        <v>0</v>
      </c>
      <c r="S19" s="5">
        <f>Kiadás!C134</f>
        <v>946561</v>
      </c>
      <c r="T19" s="5">
        <f>Kiadás!D134</f>
        <v>946561</v>
      </c>
      <c r="U19" s="5">
        <f>Kiadás!E134</f>
        <v>689677</v>
      </c>
      <c r="V19" s="5">
        <f>Kiadás!C135</f>
        <v>0</v>
      </c>
      <c r="W19" s="5">
        <f>Kiadás!D135</f>
        <v>0</v>
      </c>
      <c r="X19" s="5">
        <f>Kiadás!E135</f>
        <v>0</v>
      </c>
      <c r="Y19" s="5">
        <f t="shared" si="9"/>
        <v>946561</v>
      </c>
      <c r="Z19" s="5">
        <f t="shared" si="9"/>
        <v>946561</v>
      </c>
      <c r="AA19" s="5">
        <f t="shared" si="9"/>
        <v>689677</v>
      </c>
    </row>
    <row r="20" spans="1:27" s="11" customFormat="1" ht="31.5">
      <c r="A20" s="1">
        <v>17</v>
      </c>
      <c r="B20" s="88" t="s">
        <v>356</v>
      </c>
      <c r="C20" s="5">
        <f>Bevételek!C263</f>
        <v>0</v>
      </c>
      <c r="D20" s="5">
        <f>Bevételek!D263</f>
        <v>0</v>
      </c>
      <c r="E20" s="5">
        <f>Bevételek!E263</f>
        <v>0</v>
      </c>
      <c r="F20" s="5">
        <f>Bevételek!C264</f>
        <v>15000</v>
      </c>
      <c r="G20" s="5">
        <f>Bevételek!D264</f>
        <v>2015000</v>
      </c>
      <c r="H20" s="5">
        <f>Bevételek!E264</f>
        <v>2008750</v>
      </c>
      <c r="I20" s="5">
        <f>Bevételek!C265</f>
        <v>0</v>
      </c>
      <c r="J20" s="5">
        <f>Bevételek!D265</f>
        <v>0</v>
      </c>
      <c r="K20" s="5">
        <f>Bevételek!E265</f>
        <v>0</v>
      </c>
      <c r="L20" s="5">
        <f t="shared" si="8"/>
        <v>15000</v>
      </c>
      <c r="M20" s="5">
        <f t="shared" si="8"/>
        <v>2015000</v>
      </c>
      <c r="N20" s="5">
        <f t="shared" si="8"/>
        <v>2008750</v>
      </c>
      <c r="O20" s="88" t="s">
        <v>193</v>
      </c>
      <c r="P20" s="5">
        <f>Kiadás!C137</f>
        <v>0</v>
      </c>
      <c r="Q20" s="5">
        <f>Kiadás!D137</f>
        <v>0</v>
      </c>
      <c r="R20" s="5">
        <f>Kiadás!E137</f>
        <v>0</v>
      </c>
      <c r="S20" s="5">
        <f>Kiadás!C138</f>
        <v>25050</v>
      </c>
      <c r="T20" s="5">
        <f>Kiadás!D138</f>
        <v>35050</v>
      </c>
      <c r="U20" s="5">
        <f>Kiadás!E138</f>
        <v>35050</v>
      </c>
      <c r="V20" s="5">
        <f>Kiadás!C139</f>
        <v>0</v>
      </c>
      <c r="W20" s="5">
        <f>Kiadás!D139</f>
        <v>0</v>
      </c>
      <c r="X20" s="5">
        <f>Kiadás!E139</f>
        <v>0</v>
      </c>
      <c r="Y20" s="5">
        <f t="shared" si="9"/>
        <v>25050</v>
      </c>
      <c r="Z20" s="5">
        <f t="shared" si="9"/>
        <v>35050</v>
      </c>
      <c r="AA20" s="5">
        <f t="shared" si="9"/>
        <v>35050</v>
      </c>
    </row>
    <row r="21" spans="1:27" s="11" customFormat="1" ht="15.75">
      <c r="A21" s="1">
        <v>18</v>
      </c>
      <c r="B21" s="89" t="s">
        <v>79</v>
      </c>
      <c r="C21" s="13">
        <f aca="true" t="shared" si="10" ref="C21:N21">SUM(C18:C20)</f>
        <v>0</v>
      </c>
      <c r="D21" s="13">
        <f t="shared" si="10"/>
        <v>0</v>
      </c>
      <c r="E21" s="13">
        <f t="shared" si="10"/>
        <v>0</v>
      </c>
      <c r="F21" s="13">
        <f t="shared" si="10"/>
        <v>15000</v>
      </c>
      <c r="G21" s="13">
        <f t="shared" si="10"/>
        <v>2015000</v>
      </c>
      <c r="H21" s="13">
        <f t="shared" si="10"/>
        <v>2008750</v>
      </c>
      <c r="I21" s="13">
        <f t="shared" si="10"/>
        <v>0</v>
      </c>
      <c r="J21" s="13">
        <f t="shared" si="10"/>
        <v>0</v>
      </c>
      <c r="K21" s="13">
        <f t="shared" si="10"/>
        <v>0</v>
      </c>
      <c r="L21" s="13">
        <f t="shared" si="10"/>
        <v>15000</v>
      </c>
      <c r="M21" s="13">
        <f t="shared" si="10"/>
        <v>2015000</v>
      </c>
      <c r="N21" s="13">
        <f t="shared" si="10"/>
        <v>2008750</v>
      </c>
      <c r="O21" s="89" t="s">
        <v>80</v>
      </c>
      <c r="P21" s="13">
        <f aca="true" t="shared" si="11" ref="P21:AA21">SUM(P18:P20)</f>
        <v>0</v>
      </c>
      <c r="Q21" s="13">
        <f t="shared" si="11"/>
        <v>0</v>
      </c>
      <c r="R21" s="13">
        <f t="shared" si="11"/>
        <v>0</v>
      </c>
      <c r="S21" s="13">
        <f t="shared" si="11"/>
        <v>4683611</v>
      </c>
      <c r="T21" s="13">
        <f t="shared" si="11"/>
        <v>8058891</v>
      </c>
      <c r="U21" s="13">
        <f t="shared" si="11"/>
        <v>4823408</v>
      </c>
      <c r="V21" s="13">
        <f t="shared" si="11"/>
        <v>0</v>
      </c>
      <c r="W21" s="13">
        <f t="shared" si="11"/>
        <v>0</v>
      </c>
      <c r="X21" s="13">
        <f t="shared" si="11"/>
        <v>0</v>
      </c>
      <c r="Y21" s="13">
        <f t="shared" si="11"/>
        <v>4683611</v>
      </c>
      <c r="Z21" s="13">
        <f t="shared" si="11"/>
        <v>8058891</v>
      </c>
      <c r="AA21" s="13">
        <f t="shared" si="11"/>
        <v>4823408</v>
      </c>
    </row>
    <row r="22" spans="1:27" s="11" customFormat="1" ht="15.75">
      <c r="A22" s="1">
        <v>19</v>
      </c>
      <c r="B22" s="91" t="s">
        <v>125</v>
      </c>
      <c r="C22" s="92">
        <f>C21-P21</f>
        <v>0</v>
      </c>
      <c r="D22" s="92">
        <f aca="true" t="shared" si="12" ref="D22:N22">D21-Q21</f>
        <v>0</v>
      </c>
      <c r="E22" s="92">
        <f t="shared" si="12"/>
        <v>0</v>
      </c>
      <c r="F22" s="92">
        <f t="shared" si="12"/>
        <v>-4668611</v>
      </c>
      <c r="G22" s="92">
        <f t="shared" si="12"/>
        <v>-6043891</v>
      </c>
      <c r="H22" s="92">
        <f t="shared" si="12"/>
        <v>-2814658</v>
      </c>
      <c r="I22" s="92">
        <f t="shared" si="12"/>
        <v>0</v>
      </c>
      <c r="J22" s="92">
        <f t="shared" si="12"/>
        <v>0</v>
      </c>
      <c r="K22" s="92">
        <f t="shared" si="12"/>
        <v>0</v>
      </c>
      <c r="L22" s="92">
        <f t="shared" si="12"/>
        <v>-4668611</v>
      </c>
      <c r="M22" s="92">
        <f t="shared" si="12"/>
        <v>-6043891</v>
      </c>
      <c r="N22" s="92">
        <f t="shared" si="12"/>
        <v>-2814658</v>
      </c>
      <c r="O22" s="317" t="s">
        <v>111</v>
      </c>
      <c r="P22" s="312">
        <f>Kiadás!C168</f>
        <v>0</v>
      </c>
      <c r="Q22" s="312">
        <f>Kiadás!D168</f>
        <v>0</v>
      </c>
      <c r="R22" s="312">
        <f>Kiadás!E168</f>
        <v>0</v>
      </c>
      <c r="S22" s="312">
        <f>Kiadás!C169</f>
        <v>0</v>
      </c>
      <c r="T22" s="312">
        <f>Kiadás!D169</f>
        <v>0</v>
      </c>
      <c r="U22" s="312">
        <f>Kiadás!E169</f>
        <v>0</v>
      </c>
      <c r="V22" s="312">
        <f>Kiadás!C170</f>
        <v>0</v>
      </c>
      <c r="W22" s="312">
        <f>Kiadás!D170</f>
        <v>0</v>
      </c>
      <c r="X22" s="312">
        <f>Kiadás!E170</f>
        <v>0</v>
      </c>
      <c r="Y22" s="312">
        <f>P22+S22+V22</f>
        <v>0</v>
      </c>
      <c r="Z22" s="312">
        <f>Q22+T22+W22</f>
        <v>0</v>
      </c>
      <c r="AA22" s="312">
        <f>R22+U22+X22</f>
        <v>0</v>
      </c>
    </row>
    <row r="23" spans="1:27" s="11" customFormat="1" ht="15.75">
      <c r="A23" s="1">
        <v>20</v>
      </c>
      <c r="B23" s="91" t="s">
        <v>116</v>
      </c>
      <c r="C23" s="5">
        <f>Bevételek!C278</f>
        <v>0</v>
      </c>
      <c r="D23" s="5">
        <f>Bevételek!D278</f>
        <v>0</v>
      </c>
      <c r="E23" s="5">
        <f>Bevételek!E278</f>
        <v>0</v>
      </c>
      <c r="F23" s="5">
        <f>Bevételek!C279</f>
        <v>0</v>
      </c>
      <c r="G23" s="5">
        <f>Bevételek!D279</f>
        <v>0</v>
      </c>
      <c r="H23" s="5">
        <f>Bevételek!E279</f>
        <v>0</v>
      </c>
      <c r="I23" s="5">
        <f>Bevételek!C280</f>
        <v>0</v>
      </c>
      <c r="J23" s="5">
        <f>Bevételek!D280</f>
        <v>0</v>
      </c>
      <c r="K23" s="5">
        <f>Bevételek!E280</f>
        <v>0</v>
      </c>
      <c r="L23" s="5">
        <f aca="true" t="shared" si="13" ref="L23:N24">C23+F23+I23</f>
        <v>0</v>
      </c>
      <c r="M23" s="5">
        <f t="shared" si="13"/>
        <v>0</v>
      </c>
      <c r="N23" s="5">
        <f t="shared" si="13"/>
        <v>0</v>
      </c>
      <c r="O23" s="317"/>
      <c r="P23" s="312"/>
      <c r="Q23" s="312"/>
      <c r="R23" s="312"/>
      <c r="S23" s="312"/>
      <c r="T23" s="312"/>
      <c r="U23" s="312"/>
      <c r="V23" s="312"/>
      <c r="W23" s="312"/>
      <c r="X23" s="312"/>
      <c r="Y23" s="312"/>
      <c r="Z23" s="312"/>
      <c r="AA23" s="312"/>
    </row>
    <row r="24" spans="1:27" s="11" customFormat="1" ht="15.75">
      <c r="A24" s="1">
        <v>21</v>
      </c>
      <c r="B24" s="91" t="s">
        <v>117</v>
      </c>
      <c r="C24" s="5">
        <f>Bevételek!C305</f>
        <v>0</v>
      </c>
      <c r="D24" s="5">
        <f>Bevételek!D305</f>
        <v>0</v>
      </c>
      <c r="E24" s="5">
        <f>Bevételek!E305</f>
        <v>0</v>
      </c>
      <c r="F24" s="5">
        <f>Bevételek!C306</f>
        <v>0</v>
      </c>
      <c r="G24" s="5">
        <f>Bevételek!D306</f>
        <v>0</v>
      </c>
      <c r="H24" s="5">
        <f>Bevételek!E306</f>
        <v>0</v>
      </c>
      <c r="I24" s="5">
        <f>Bevételek!C307</f>
        <v>0</v>
      </c>
      <c r="J24" s="5">
        <f>Bevételek!D307</f>
        <v>0</v>
      </c>
      <c r="K24" s="5">
        <f>Bevételek!E307</f>
        <v>0</v>
      </c>
      <c r="L24" s="5">
        <f t="shared" si="13"/>
        <v>0</v>
      </c>
      <c r="M24" s="5">
        <f t="shared" si="13"/>
        <v>0</v>
      </c>
      <c r="N24" s="5">
        <f t="shared" si="13"/>
        <v>0</v>
      </c>
      <c r="O24" s="317"/>
      <c r="P24" s="312"/>
      <c r="Q24" s="312"/>
      <c r="R24" s="312"/>
      <c r="S24" s="312"/>
      <c r="T24" s="312"/>
      <c r="U24" s="312"/>
      <c r="V24" s="312"/>
      <c r="W24" s="312"/>
      <c r="X24" s="312"/>
      <c r="Y24" s="312"/>
      <c r="Z24" s="312"/>
      <c r="AA24" s="312"/>
    </row>
    <row r="25" spans="1:27" s="11" customFormat="1" ht="31.5">
      <c r="A25" s="1">
        <v>22</v>
      </c>
      <c r="B25" s="89" t="s">
        <v>12</v>
      </c>
      <c r="C25" s="14">
        <f aca="true" t="shared" si="14" ref="C25:N25">C21+C23+C24</f>
        <v>0</v>
      </c>
      <c r="D25" s="14">
        <f t="shared" si="14"/>
        <v>0</v>
      </c>
      <c r="E25" s="14">
        <f t="shared" si="14"/>
        <v>0</v>
      </c>
      <c r="F25" s="14">
        <f t="shared" si="14"/>
        <v>15000</v>
      </c>
      <c r="G25" s="14">
        <f t="shared" si="14"/>
        <v>2015000</v>
      </c>
      <c r="H25" s="14">
        <f t="shared" si="14"/>
        <v>2008750</v>
      </c>
      <c r="I25" s="14">
        <f t="shared" si="14"/>
        <v>0</v>
      </c>
      <c r="J25" s="14">
        <f t="shared" si="14"/>
        <v>0</v>
      </c>
      <c r="K25" s="14">
        <f t="shared" si="14"/>
        <v>0</v>
      </c>
      <c r="L25" s="14">
        <f t="shared" si="14"/>
        <v>15000</v>
      </c>
      <c r="M25" s="14">
        <f t="shared" si="14"/>
        <v>2015000</v>
      </c>
      <c r="N25" s="14">
        <f t="shared" si="14"/>
        <v>2008750</v>
      </c>
      <c r="O25" s="89" t="s">
        <v>13</v>
      </c>
      <c r="P25" s="14">
        <f aca="true" t="shared" si="15" ref="P25:AA25">P21+P22</f>
        <v>0</v>
      </c>
      <c r="Q25" s="14">
        <f t="shared" si="15"/>
        <v>0</v>
      </c>
      <c r="R25" s="14">
        <f t="shared" si="15"/>
        <v>0</v>
      </c>
      <c r="S25" s="14">
        <f t="shared" si="15"/>
        <v>4683611</v>
      </c>
      <c r="T25" s="14">
        <f t="shared" si="15"/>
        <v>8058891</v>
      </c>
      <c r="U25" s="14">
        <f t="shared" si="15"/>
        <v>4823408</v>
      </c>
      <c r="V25" s="14">
        <f t="shared" si="15"/>
        <v>0</v>
      </c>
      <c r="W25" s="14">
        <f t="shared" si="15"/>
        <v>0</v>
      </c>
      <c r="X25" s="14">
        <f t="shared" si="15"/>
        <v>0</v>
      </c>
      <c r="Y25" s="14">
        <f t="shared" si="15"/>
        <v>4683611</v>
      </c>
      <c r="Z25" s="14">
        <f t="shared" si="15"/>
        <v>8058891</v>
      </c>
      <c r="AA25" s="14">
        <f t="shared" si="15"/>
        <v>4823408</v>
      </c>
    </row>
    <row r="26" spans="1:27" s="93" customFormat="1" ht="16.5">
      <c r="A26" s="1">
        <v>23</v>
      </c>
      <c r="B26" s="318" t="s">
        <v>121</v>
      </c>
      <c r="C26" s="318"/>
      <c r="D26" s="318"/>
      <c r="E26" s="318"/>
      <c r="F26" s="318"/>
      <c r="G26" s="318"/>
      <c r="H26" s="318"/>
      <c r="I26" s="318"/>
      <c r="J26" s="318"/>
      <c r="K26" s="318"/>
      <c r="L26" s="318"/>
      <c r="M26" s="318"/>
      <c r="N26" s="318"/>
      <c r="O26" s="318" t="s">
        <v>122</v>
      </c>
      <c r="P26" s="318"/>
      <c r="Q26" s="318"/>
      <c r="R26" s="318"/>
      <c r="S26" s="318"/>
      <c r="T26" s="318"/>
      <c r="U26" s="318"/>
      <c r="V26" s="318"/>
      <c r="W26" s="318"/>
      <c r="X26" s="318"/>
      <c r="Y26" s="318"/>
      <c r="Z26" s="318"/>
      <c r="AA26" s="318"/>
    </row>
    <row r="27" spans="1:27" s="11" customFormat="1" ht="15.75">
      <c r="A27" s="1">
        <v>24</v>
      </c>
      <c r="B27" s="88" t="s">
        <v>123</v>
      </c>
      <c r="C27" s="5">
        <f aca="true" t="shared" si="16" ref="C27:N27">C12+C21</f>
        <v>0</v>
      </c>
      <c r="D27" s="5">
        <f t="shared" si="16"/>
        <v>0</v>
      </c>
      <c r="E27" s="5">
        <f t="shared" si="16"/>
        <v>0</v>
      </c>
      <c r="F27" s="5">
        <f t="shared" si="16"/>
        <v>8411995</v>
      </c>
      <c r="G27" s="5">
        <f t="shared" si="16"/>
        <v>13333730</v>
      </c>
      <c r="H27" s="5">
        <f t="shared" si="16"/>
        <v>13154189</v>
      </c>
      <c r="I27" s="5">
        <f t="shared" si="16"/>
        <v>4266000</v>
      </c>
      <c r="J27" s="5">
        <f t="shared" si="16"/>
        <v>4266000</v>
      </c>
      <c r="K27" s="5">
        <f t="shared" si="16"/>
        <v>1398900</v>
      </c>
      <c r="L27" s="5">
        <f t="shared" si="16"/>
        <v>12677995</v>
      </c>
      <c r="M27" s="5">
        <f t="shared" si="16"/>
        <v>17599730</v>
      </c>
      <c r="N27" s="5">
        <f t="shared" si="16"/>
        <v>14553089</v>
      </c>
      <c r="O27" s="88" t="s">
        <v>124</v>
      </c>
      <c r="P27" s="5">
        <f aca="true" t="shared" si="17" ref="P27:AA27">P12+P21</f>
        <v>0</v>
      </c>
      <c r="Q27" s="5">
        <f t="shared" si="17"/>
        <v>0</v>
      </c>
      <c r="R27" s="5">
        <f t="shared" si="17"/>
        <v>0</v>
      </c>
      <c r="S27" s="5">
        <f t="shared" si="17"/>
        <v>18270858</v>
      </c>
      <c r="T27" s="5">
        <f t="shared" si="17"/>
        <v>23100803</v>
      </c>
      <c r="U27" s="5">
        <f t="shared" si="17"/>
        <v>18760302</v>
      </c>
      <c r="V27" s="5">
        <f t="shared" si="17"/>
        <v>545080</v>
      </c>
      <c r="W27" s="5">
        <f t="shared" si="17"/>
        <v>545080</v>
      </c>
      <c r="X27" s="5">
        <f t="shared" si="17"/>
        <v>458986</v>
      </c>
      <c r="Y27" s="5">
        <f t="shared" si="17"/>
        <v>18815938</v>
      </c>
      <c r="Z27" s="5">
        <f t="shared" si="17"/>
        <v>23645883</v>
      </c>
      <c r="AA27" s="5">
        <f t="shared" si="17"/>
        <v>19219288</v>
      </c>
    </row>
    <row r="28" spans="1:27" s="11" customFormat="1" ht="15.75">
      <c r="A28" s="1">
        <v>25</v>
      </c>
      <c r="B28" s="91" t="s">
        <v>125</v>
      </c>
      <c r="C28" s="92">
        <f>C27-P27</f>
        <v>0</v>
      </c>
      <c r="D28" s="92">
        <f aca="true" t="shared" si="18" ref="D28:I28">D27-Q27</f>
        <v>0</v>
      </c>
      <c r="E28" s="92">
        <f t="shared" si="18"/>
        <v>0</v>
      </c>
      <c r="F28" s="92">
        <f t="shared" si="18"/>
        <v>-9858863</v>
      </c>
      <c r="G28" s="92">
        <f t="shared" si="18"/>
        <v>-9767073</v>
      </c>
      <c r="H28" s="92">
        <f t="shared" si="18"/>
        <v>-5606113</v>
      </c>
      <c r="I28" s="92">
        <f t="shared" si="18"/>
        <v>3720920</v>
      </c>
      <c r="J28" s="92">
        <f>J27-W27</f>
        <v>3720920</v>
      </c>
      <c r="K28" s="92">
        <f>K27-X27</f>
        <v>939914</v>
      </c>
      <c r="L28" s="92">
        <f>L27-Y27</f>
        <v>-6137943</v>
      </c>
      <c r="M28" s="92">
        <f>M27-Z27</f>
        <v>-6046153</v>
      </c>
      <c r="N28" s="92">
        <f>N27-AA27</f>
        <v>-4666199</v>
      </c>
      <c r="O28" s="317" t="s">
        <v>118</v>
      </c>
      <c r="P28" s="312">
        <f aca="true" t="shared" si="19" ref="P28:AA28">P13+P22</f>
        <v>0</v>
      </c>
      <c r="Q28" s="312">
        <f t="shared" si="19"/>
        <v>0</v>
      </c>
      <c r="R28" s="312">
        <f t="shared" si="19"/>
        <v>0</v>
      </c>
      <c r="S28" s="312">
        <f t="shared" si="19"/>
        <v>278749</v>
      </c>
      <c r="T28" s="312">
        <f t="shared" si="19"/>
        <v>687982</v>
      </c>
      <c r="U28" s="312">
        <f t="shared" si="19"/>
        <v>278749</v>
      </c>
      <c r="V28" s="312">
        <f t="shared" si="19"/>
        <v>0</v>
      </c>
      <c r="W28" s="312">
        <f t="shared" si="19"/>
        <v>0</v>
      </c>
      <c r="X28" s="312">
        <f t="shared" si="19"/>
        <v>0</v>
      </c>
      <c r="Y28" s="312">
        <f t="shared" si="19"/>
        <v>278749</v>
      </c>
      <c r="Z28" s="312">
        <f t="shared" si="19"/>
        <v>687982</v>
      </c>
      <c r="AA28" s="312">
        <f t="shared" si="19"/>
        <v>278749</v>
      </c>
    </row>
    <row r="29" spans="1:27" s="11" customFormat="1" ht="15.75">
      <c r="A29" s="1">
        <v>26</v>
      </c>
      <c r="B29" s="91" t="s">
        <v>116</v>
      </c>
      <c r="C29" s="5">
        <f aca="true" t="shared" si="20" ref="C29:N29">C14+C23</f>
        <v>0</v>
      </c>
      <c r="D29" s="5">
        <f t="shared" si="20"/>
        <v>0</v>
      </c>
      <c r="E29" s="5">
        <f t="shared" si="20"/>
        <v>0</v>
      </c>
      <c r="F29" s="5">
        <f t="shared" si="20"/>
        <v>6416692</v>
      </c>
      <c r="G29" s="5">
        <f t="shared" si="20"/>
        <v>6324902</v>
      </c>
      <c r="H29" s="5">
        <f t="shared" si="20"/>
        <v>6324902</v>
      </c>
      <c r="I29" s="5">
        <f t="shared" si="20"/>
        <v>0</v>
      </c>
      <c r="J29" s="5">
        <f t="shared" si="20"/>
        <v>0</v>
      </c>
      <c r="K29" s="5">
        <f t="shared" si="20"/>
        <v>0</v>
      </c>
      <c r="L29" s="5">
        <f t="shared" si="20"/>
        <v>6416692</v>
      </c>
      <c r="M29" s="5">
        <f t="shared" si="20"/>
        <v>6324902</v>
      </c>
      <c r="N29" s="5">
        <f t="shared" si="20"/>
        <v>6324902</v>
      </c>
      <c r="O29" s="317"/>
      <c r="P29" s="312"/>
      <c r="Q29" s="312"/>
      <c r="R29" s="312"/>
      <c r="S29" s="312"/>
      <c r="T29" s="312"/>
      <c r="U29" s="312"/>
      <c r="V29" s="312"/>
      <c r="W29" s="312"/>
      <c r="X29" s="312"/>
      <c r="Y29" s="312"/>
      <c r="Z29" s="312"/>
      <c r="AA29" s="312"/>
    </row>
    <row r="30" spans="1:27" s="11" customFormat="1" ht="15.75">
      <c r="A30" s="1">
        <v>27</v>
      </c>
      <c r="B30" s="91" t="s">
        <v>117</v>
      </c>
      <c r="C30" s="5">
        <f aca="true" t="shared" si="21" ref="C30:N30">C15+C24</f>
        <v>0</v>
      </c>
      <c r="D30" s="5">
        <f t="shared" si="21"/>
        <v>0</v>
      </c>
      <c r="E30" s="5">
        <f t="shared" si="21"/>
        <v>0</v>
      </c>
      <c r="F30" s="5">
        <f t="shared" si="21"/>
        <v>0</v>
      </c>
      <c r="G30" s="5">
        <f t="shared" si="21"/>
        <v>409233</v>
      </c>
      <c r="H30" s="5">
        <f t="shared" si="21"/>
        <v>409233</v>
      </c>
      <c r="I30" s="5">
        <f t="shared" si="21"/>
        <v>0</v>
      </c>
      <c r="J30" s="5">
        <f t="shared" si="21"/>
        <v>0</v>
      </c>
      <c r="K30" s="5">
        <f t="shared" si="21"/>
        <v>0</v>
      </c>
      <c r="L30" s="5">
        <f t="shared" si="21"/>
        <v>0</v>
      </c>
      <c r="M30" s="5">
        <f t="shared" si="21"/>
        <v>409233</v>
      </c>
      <c r="N30" s="5">
        <f t="shared" si="21"/>
        <v>409233</v>
      </c>
      <c r="O30" s="317"/>
      <c r="P30" s="312"/>
      <c r="Q30" s="312"/>
      <c r="R30" s="312"/>
      <c r="S30" s="312"/>
      <c r="T30" s="312"/>
      <c r="U30" s="312"/>
      <c r="V30" s="312"/>
      <c r="W30" s="312"/>
      <c r="X30" s="312"/>
      <c r="Y30" s="312"/>
      <c r="Z30" s="312"/>
      <c r="AA30" s="312"/>
    </row>
    <row r="31" spans="1:27" s="11" customFormat="1" ht="15.75">
      <c r="A31" s="1">
        <v>28</v>
      </c>
      <c r="B31" s="87" t="s">
        <v>7</v>
      </c>
      <c r="C31" s="14">
        <f aca="true" t="shared" si="22" ref="C31:N31">C27+C29+C30</f>
        <v>0</v>
      </c>
      <c r="D31" s="14">
        <f t="shared" si="22"/>
        <v>0</v>
      </c>
      <c r="E31" s="14">
        <f t="shared" si="22"/>
        <v>0</v>
      </c>
      <c r="F31" s="14">
        <f t="shared" si="22"/>
        <v>14828687</v>
      </c>
      <c r="G31" s="14">
        <f t="shared" si="22"/>
        <v>20067865</v>
      </c>
      <c r="H31" s="14">
        <f t="shared" si="22"/>
        <v>19888324</v>
      </c>
      <c r="I31" s="14">
        <f t="shared" si="22"/>
        <v>4266000</v>
      </c>
      <c r="J31" s="14">
        <f t="shared" si="22"/>
        <v>4266000</v>
      </c>
      <c r="K31" s="14">
        <f t="shared" si="22"/>
        <v>1398900</v>
      </c>
      <c r="L31" s="14">
        <f t="shared" si="22"/>
        <v>19094687</v>
      </c>
      <c r="M31" s="14">
        <f t="shared" si="22"/>
        <v>24333865</v>
      </c>
      <c r="N31" s="14">
        <f t="shared" si="22"/>
        <v>21287224</v>
      </c>
      <c r="O31" s="87" t="s">
        <v>8</v>
      </c>
      <c r="P31" s="14">
        <f aca="true" t="shared" si="23" ref="P31:AA31">SUM(P27:P30)</f>
        <v>0</v>
      </c>
      <c r="Q31" s="14">
        <f t="shared" si="23"/>
        <v>0</v>
      </c>
      <c r="R31" s="14">
        <f t="shared" si="23"/>
        <v>0</v>
      </c>
      <c r="S31" s="14">
        <f t="shared" si="23"/>
        <v>18549607</v>
      </c>
      <c r="T31" s="14">
        <f t="shared" si="23"/>
        <v>23788785</v>
      </c>
      <c r="U31" s="14">
        <f t="shared" si="23"/>
        <v>19039051</v>
      </c>
      <c r="V31" s="14">
        <f t="shared" si="23"/>
        <v>545080</v>
      </c>
      <c r="W31" s="14">
        <f t="shared" si="23"/>
        <v>545080</v>
      </c>
      <c r="X31" s="14">
        <f t="shared" si="23"/>
        <v>458986</v>
      </c>
      <c r="Y31" s="14">
        <f t="shared" si="23"/>
        <v>19094687</v>
      </c>
      <c r="Z31" s="14">
        <f t="shared" si="23"/>
        <v>24333865</v>
      </c>
      <c r="AA31" s="14">
        <f t="shared" si="23"/>
        <v>19498037</v>
      </c>
    </row>
    <row r="32" spans="12:14" ht="15">
      <c r="L32" s="42"/>
      <c r="M32" s="42"/>
      <c r="N32" s="42"/>
    </row>
    <row r="33" spans="12:14" ht="15">
      <c r="L33" s="42"/>
      <c r="M33" s="42"/>
      <c r="N33" s="42"/>
    </row>
  </sheetData>
  <sheetProtection/>
  <mergeCells count="69">
    <mergeCell ref="B17:N17"/>
    <mergeCell ref="O17:AA17"/>
    <mergeCell ref="O26:AA26"/>
    <mergeCell ref="V4:X4"/>
    <mergeCell ref="Y4:AA4"/>
    <mergeCell ref="C4:E4"/>
    <mergeCell ref="F4:H4"/>
    <mergeCell ref="I4:K4"/>
    <mergeCell ref="L4:N4"/>
    <mergeCell ref="P4:R4"/>
    <mergeCell ref="S28:S30"/>
    <mergeCell ref="O28:O30"/>
    <mergeCell ref="Y28:Y30"/>
    <mergeCell ref="V28:V30"/>
    <mergeCell ref="S22:S24"/>
    <mergeCell ref="Q28:Q30"/>
    <mergeCell ref="P22:P24"/>
    <mergeCell ref="R28:R30"/>
    <mergeCell ref="P28:P30"/>
    <mergeCell ref="Y22:Y24"/>
    <mergeCell ref="X22:X24"/>
    <mergeCell ref="Y13:Y15"/>
    <mergeCell ref="B26:N26"/>
    <mergeCell ref="O4:O5"/>
    <mergeCell ref="B4:B5"/>
    <mergeCell ref="V13:V15"/>
    <mergeCell ref="O13:O15"/>
    <mergeCell ref="P13:P15"/>
    <mergeCell ref="S4:U4"/>
    <mergeCell ref="T22:T24"/>
    <mergeCell ref="U22:U24"/>
    <mergeCell ref="S13:S15"/>
    <mergeCell ref="B10:B11"/>
    <mergeCell ref="L10:L11"/>
    <mergeCell ref="O22:O24"/>
    <mergeCell ref="C10:C11"/>
    <mergeCell ref="I10:I11"/>
    <mergeCell ref="D10:D11"/>
    <mergeCell ref="E10:E11"/>
    <mergeCell ref="F10:F11"/>
    <mergeCell ref="B6:N6"/>
    <mergeCell ref="T13:T15"/>
    <mergeCell ref="U13:U15"/>
    <mergeCell ref="W13:W15"/>
    <mergeCell ref="X13:X15"/>
    <mergeCell ref="Q13:Q15"/>
    <mergeCell ref="R13:R15"/>
    <mergeCell ref="G10:G11"/>
    <mergeCell ref="H10:H11"/>
    <mergeCell ref="X28:X30"/>
    <mergeCell ref="Z13:Z15"/>
    <mergeCell ref="AA13:AA15"/>
    <mergeCell ref="Z22:Z24"/>
    <mergeCell ref="J10:J11"/>
    <mergeCell ref="K10:K11"/>
    <mergeCell ref="W22:W24"/>
    <mergeCell ref="Q22:Q24"/>
    <mergeCell ref="R22:R24"/>
    <mergeCell ref="V22:V24"/>
    <mergeCell ref="AA22:AA24"/>
    <mergeCell ref="Z28:Z30"/>
    <mergeCell ref="AA28:AA30"/>
    <mergeCell ref="A1:AA1"/>
    <mergeCell ref="T28:T30"/>
    <mergeCell ref="U28:U30"/>
    <mergeCell ref="O6:AA6"/>
    <mergeCell ref="M10:M11"/>
    <mergeCell ref="N10:N11"/>
    <mergeCell ref="W28:W30"/>
  </mergeCells>
  <printOptions horizontalCentered="1" verticalCentered="1"/>
  <pageMargins left="0.5118110236220472" right="0.31496062992125984" top="0.7480314960629921" bottom="0.7480314960629921" header="0.31496062992125984" footer="0.31496062992125984"/>
  <pageSetup fitToHeight="1" fitToWidth="1" horizontalDpi="600" verticalDpi="600" orientation="landscape" paperSize="8" scale="38" r:id="rId1"/>
  <headerFooter>
    <oddHeader>&amp;R&amp;"Arial,Normál"&amp;10 1. melléklet a 4/2018.(V.25.) önkormányzati rendelethez
</oddHeader>
    <oddFooter>&amp;C&amp;P. oldal, összesen: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workbookViewId="0" topLeftCell="A1">
      <selection activeCell="E19" sqref="E19"/>
    </sheetView>
  </sheetViews>
  <sheetFormatPr defaultColWidth="12.00390625" defaultRowHeight="15"/>
  <cols>
    <col min="1" max="1" width="3.00390625" style="153" bestFit="1" customWidth="1"/>
    <col min="2" max="2" width="20.140625" style="191" customWidth="1"/>
    <col min="3" max="3" width="11.00390625" style="191" customWidth="1"/>
    <col min="4" max="4" width="10.8515625" style="191" bestFit="1" customWidth="1"/>
    <col min="5" max="5" width="10.8515625" style="191" customWidth="1"/>
    <col min="6" max="6" width="10.57421875" style="191" customWidth="1"/>
    <col min="7" max="7" width="11.28125" style="191" customWidth="1"/>
    <col min="8" max="8" width="11.28125" style="191" bestFit="1" customWidth="1"/>
    <col min="9" max="9" width="12.00390625" style="191" customWidth="1"/>
    <col min="10" max="10" width="11.140625" style="191" customWidth="1"/>
    <col min="11" max="11" width="12.28125" style="191" customWidth="1"/>
    <col min="12" max="12" width="9.8515625" style="191" customWidth="1"/>
    <col min="13" max="14" width="9.7109375" style="191" customWidth="1"/>
    <col min="15" max="15" width="14.421875" style="191" customWidth="1"/>
    <col min="16" max="16384" width="12.00390625" style="191" customWidth="1"/>
  </cols>
  <sheetData>
    <row r="1" spans="1:14" s="152" customFormat="1" ht="17.25" customHeight="1">
      <c r="A1" s="348" t="s">
        <v>648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</row>
    <row r="2" spans="1:14" s="152" customFormat="1" ht="17.25" customHeight="1">
      <c r="A2" s="348" t="s">
        <v>788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</row>
    <row r="4" spans="1:14" s="180" customFormat="1" ht="13.5" customHeight="1">
      <c r="A4" s="178"/>
      <c r="B4" s="179" t="s">
        <v>0</v>
      </c>
      <c r="C4" s="179" t="s">
        <v>1</v>
      </c>
      <c r="D4" s="179" t="s">
        <v>2</v>
      </c>
      <c r="E4" s="179" t="s">
        <v>3</v>
      </c>
      <c r="F4" s="179" t="s">
        <v>6</v>
      </c>
      <c r="G4" s="179" t="s">
        <v>45</v>
      </c>
      <c r="H4" s="179" t="s">
        <v>46</v>
      </c>
      <c r="I4" s="179" t="s">
        <v>47</v>
      </c>
      <c r="J4" s="179" t="s">
        <v>88</v>
      </c>
      <c r="K4" s="179" t="s">
        <v>89</v>
      </c>
      <c r="L4" s="179" t="s">
        <v>48</v>
      </c>
      <c r="M4" s="179" t="s">
        <v>90</v>
      </c>
      <c r="N4" s="179" t="s">
        <v>91</v>
      </c>
    </row>
    <row r="5" spans="1:14" s="181" customFormat="1" ht="29.25" customHeight="1">
      <c r="A5" s="179">
        <v>1</v>
      </c>
      <c r="B5" s="349" t="s">
        <v>9</v>
      </c>
      <c r="C5" s="351" t="s">
        <v>649</v>
      </c>
      <c r="D5" s="352"/>
      <c r="E5" s="353"/>
      <c r="F5" s="354" t="s">
        <v>650</v>
      </c>
      <c r="G5" s="355"/>
      <c r="H5" s="356"/>
      <c r="I5" s="357" t="s">
        <v>651</v>
      </c>
      <c r="J5" s="358"/>
      <c r="K5" s="359"/>
      <c r="L5" s="357" t="s">
        <v>652</v>
      </c>
      <c r="M5" s="358"/>
      <c r="N5" s="359"/>
    </row>
    <row r="6" spans="1:14" s="181" customFormat="1" ht="15" customHeight="1">
      <c r="A6" s="179">
        <v>2</v>
      </c>
      <c r="B6" s="350"/>
      <c r="C6" s="182" t="s">
        <v>653</v>
      </c>
      <c r="D6" s="182" t="s">
        <v>654</v>
      </c>
      <c r="E6" s="182" t="s">
        <v>655</v>
      </c>
      <c r="F6" s="182" t="s">
        <v>653</v>
      </c>
      <c r="G6" s="182" t="s">
        <v>654</v>
      </c>
      <c r="H6" s="182" t="s">
        <v>655</v>
      </c>
      <c r="I6" s="182" t="s">
        <v>653</v>
      </c>
      <c r="J6" s="182" t="s">
        <v>654</v>
      </c>
      <c r="K6" s="182" t="s">
        <v>655</v>
      </c>
      <c r="L6" s="182" t="s">
        <v>653</v>
      </c>
      <c r="M6" s="182" t="s">
        <v>654</v>
      </c>
      <c r="N6" s="182" t="s">
        <v>655</v>
      </c>
    </row>
    <row r="7" spans="1:14" s="181" customFormat="1" ht="15" customHeight="1">
      <c r="A7" s="179">
        <v>3</v>
      </c>
      <c r="B7" s="183" t="s">
        <v>656</v>
      </c>
      <c r="C7" s="184">
        <v>0</v>
      </c>
      <c r="D7" s="184">
        <v>0</v>
      </c>
      <c r="E7" s="184">
        <f aca="true" t="shared" si="0" ref="E7:E13">C7-D7</f>
        <v>0</v>
      </c>
      <c r="F7" s="184">
        <v>172096</v>
      </c>
      <c r="G7" s="184">
        <v>0</v>
      </c>
      <c r="H7" s="184">
        <f aca="true" t="shared" si="1" ref="H7:H13">F7-G7</f>
        <v>172096</v>
      </c>
      <c r="I7" s="184">
        <v>812108</v>
      </c>
      <c r="J7" s="184">
        <v>0</v>
      </c>
      <c r="K7" s="184">
        <f aca="true" t="shared" si="2" ref="K7:K13">I7-J7</f>
        <v>812108</v>
      </c>
      <c r="L7" s="184">
        <v>73500</v>
      </c>
      <c r="M7" s="184">
        <v>0</v>
      </c>
      <c r="N7" s="184">
        <f aca="true" t="shared" si="3" ref="N7:N13">L7-M7</f>
        <v>73500</v>
      </c>
    </row>
    <row r="8" spans="1:14" s="181" customFormat="1" ht="15" customHeight="1">
      <c r="A8" s="179">
        <v>4</v>
      </c>
      <c r="B8" s="183" t="s">
        <v>657</v>
      </c>
      <c r="C8" s="184">
        <v>0</v>
      </c>
      <c r="D8" s="184">
        <v>0</v>
      </c>
      <c r="E8" s="184">
        <f t="shared" si="0"/>
        <v>0</v>
      </c>
      <c r="F8" s="184">
        <v>0</v>
      </c>
      <c r="G8" s="184">
        <v>0</v>
      </c>
      <c r="H8" s="184">
        <f t="shared" si="1"/>
        <v>0</v>
      </c>
      <c r="I8" s="184">
        <v>0</v>
      </c>
      <c r="J8" s="184">
        <v>0</v>
      </c>
      <c r="K8" s="184">
        <f t="shared" si="2"/>
        <v>0</v>
      </c>
      <c r="L8" s="184">
        <v>277950</v>
      </c>
      <c r="M8" s="184">
        <v>0</v>
      </c>
      <c r="N8" s="184">
        <f t="shared" si="3"/>
        <v>277950</v>
      </c>
    </row>
    <row r="9" spans="1:14" s="181" customFormat="1" ht="15" customHeight="1">
      <c r="A9" s="179">
        <v>5</v>
      </c>
      <c r="B9" s="183" t="s">
        <v>658</v>
      </c>
      <c r="C9" s="184">
        <v>0</v>
      </c>
      <c r="D9" s="184">
        <v>0</v>
      </c>
      <c r="E9" s="184">
        <f t="shared" si="0"/>
        <v>0</v>
      </c>
      <c r="F9" s="184">
        <v>0</v>
      </c>
      <c r="G9" s="184">
        <v>0</v>
      </c>
      <c r="H9" s="184">
        <f t="shared" si="1"/>
        <v>0</v>
      </c>
      <c r="I9" s="184">
        <v>83300</v>
      </c>
      <c r="J9" s="184">
        <v>0</v>
      </c>
      <c r="K9" s="184">
        <f t="shared" si="2"/>
        <v>83300</v>
      </c>
      <c r="L9" s="184">
        <v>325950</v>
      </c>
      <c r="M9" s="184">
        <v>0</v>
      </c>
      <c r="N9" s="184">
        <f t="shared" si="3"/>
        <v>325950</v>
      </c>
    </row>
    <row r="10" spans="1:14" s="181" customFormat="1" ht="15" customHeight="1">
      <c r="A10" s="179">
        <v>6</v>
      </c>
      <c r="B10" s="183" t="s">
        <v>659</v>
      </c>
      <c r="C10" s="184">
        <v>0</v>
      </c>
      <c r="D10" s="184">
        <v>0</v>
      </c>
      <c r="E10" s="184">
        <f t="shared" si="0"/>
        <v>0</v>
      </c>
      <c r="F10" s="184">
        <v>248950</v>
      </c>
      <c r="G10" s="184">
        <v>0</v>
      </c>
      <c r="H10" s="184">
        <f t="shared" si="1"/>
        <v>248950</v>
      </c>
      <c r="I10" s="184">
        <v>0</v>
      </c>
      <c r="J10" s="184">
        <v>0</v>
      </c>
      <c r="K10" s="184">
        <f t="shared" si="2"/>
        <v>0</v>
      </c>
      <c r="L10" s="184">
        <v>165067</v>
      </c>
      <c r="M10" s="184">
        <v>0</v>
      </c>
      <c r="N10" s="184">
        <f t="shared" si="3"/>
        <v>165067</v>
      </c>
    </row>
    <row r="11" spans="1:14" s="181" customFormat="1" ht="15" customHeight="1">
      <c r="A11" s="179">
        <v>7</v>
      </c>
      <c r="B11" s="183" t="s">
        <v>660</v>
      </c>
      <c r="C11" s="184">
        <v>38494100</v>
      </c>
      <c r="D11" s="184">
        <v>0</v>
      </c>
      <c r="E11" s="184">
        <f t="shared" si="0"/>
        <v>38494100</v>
      </c>
      <c r="F11" s="184">
        <v>102900</v>
      </c>
      <c r="G11" s="184">
        <v>0</v>
      </c>
      <c r="H11" s="184">
        <f t="shared" si="1"/>
        <v>102900</v>
      </c>
      <c r="I11" s="184">
        <v>0</v>
      </c>
      <c r="J11" s="184">
        <v>0</v>
      </c>
      <c r="K11" s="184">
        <f t="shared" si="2"/>
        <v>0</v>
      </c>
      <c r="L11" s="184">
        <v>0</v>
      </c>
      <c r="M11" s="184">
        <v>0</v>
      </c>
      <c r="N11" s="184">
        <f t="shared" si="3"/>
        <v>0</v>
      </c>
    </row>
    <row r="12" spans="1:14" s="181" customFormat="1" ht="15" customHeight="1">
      <c r="A12" s="179">
        <v>8</v>
      </c>
      <c r="B12" s="183" t="s">
        <v>661</v>
      </c>
      <c r="C12" s="184">
        <v>0</v>
      </c>
      <c r="D12" s="184">
        <v>0</v>
      </c>
      <c r="E12" s="184">
        <f t="shared" si="0"/>
        <v>0</v>
      </c>
      <c r="F12" s="184">
        <v>321400</v>
      </c>
      <c r="G12" s="184">
        <v>0</v>
      </c>
      <c r="H12" s="184">
        <f t="shared" si="1"/>
        <v>321400</v>
      </c>
      <c r="I12" s="184">
        <v>0</v>
      </c>
      <c r="J12" s="184">
        <v>0</v>
      </c>
      <c r="K12" s="184">
        <f t="shared" si="2"/>
        <v>0</v>
      </c>
      <c r="L12" s="184">
        <v>0</v>
      </c>
      <c r="M12" s="184">
        <v>0</v>
      </c>
      <c r="N12" s="184">
        <f t="shared" si="3"/>
        <v>0</v>
      </c>
    </row>
    <row r="13" spans="1:14" s="181" customFormat="1" ht="15" customHeight="1">
      <c r="A13" s="179">
        <v>9</v>
      </c>
      <c r="B13" s="183" t="s">
        <v>662</v>
      </c>
      <c r="C13" s="184">
        <v>0</v>
      </c>
      <c r="D13" s="184">
        <v>0</v>
      </c>
      <c r="E13" s="184">
        <f t="shared" si="0"/>
        <v>0</v>
      </c>
      <c r="F13" s="184">
        <v>0</v>
      </c>
      <c r="G13" s="184">
        <v>0</v>
      </c>
      <c r="H13" s="184">
        <f t="shared" si="1"/>
        <v>0</v>
      </c>
      <c r="I13" s="184">
        <v>3387</v>
      </c>
      <c r="J13" s="184">
        <v>0</v>
      </c>
      <c r="K13" s="184">
        <f t="shared" si="2"/>
        <v>3387</v>
      </c>
      <c r="L13" s="184">
        <v>0</v>
      </c>
      <c r="M13" s="184">
        <v>0</v>
      </c>
      <c r="N13" s="184">
        <f t="shared" si="3"/>
        <v>0</v>
      </c>
    </row>
    <row r="14" spans="1:14" s="181" customFormat="1" ht="15" customHeight="1">
      <c r="A14" s="179">
        <v>10</v>
      </c>
      <c r="B14" s="182" t="s">
        <v>663</v>
      </c>
      <c r="C14" s="185">
        <f>SUM(C7:C13)</f>
        <v>38494100</v>
      </c>
      <c r="D14" s="185">
        <f>SUM(D7:D13)</f>
        <v>0</v>
      </c>
      <c r="E14" s="185">
        <f>SUM(E7:E13)</f>
        <v>38494100</v>
      </c>
      <c r="F14" s="185">
        <f aca="true" t="shared" si="4" ref="F14:N14">SUM(F7:F13)</f>
        <v>845346</v>
      </c>
      <c r="G14" s="185">
        <f t="shared" si="4"/>
        <v>0</v>
      </c>
      <c r="H14" s="185">
        <f t="shared" si="4"/>
        <v>845346</v>
      </c>
      <c r="I14" s="185">
        <f t="shared" si="4"/>
        <v>898795</v>
      </c>
      <c r="J14" s="185">
        <f t="shared" si="4"/>
        <v>0</v>
      </c>
      <c r="K14" s="185">
        <f t="shared" si="4"/>
        <v>898795</v>
      </c>
      <c r="L14" s="185">
        <f t="shared" si="4"/>
        <v>842467</v>
      </c>
      <c r="M14" s="185">
        <f t="shared" si="4"/>
        <v>0</v>
      </c>
      <c r="N14" s="185">
        <f t="shared" si="4"/>
        <v>842467</v>
      </c>
    </row>
    <row r="15" spans="1:14" s="181" customFormat="1" ht="15" customHeight="1">
      <c r="A15" s="179">
        <v>11</v>
      </c>
      <c r="B15" s="182" t="s">
        <v>664</v>
      </c>
      <c r="C15" s="185">
        <v>0</v>
      </c>
      <c r="D15" s="185">
        <v>0</v>
      </c>
      <c r="E15" s="185">
        <f>C15-D15</f>
        <v>0</v>
      </c>
      <c r="F15" s="185">
        <v>3064079</v>
      </c>
      <c r="G15" s="185">
        <v>727057</v>
      </c>
      <c r="H15" s="185">
        <f>F15-G15</f>
        <v>2337022</v>
      </c>
      <c r="I15" s="185">
        <v>26308182</v>
      </c>
      <c r="J15" s="185">
        <v>7864161</v>
      </c>
      <c r="K15" s="185">
        <f>I15-J15</f>
        <v>18444021</v>
      </c>
      <c r="L15" s="185">
        <v>39000</v>
      </c>
      <c r="M15" s="185">
        <v>38335</v>
      </c>
      <c r="N15" s="185">
        <f>L15-M15</f>
        <v>665</v>
      </c>
    </row>
    <row r="16" spans="1:14" s="181" customFormat="1" ht="15" customHeight="1">
      <c r="A16" s="179">
        <v>12</v>
      </c>
      <c r="B16" s="182" t="s">
        <v>665</v>
      </c>
      <c r="C16" s="185">
        <v>38617606</v>
      </c>
      <c r="D16" s="185">
        <v>16194945</v>
      </c>
      <c r="E16" s="185">
        <f>C16-D16</f>
        <v>22422661</v>
      </c>
      <c r="F16" s="185">
        <v>24675798</v>
      </c>
      <c r="G16" s="185">
        <v>10062525</v>
      </c>
      <c r="H16" s="185">
        <f>F16-G16</f>
        <v>14613273</v>
      </c>
      <c r="I16" s="185">
        <v>3374401</v>
      </c>
      <c r="J16" s="185">
        <v>1370896</v>
      </c>
      <c r="K16" s="185">
        <f>I16-J16</f>
        <v>2003505</v>
      </c>
      <c r="L16" s="186">
        <v>726000</v>
      </c>
      <c r="M16" s="186">
        <v>39158</v>
      </c>
      <c r="N16" s="182">
        <f>L16-M16</f>
        <v>686842</v>
      </c>
    </row>
    <row r="17" spans="1:14" s="181" customFormat="1" ht="15" customHeight="1">
      <c r="A17" s="179">
        <v>13</v>
      </c>
      <c r="B17" s="182" t="s">
        <v>666</v>
      </c>
      <c r="C17" s="185">
        <v>0</v>
      </c>
      <c r="D17" s="185">
        <v>0</v>
      </c>
      <c r="E17" s="185">
        <f>C17-D17</f>
        <v>0</v>
      </c>
      <c r="F17" s="185">
        <v>0</v>
      </c>
      <c r="G17" s="185">
        <v>0</v>
      </c>
      <c r="H17" s="185">
        <f>F17-G17</f>
        <v>0</v>
      </c>
      <c r="I17" s="185">
        <v>5218</v>
      </c>
      <c r="J17" s="185">
        <v>5218</v>
      </c>
      <c r="K17" s="185">
        <f>I17-J17</f>
        <v>0</v>
      </c>
      <c r="L17" s="186"/>
      <c r="M17" s="186"/>
      <c r="N17" s="182"/>
    </row>
    <row r="18" spans="1:14" s="181" customFormat="1" ht="15" customHeight="1">
      <c r="A18" s="179">
        <v>14</v>
      </c>
      <c r="B18" s="187" t="s">
        <v>667</v>
      </c>
      <c r="C18" s="188">
        <f>SUM(C14:C17)</f>
        <v>77111706</v>
      </c>
      <c r="D18" s="188">
        <f aca="true" t="shared" si="5" ref="D18:N18">SUM(D14:D17)</f>
        <v>16194945</v>
      </c>
      <c r="E18" s="188">
        <f t="shared" si="5"/>
        <v>60916761</v>
      </c>
      <c r="F18" s="188">
        <f t="shared" si="5"/>
        <v>28585223</v>
      </c>
      <c r="G18" s="188">
        <f t="shared" si="5"/>
        <v>10789582</v>
      </c>
      <c r="H18" s="188">
        <f t="shared" si="5"/>
        <v>17795641</v>
      </c>
      <c r="I18" s="188">
        <f t="shared" si="5"/>
        <v>30586596</v>
      </c>
      <c r="J18" s="188">
        <f t="shared" si="5"/>
        <v>9240275</v>
      </c>
      <c r="K18" s="188">
        <f t="shared" si="5"/>
        <v>21346321</v>
      </c>
      <c r="L18" s="188">
        <f t="shared" si="5"/>
        <v>1607467</v>
      </c>
      <c r="M18" s="188">
        <f t="shared" si="5"/>
        <v>77493</v>
      </c>
      <c r="N18" s="188">
        <f t="shared" si="5"/>
        <v>1529974</v>
      </c>
    </row>
    <row r="19" spans="1:14" s="181" customFormat="1" ht="15" customHeight="1">
      <c r="A19" s="179">
        <v>15</v>
      </c>
      <c r="B19" s="183" t="s">
        <v>668</v>
      </c>
      <c r="C19" s="183">
        <v>0</v>
      </c>
      <c r="D19" s="183">
        <v>0</v>
      </c>
      <c r="E19" s="183">
        <v>0</v>
      </c>
      <c r="F19" s="183">
        <v>0</v>
      </c>
      <c r="G19" s="183">
        <v>0</v>
      </c>
      <c r="H19" s="183">
        <v>0</v>
      </c>
      <c r="I19" s="183">
        <v>0</v>
      </c>
      <c r="J19" s="183">
        <v>0</v>
      </c>
      <c r="K19" s="183">
        <v>0</v>
      </c>
      <c r="L19" s="184">
        <v>0</v>
      </c>
      <c r="M19" s="184">
        <v>0</v>
      </c>
      <c r="N19" s="183">
        <f>L19-M19</f>
        <v>0</v>
      </c>
    </row>
    <row r="20" spans="1:14" s="181" customFormat="1" ht="15" customHeight="1">
      <c r="A20" s="179">
        <v>16</v>
      </c>
      <c r="B20" s="183" t="s">
        <v>669</v>
      </c>
      <c r="C20" s="183">
        <v>0</v>
      </c>
      <c r="D20" s="183">
        <v>0</v>
      </c>
      <c r="E20" s="183">
        <v>0</v>
      </c>
      <c r="F20" s="183">
        <v>0</v>
      </c>
      <c r="G20" s="183">
        <v>0</v>
      </c>
      <c r="H20" s="183">
        <v>0</v>
      </c>
      <c r="I20" s="183">
        <v>0</v>
      </c>
      <c r="J20" s="183">
        <v>0</v>
      </c>
      <c r="K20" s="183">
        <v>0</v>
      </c>
      <c r="L20" s="184">
        <v>635595</v>
      </c>
      <c r="M20" s="184">
        <v>635595</v>
      </c>
      <c r="N20" s="183">
        <f>L20-M20</f>
        <v>0</v>
      </c>
    </row>
    <row r="21" spans="1:14" s="181" customFormat="1" ht="15" customHeight="1">
      <c r="A21" s="179">
        <v>17</v>
      </c>
      <c r="B21" s="183" t="s">
        <v>670</v>
      </c>
      <c r="C21" s="183">
        <v>0</v>
      </c>
      <c r="D21" s="183">
        <v>0</v>
      </c>
      <c r="E21" s="183">
        <v>0</v>
      </c>
      <c r="F21" s="183">
        <v>0</v>
      </c>
      <c r="G21" s="183">
        <v>0</v>
      </c>
      <c r="H21" s="183">
        <v>0</v>
      </c>
      <c r="I21" s="183">
        <v>0</v>
      </c>
      <c r="J21" s="183">
        <v>0</v>
      </c>
      <c r="K21" s="183">
        <f>I21-J21</f>
        <v>0</v>
      </c>
      <c r="L21" s="184">
        <v>0</v>
      </c>
      <c r="M21" s="184">
        <v>0</v>
      </c>
      <c r="N21" s="184">
        <f>L21-M21</f>
        <v>0</v>
      </c>
    </row>
    <row r="22" spans="1:14" s="181" customFormat="1" ht="15" customHeight="1">
      <c r="A22" s="179">
        <v>18</v>
      </c>
      <c r="B22" s="183" t="s">
        <v>671</v>
      </c>
      <c r="C22" s="183">
        <v>0</v>
      </c>
      <c r="D22" s="183">
        <v>0</v>
      </c>
      <c r="E22" s="183">
        <v>0</v>
      </c>
      <c r="F22" s="183">
        <v>0</v>
      </c>
      <c r="G22" s="183">
        <v>0</v>
      </c>
      <c r="H22" s="183">
        <v>0</v>
      </c>
      <c r="I22" s="183">
        <v>70767</v>
      </c>
      <c r="J22" s="183">
        <v>70767</v>
      </c>
      <c r="K22" s="183">
        <v>0</v>
      </c>
      <c r="L22" s="184">
        <v>3689085</v>
      </c>
      <c r="M22" s="184">
        <v>3689085</v>
      </c>
      <c r="N22" s="183">
        <v>0</v>
      </c>
    </row>
    <row r="23" spans="1:14" s="181" customFormat="1" ht="15" customHeight="1">
      <c r="A23" s="179">
        <v>19</v>
      </c>
      <c r="B23" s="187" t="s">
        <v>672</v>
      </c>
      <c r="C23" s="187">
        <f>SUM(C19:C22)</f>
        <v>0</v>
      </c>
      <c r="D23" s="187">
        <f>SUM(D19:D22)</f>
        <v>0</v>
      </c>
      <c r="E23" s="187">
        <f>SUM(E19:E22)</f>
        <v>0</v>
      </c>
      <c r="F23" s="187">
        <f aca="true" t="shared" si="6" ref="F23:K23">SUM(F19:F22)</f>
        <v>0</v>
      </c>
      <c r="G23" s="187">
        <f t="shared" si="6"/>
        <v>0</v>
      </c>
      <c r="H23" s="187">
        <f t="shared" si="6"/>
        <v>0</v>
      </c>
      <c r="I23" s="187">
        <f t="shared" si="6"/>
        <v>70767</v>
      </c>
      <c r="J23" s="187">
        <f t="shared" si="6"/>
        <v>70767</v>
      </c>
      <c r="K23" s="187">
        <f t="shared" si="6"/>
        <v>0</v>
      </c>
      <c r="L23" s="188">
        <f>SUM(L19:L22)</f>
        <v>4324680</v>
      </c>
      <c r="M23" s="188">
        <f>SUM(M19:M22)</f>
        <v>4324680</v>
      </c>
      <c r="N23" s="188">
        <f>SUM(N19:N22)</f>
        <v>0</v>
      </c>
    </row>
    <row r="24" spans="1:14" s="181" customFormat="1" ht="15" customHeight="1">
      <c r="A24" s="179">
        <v>20</v>
      </c>
      <c r="B24" s="183" t="s">
        <v>673</v>
      </c>
      <c r="C24" s="183">
        <v>0</v>
      </c>
      <c r="D24" s="183">
        <v>0</v>
      </c>
      <c r="E24" s="183">
        <v>0</v>
      </c>
      <c r="F24" s="183">
        <v>0</v>
      </c>
      <c r="G24" s="183">
        <v>0</v>
      </c>
      <c r="H24" s="183">
        <v>0</v>
      </c>
      <c r="I24" s="183">
        <v>0</v>
      </c>
      <c r="J24" s="183">
        <v>0</v>
      </c>
      <c r="K24" s="183">
        <v>0</v>
      </c>
      <c r="L24" s="183">
        <v>0</v>
      </c>
      <c r="M24" s="184">
        <v>0</v>
      </c>
      <c r="N24" s="184">
        <f>L24-M24</f>
        <v>0</v>
      </c>
    </row>
    <row r="25" spans="1:14" s="181" customFormat="1" ht="15" customHeight="1">
      <c r="A25" s="179">
        <v>21</v>
      </c>
      <c r="B25" s="183" t="s">
        <v>674</v>
      </c>
      <c r="C25" s="183">
        <v>0</v>
      </c>
      <c r="D25" s="183">
        <v>0</v>
      </c>
      <c r="E25" s="183">
        <v>0</v>
      </c>
      <c r="F25" s="183">
        <v>0</v>
      </c>
      <c r="G25" s="183">
        <v>0</v>
      </c>
      <c r="H25" s="183">
        <v>0</v>
      </c>
      <c r="I25" s="183">
        <v>294</v>
      </c>
      <c r="J25" s="183">
        <v>294</v>
      </c>
      <c r="K25" s="183">
        <v>0</v>
      </c>
      <c r="L25" s="183">
        <v>0</v>
      </c>
      <c r="M25" s="184">
        <v>0</v>
      </c>
      <c r="N25" s="184">
        <f>L25-M25</f>
        <v>0</v>
      </c>
    </row>
    <row r="26" spans="1:14" s="181" customFormat="1" ht="15" customHeight="1">
      <c r="A26" s="179">
        <v>22</v>
      </c>
      <c r="B26" s="187" t="s">
        <v>675</v>
      </c>
      <c r="C26" s="187">
        <f aca="true" t="shared" si="7" ref="C26:H26">C24</f>
        <v>0</v>
      </c>
      <c r="D26" s="187">
        <f t="shared" si="7"/>
        <v>0</v>
      </c>
      <c r="E26" s="187">
        <f t="shared" si="7"/>
        <v>0</v>
      </c>
      <c r="F26" s="187">
        <f t="shared" si="7"/>
        <v>0</v>
      </c>
      <c r="G26" s="187">
        <f t="shared" si="7"/>
        <v>0</v>
      </c>
      <c r="H26" s="187">
        <f t="shared" si="7"/>
        <v>0</v>
      </c>
      <c r="I26" s="187">
        <f aca="true" t="shared" si="8" ref="I26:N26">SUM(I24:I25)</f>
        <v>294</v>
      </c>
      <c r="J26" s="187">
        <f t="shared" si="8"/>
        <v>294</v>
      </c>
      <c r="K26" s="187">
        <f t="shared" si="8"/>
        <v>0</v>
      </c>
      <c r="L26" s="187">
        <f t="shared" si="8"/>
        <v>0</v>
      </c>
      <c r="M26" s="188">
        <f t="shared" si="8"/>
        <v>0</v>
      </c>
      <c r="N26" s="188">
        <f t="shared" si="8"/>
        <v>0</v>
      </c>
    </row>
    <row r="27" spans="1:14" s="181" customFormat="1" ht="15" customHeight="1">
      <c r="A27" s="179">
        <v>23</v>
      </c>
      <c r="B27" s="182" t="s">
        <v>676</v>
      </c>
      <c r="C27" s="182"/>
      <c r="D27" s="182"/>
      <c r="E27" s="182"/>
      <c r="F27" s="183"/>
      <c r="G27" s="183"/>
      <c r="H27" s="183"/>
      <c r="I27" s="183"/>
      <c r="J27" s="183"/>
      <c r="K27" s="183"/>
      <c r="L27" s="183"/>
      <c r="M27" s="183"/>
      <c r="N27" s="183"/>
    </row>
    <row r="28" spans="1:14" s="181" customFormat="1" ht="15" customHeight="1">
      <c r="A28" s="179">
        <v>24</v>
      </c>
      <c r="B28" s="183" t="s">
        <v>677</v>
      </c>
      <c r="C28" s="183">
        <v>0</v>
      </c>
      <c r="D28" s="183">
        <v>0</v>
      </c>
      <c r="E28" s="183">
        <f>C28-D28</f>
        <v>0</v>
      </c>
      <c r="F28" s="183">
        <v>0</v>
      </c>
      <c r="G28" s="183">
        <v>0</v>
      </c>
      <c r="H28" s="183">
        <v>0</v>
      </c>
      <c r="I28" s="183">
        <v>24417968</v>
      </c>
      <c r="J28" s="183">
        <v>2529862</v>
      </c>
      <c r="K28" s="183">
        <f>I28-J28</f>
        <v>21888106</v>
      </c>
      <c r="L28" s="183">
        <v>0</v>
      </c>
      <c r="M28" s="183">
        <v>0</v>
      </c>
      <c r="N28" s="183">
        <v>0</v>
      </c>
    </row>
    <row r="29" spans="1:14" s="181" customFormat="1" ht="15" customHeight="1">
      <c r="A29" s="179">
        <v>25</v>
      </c>
      <c r="B29" s="183" t="s">
        <v>678</v>
      </c>
      <c r="C29" s="183">
        <v>0</v>
      </c>
      <c r="D29" s="183">
        <v>0</v>
      </c>
      <c r="E29" s="183">
        <v>0</v>
      </c>
      <c r="F29" s="183">
        <v>0</v>
      </c>
      <c r="G29" s="183">
        <v>0</v>
      </c>
      <c r="H29" s="183">
        <v>0</v>
      </c>
      <c r="I29" s="183">
        <v>928638</v>
      </c>
      <c r="J29" s="183">
        <v>515418</v>
      </c>
      <c r="K29" s="183">
        <f>I29-J29</f>
        <v>413220</v>
      </c>
      <c r="L29" s="183">
        <v>0</v>
      </c>
      <c r="M29" s="183">
        <v>0</v>
      </c>
      <c r="N29" s="183">
        <f>L29-M29</f>
        <v>0</v>
      </c>
    </row>
    <row r="30" spans="1:14" s="181" customFormat="1" ht="15" customHeight="1">
      <c r="A30" s="179">
        <v>26</v>
      </c>
      <c r="B30" s="187" t="s">
        <v>679</v>
      </c>
      <c r="C30" s="187">
        <f aca="true" t="shared" si="9" ref="C30:N30">SUM(C28:C29)</f>
        <v>0</v>
      </c>
      <c r="D30" s="187">
        <f t="shared" si="9"/>
        <v>0</v>
      </c>
      <c r="E30" s="187">
        <f t="shared" si="9"/>
        <v>0</v>
      </c>
      <c r="F30" s="187">
        <f t="shared" si="9"/>
        <v>0</v>
      </c>
      <c r="G30" s="187">
        <f t="shared" si="9"/>
        <v>0</v>
      </c>
      <c r="H30" s="187">
        <f t="shared" si="9"/>
        <v>0</v>
      </c>
      <c r="I30" s="187">
        <f t="shared" si="9"/>
        <v>25346606</v>
      </c>
      <c r="J30" s="187">
        <f t="shared" si="9"/>
        <v>3045280</v>
      </c>
      <c r="K30" s="187">
        <f t="shared" si="9"/>
        <v>22301326</v>
      </c>
      <c r="L30" s="187">
        <f t="shared" si="9"/>
        <v>0</v>
      </c>
      <c r="M30" s="187">
        <f t="shared" si="9"/>
        <v>0</v>
      </c>
      <c r="N30" s="187">
        <f t="shared" si="9"/>
        <v>0</v>
      </c>
    </row>
    <row r="31" spans="1:14" s="181" customFormat="1" ht="15" customHeight="1">
      <c r="A31" s="179">
        <v>27</v>
      </c>
      <c r="B31" s="187" t="s">
        <v>680</v>
      </c>
      <c r="C31" s="188">
        <f aca="true" t="shared" si="10" ref="C31:N31">C18+C23+C26+C30</f>
        <v>77111706</v>
      </c>
      <c r="D31" s="188">
        <f t="shared" si="10"/>
        <v>16194945</v>
      </c>
      <c r="E31" s="188">
        <f t="shared" si="10"/>
        <v>60916761</v>
      </c>
      <c r="F31" s="188">
        <f t="shared" si="10"/>
        <v>28585223</v>
      </c>
      <c r="G31" s="188">
        <f t="shared" si="10"/>
        <v>10789582</v>
      </c>
      <c r="H31" s="188">
        <f t="shared" si="10"/>
        <v>17795641</v>
      </c>
      <c r="I31" s="188">
        <f t="shared" si="10"/>
        <v>56004263</v>
      </c>
      <c r="J31" s="188">
        <f t="shared" si="10"/>
        <v>12356616</v>
      </c>
      <c r="K31" s="188">
        <f t="shared" si="10"/>
        <v>43647647</v>
      </c>
      <c r="L31" s="188">
        <f t="shared" si="10"/>
        <v>5932147</v>
      </c>
      <c r="M31" s="188">
        <f t="shared" si="10"/>
        <v>4402173</v>
      </c>
      <c r="N31" s="188">
        <f t="shared" si="10"/>
        <v>1529974</v>
      </c>
    </row>
    <row r="32" spans="1:14" ht="12.75">
      <c r="A32" s="179">
        <v>28</v>
      </c>
      <c r="B32" s="189" t="s">
        <v>681</v>
      </c>
      <c r="C32" s="190"/>
      <c r="D32" s="190"/>
      <c r="E32" s="190"/>
      <c r="F32" s="190"/>
      <c r="G32" s="190"/>
      <c r="H32" s="190"/>
      <c r="I32" s="190"/>
      <c r="J32" s="190"/>
      <c r="K32" s="190"/>
      <c r="L32" s="190"/>
      <c r="M32" s="190"/>
      <c r="N32" s="190"/>
    </row>
    <row r="33" spans="1:14" s="181" customFormat="1" ht="12">
      <c r="A33" s="179">
        <v>29</v>
      </c>
      <c r="B33" s="183" t="s">
        <v>656</v>
      </c>
      <c r="C33" s="183"/>
      <c r="D33" s="183"/>
      <c r="E33" s="183"/>
      <c r="F33" s="184">
        <v>272813</v>
      </c>
      <c r="G33" s="184">
        <v>0</v>
      </c>
      <c r="H33" s="184">
        <v>272813</v>
      </c>
      <c r="I33" s="183"/>
      <c r="J33" s="183"/>
      <c r="K33" s="183"/>
      <c r="L33" s="183"/>
      <c r="M33" s="183"/>
      <c r="N33" s="183"/>
    </row>
    <row r="34" spans="1:14" s="181" customFormat="1" ht="12">
      <c r="A34" s="179">
        <v>30</v>
      </c>
      <c r="B34" s="182" t="s">
        <v>664</v>
      </c>
      <c r="C34" s="183"/>
      <c r="D34" s="183"/>
      <c r="E34" s="183"/>
      <c r="F34" s="184">
        <v>4745381</v>
      </c>
      <c r="G34" s="184">
        <v>0</v>
      </c>
      <c r="H34" s="184">
        <v>4745381</v>
      </c>
      <c r="I34" s="183"/>
      <c r="J34" s="183"/>
      <c r="K34" s="183"/>
      <c r="L34" s="183"/>
      <c r="M34" s="183"/>
      <c r="N34" s="183"/>
    </row>
    <row r="35" spans="1:14" s="195" customFormat="1" ht="36">
      <c r="A35" s="179">
        <v>31</v>
      </c>
      <c r="B35" s="192" t="s">
        <v>682</v>
      </c>
      <c r="C35" s="193">
        <f>SUM(C33:C34)</f>
        <v>0</v>
      </c>
      <c r="D35" s="193">
        <f>SUM(D33:D34)</f>
        <v>0</v>
      </c>
      <c r="E35" s="193">
        <f>SUM(E33:E34)</f>
        <v>0</v>
      </c>
      <c r="F35" s="194">
        <f>SUM(F33:F34)</f>
        <v>5018194</v>
      </c>
      <c r="G35" s="194">
        <f aca="true" t="shared" si="11" ref="G35:N35">SUM(G33:G34)</f>
        <v>0</v>
      </c>
      <c r="H35" s="194">
        <f t="shared" si="11"/>
        <v>5018194</v>
      </c>
      <c r="I35" s="193">
        <f t="shared" si="11"/>
        <v>0</v>
      </c>
      <c r="J35" s="193">
        <f t="shared" si="11"/>
        <v>0</v>
      </c>
      <c r="K35" s="193">
        <f t="shared" si="11"/>
        <v>0</v>
      </c>
      <c r="L35" s="193">
        <f t="shared" si="11"/>
        <v>0</v>
      </c>
      <c r="M35" s="193">
        <f t="shared" si="11"/>
        <v>0</v>
      </c>
      <c r="N35" s="193">
        <f t="shared" si="11"/>
        <v>0</v>
      </c>
    </row>
  </sheetData>
  <sheetProtection/>
  <mergeCells count="7">
    <mergeCell ref="A1:N1"/>
    <mergeCell ref="A2:N2"/>
    <mergeCell ref="B5:B6"/>
    <mergeCell ref="C5:E5"/>
    <mergeCell ref="F5:H5"/>
    <mergeCell ref="I5:K5"/>
    <mergeCell ref="L5:N5"/>
  </mergeCells>
  <printOptions horizontalCentered="1"/>
  <pageMargins left="0.1968503937007874" right="0.15748031496062992" top="0.7874015748031497" bottom="0.4724409448818898" header="0.5118110236220472" footer="0.31496062992125984"/>
  <pageSetup fitToHeight="1" fitToWidth="1" horizontalDpi="600" verticalDpi="600" orientation="landscape" paperSize="9" scale="78" r:id="rId1"/>
  <headerFooter alignWithMargins="0">
    <oddHeader>&amp;R&amp;"Arial,Normál"&amp;10 3. számú kimutatás</oddHeader>
    <oddFooter>&amp;L&amp;B&amp;C&amp;R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workbookViewId="0" topLeftCell="A1">
      <selection activeCell="I10" sqref="I10"/>
    </sheetView>
  </sheetViews>
  <sheetFormatPr defaultColWidth="9.140625" defaultRowHeight="15"/>
  <cols>
    <col min="1" max="1" width="5.7109375" style="153" customWidth="1"/>
    <col min="2" max="2" width="39.28125" style="205" customWidth="1"/>
    <col min="3" max="3" width="17.8515625" style="213" customWidth="1"/>
    <col min="4" max="4" width="16.421875" style="205" customWidth="1"/>
    <col min="5" max="5" width="16.8515625" style="205" customWidth="1"/>
    <col min="6" max="16384" width="9.140625" style="205" customWidth="1"/>
  </cols>
  <sheetData>
    <row r="1" spans="1:8" s="197" customFormat="1" ht="17.25" customHeight="1">
      <c r="A1" s="360" t="s">
        <v>683</v>
      </c>
      <c r="B1" s="360"/>
      <c r="C1" s="360"/>
      <c r="D1" s="360"/>
      <c r="E1" s="360"/>
      <c r="F1" s="196"/>
      <c r="G1" s="196"/>
      <c r="H1" s="196"/>
    </row>
    <row r="2" spans="1:8" s="197" customFormat="1" ht="17.25" customHeight="1">
      <c r="A2" s="360" t="s">
        <v>684</v>
      </c>
      <c r="B2" s="360"/>
      <c r="C2" s="360"/>
      <c r="D2" s="360"/>
      <c r="E2" s="360"/>
      <c r="F2" s="196"/>
      <c r="G2" s="196"/>
      <c r="H2" s="196"/>
    </row>
    <row r="3" spans="1:8" s="197" customFormat="1" ht="17.25" customHeight="1">
      <c r="A3" s="360" t="s">
        <v>788</v>
      </c>
      <c r="B3" s="360"/>
      <c r="C3" s="360"/>
      <c r="D3" s="360"/>
      <c r="E3" s="360"/>
      <c r="F3" s="196"/>
      <c r="G3" s="196"/>
      <c r="H3" s="196"/>
    </row>
    <row r="4" spans="1:8" s="197" customFormat="1" ht="17.25" customHeight="1">
      <c r="A4" s="153"/>
      <c r="B4" s="196"/>
      <c r="C4" s="196"/>
      <c r="D4" s="196"/>
      <c r="E4" s="196"/>
      <c r="F4" s="196"/>
      <c r="G4" s="196"/>
      <c r="H4" s="196"/>
    </row>
    <row r="5" spans="1:5" s="153" customFormat="1" ht="13.5" customHeight="1">
      <c r="A5" s="155"/>
      <c r="B5" s="198" t="s">
        <v>0</v>
      </c>
      <c r="C5" s="198" t="s">
        <v>1</v>
      </c>
      <c r="D5" s="198" t="s">
        <v>2</v>
      </c>
      <c r="E5" s="198" t="s">
        <v>3</v>
      </c>
    </row>
    <row r="6" spans="1:5" s="202" customFormat="1" ht="14.25">
      <c r="A6" s="199">
        <v>1</v>
      </c>
      <c r="B6" s="200" t="s">
        <v>9</v>
      </c>
      <c r="C6" s="200" t="s">
        <v>653</v>
      </c>
      <c r="D6" s="201" t="s">
        <v>685</v>
      </c>
      <c r="E6" s="201" t="s">
        <v>655</v>
      </c>
    </row>
    <row r="7" spans="1:5" ht="15.75">
      <c r="A7" s="199">
        <v>2</v>
      </c>
      <c r="B7" s="203" t="s">
        <v>686</v>
      </c>
      <c r="C7" s="204"/>
      <c r="D7" s="204"/>
      <c r="E7" s="204"/>
    </row>
    <row r="8" spans="1:5" ht="15.75">
      <c r="A8" s="199">
        <v>3</v>
      </c>
      <c r="B8" s="203" t="s">
        <v>652</v>
      </c>
      <c r="C8" s="204"/>
      <c r="D8" s="206"/>
      <c r="E8" s="207"/>
    </row>
    <row r="9" spans="1:5" ht="15.75">
      <c r="A9" s="199">
        <v>4</v>
      </c>
      <c r="B9" s="208" t="s">
        <v>687</v>
      </c>
      <c r="C9" s="207">
        <v>216600</v>
      </c>
      <c r="D9" s="207">
        <v>216600</v>
      </c>
      <c r="E9" s="207">
        <f>C9-D9</f>
        <v>0</v>
      </c>
    </row>
    <row r="10" spans="1:5" ht="15.75">
      <c r="A10" s="199">
        <v>5</v>
      </c>
      <c r="B10" s="208" t="s">
        <v>688</v>
      </c>
      <c r="C10" s="207">
        <v>726560</v>
      </c>
      <c r="D10" s="207">
        <v>726560</v>
      </c>
      <c r="E10" s="207">
        <f>C10-D10</f>
        <v>0</v>
      </c>
    </row>
    <row r="11" spans="1:5" ht="15.75">
      <c r="A11" s="199">
        <v>6</v>
      </c>
      <c r="B11" s="208" t="s">
        <v>689</v>
      </c>
      <c r="C11" s="207">
        <v>148750</v>
      </c>
      <c r="D11" s="207">
        <v>148750</v>
      </c>
      <c r="E11" s="207">
        <f>C11-D11</f>
        <v>0</v>
      </c>
    </row>
    <row r="12" spans="1:5" ht="15.75">
      <c r="A12" s="199">
        <v>7</v>
      </c>
      <c r="B12" s="208" t="s">
        <v>690</v>
      </c>
      <c r="C12" s="207">
        <v>153750</v>
      </c>
      <c r="D12" s="207">
        <v>153750</v>
      </c>
      <c r="E12" s="207">
        <f>C12-D12</f>
        <v>0</v>
      </c>
    </row>
    <row r="13" spans="1:5" ht="15.75">
      <c r="A13" s="199">
        <v>8</v>
      </c>
      <c r="B13" s="209" t="s">
        <v>691</v>
      </c>
      <c r="C13" s="210">
        <f>SUM(C9:C12)</f>
        <v>1245660</v>
      </c>
      <c r="D13" s="210">
        <f>SUM(D9:D12)</f>
        <v>1245660</v>
      </c>
      <c r="E13" s="210">
        <f>SUM(E9:E12)</f>
        <v>0</v>
      </c>
    </row>
    <row r="14" spans="1:5" ht="15.75">
      <c r="A14" s="199">
        <v>9</v>
      </c>
      <c r="B14" s="203" t="s">
        <v>692</v>
      </c>
      <c r="C14" s="211"/>
      <c r="D14" s="211"/>
      <c r="E14" s="211"/>
    </row>
    <row r="15" spans="1:5" ht="15.75">
      <c r="A15" s="199">
        <v>10</v>
      </c>
      <c r="B15" s="203" t="s">
        <v>693</v>
      </c>
      <c r="C15" s="207"/>
      <c r="D15" s="207"/>
      <c r="E15" s="207"/>
    </row>
    <row r="16" spans="1:5" ht="15.75">
      <c r="A16" s="199">
        <v>11</v>
      </c>
      <c r="B16" s="203" t="s">
        <v>652</v>
      </c>
      <c r="C16" s="204" t="s">
        <v>653</v>
      </c>
      <c r="D16" s="206" t="s">
        <v>685</v>
      </c>
      <c r="E16" s="206" t="s">
        <v>694</v>
      </c>
    </row>
    <row r="17" spans="1:5" s="213" customFormat="1" ht="15.75">
      <c r="A17" s="199">
        <v>12</v>
      </c>
      <c r="B17" s="208" t="s">
        <v>695</v>
      </c>
      <c r="C17" s="212">
        <v>211000</v>
      </c>
      <c r="D17" s="207">
        <v>211000</v>
      </c>
      <c r="E17" s="207">
        <f>C17-D17</f>
        <v>0</v>
      </c>
    </row>
    <row r="18" spans="1:5" ht="15.75">
      <c r="A18" s="199">
        <v>13</v>
      </c>
      <c r="B18" s="208" t="s">
        <v>696</v>
      </c>
      <c r="C18" s="207">
        <v>216179</v>
      </c>
      <c r="D18" s="207">
        <v>216179</v>
      </c>
      <c r="E18" s="207">
        <f>C18-D18</f>
        <v>0</v>
      </c>
    </row>
    <row r="19" spans="1:5" ht="15.75">
      <c r="A19" s="199">
        <v>14</v>
      </c>
      <c r="B19" s="208" t="s">
        <v>697</v>
      </c>
      <c r="C19" s="207">
        <v>163542</v>
      </c>
      <c r="D19" s="207">
        <v>163542</v>
      </c>
      <c r="E19" s="207">
        <f>C19-D19</f>
        <v>0</v>
      </c>
    </row>
    <row r="20" spans="1:5" ht="15.75">
      <c r="A20" s="199">
        <v>15</v>
      </c>
      <c r="B20" s="214" t="s">
        <v>698</v>
      </c>
      <c r="C20" s="215">
        <f>SUM(C17:C19)</f>
        <v>590721</v>
      </c>
      <c r="D20" s="215">
        <f>SUM(D17:D19)</f>
        <v>590721</v>
      </c>
      <c r="E20" s="215">
        <f>SUM(E17:E19)</f>
        <v>0</v>
      </c>
    </row>
    <row r="21" spans="1:5" ht="15.75">
      <c r="A21" s="199">
        <v>16</v>
      </c>
      <c r="B21" s="203" t="s">
        <v>699</v>
      </c>
      <c r="C21" s="204" t="s">
        <v>653</v>
      </c>
      <c r="D21" s="206" t="s">
        <v>685</v>
      </c>
      <c r="E21" s="206" t="s">
        <v>694</v>
      </c>
    </row>
    <row r="22" spans="1:5" ht="15.75">
      <c r="A22" s="199">
        <v>17</v>
      </c>
      <c r="B22" s="203" t="s">
        <v>652</v>
      </c>
      <c r="C22" s="204"/>
      <c r="D22" s="206"/>
      <c r="E22" s="207"/>
    </row>
    <row r="23" spans="1:5" ht="15.75">
      <c r="A23" s="199">
        <v>18</v>
      </c>
      <c r="B23" s="208" t="s">
        <v>700</v>
      </c>
      <c r="C23" s="207">
        <v>116500</v>
      </c>
      <c r="D23" s="207">
        <v>116500</v>
      </c>
      <c r="E23" s="207">
        <f aca="true" t="shared" si="0" ref="E23:E31">C23-D23</f>
        <v>0</v>
      </c>
    </row>
    <row r="24" spans="1:5" ht="15.75">
      <c r="A24" s="199">
        <v>19</v>
      </c>
      <c r="B24" s="208" t="s">
        <v>701</v>
      </c>
      <c r="C24" s="207">
        <v>210000</v>
      </c>
      <c r="D24" s="207">
        <v>210000</v>
      </c>
      <c r="E24" s="207">
        <f t="shared" si="0"/>
        <v>0</v>
      </c>
    </row>
    <row r="25" spans="1:5" ht="15.75">
      <c r="A25" s="199">
        <v>20</v>
      </c>
      <c r="B25" s="208" t="s">
        <v>702</v>
      </c>
      <c r="C25" s="207">
        <v>180000</v>
      </c>
      <c r="D25" s="207">
        <v>180000</v>
      </c>
      <c r="E25" s="207">
        <f t="shared" si="0"/>
        <v>0</v>
      </c>
    </row>
    <row r="26" spans="1:5" ht="15.75">
      <c r="A26" s="199">
        <v>21</v>
      </c>
      <c r="B26" s="208" t="s">
        <v>703</v>
      </c>
      <c r="C26" s="207">
        <v>250000</v>
      </c>
      <c r="D26" s="207">
        <v>250000</v>
      </c>
      <c r="E26" s="207">
        <f t="shared" si="0"/>
        <v>0</v>
      </c>
    </row>
    <row r="27" spans="1:5" ht="15.75">
      <c r="A27" s="199">
        <v>22</v>
      </c>
      <c r="B27" s="208" t="s">
        <v>704</v>
      </c>
      <c r="C27" s="207">
        <v>354960</v>
      </c>
      <c r="D27" s="207">
        <v>354960</v>
      </c>
      <c r="E27" s="207">
        <f t="shared" si="0"/>
        <v>0</v>
      </c>
    </row>
    <row r="28" spans="1:5" ht="15.75">
      <c r="A28" s="199">
        <v>23</v>
      </c>
      <c r="B28" s="208" t="s">
        <v>705</v>
      </c>
      <c r="C28" s="207">
        <v>175512</v>
      </c>
      <c r="D28" s="207">
        <v>175512</v>
      </c>
      <c r="E28" s="207">
        <f t="shared" si="0"/>
        <v>0</v>
      </c>
    </row>
    <row r="29" spans="1:5" ht="15.75">
      <c r="A29" s="199">
        <v>24</v>
      </c>
      <c r="B29" s="208" t="s">
        <v>706</v>
      </c>
      <c r="C29" s="207">
        <v>128102</v>
      </c>
      <c r="D29" s="207">
        <v>128102</v>
      </c>
      <c r="E29" s="207">
        <f t="shared" si="0"/>
        <v>0</v>
      </c>
    </row>
    <row r="30" spans="1:5" ht="15.75">
      <c r="A30" s="199">
        <v>25</v>
      </c>
      <c r="B30" s="208" t="s">
        <v>707</v>
      </c>
      <c r="C30" s="207">
        <v>125984</v>
      </c>
      <c r="D30" s="207">
        <v>125984</v>
      </c>
      <c r="E30" s="207">
        <f t="shared" si="0"/>
        <v>0</v>
      </c>
    </row>
    <row r="31" spans="1:5" ht="15.75">
      <c r="A31" s="199">
        <v>26</v>
      </c>
      <c r="B31" s="208" t="s">
        <v>708</v>
      </c>
      <c r="C31" s="207">
        <v>149528</v>
      </c>
      <c r="D31" s="207">
        <v>149528</v>
      </c>
      <c r="E31" s="207">
        <f t="shared" si="0"/>
        <v>0</v>
      </c>
    </row>
    <row r="32" spans="1:5" ht="15.75">
      <c r="A32" s="199">
        <v>27</v>
      </c>
      <c r="B32" s="216" t="s">
        <v>691</v>
      </c>
      <c r="C32" s="217">
        <f>SUM(C23:C31)</f>
        <v>1690586</v>
      </c>
      <c r="D32" s="217">
        <f>SUM(D23:D31)</f>
        <v>1690586</v>
      </c>
      <c r="E32" s="217">
        <f>SUM(E23:E31)</f>
        <v>0</v>
      </c>
    </row>
  </sheetData>
  <sheetProtection/>
  <mergeCells count="3">
    <mergeCell ref="A1:E1"/>
    <mergeCell ref="A2:E2"/>
    <mergeCell ref="A3:E3"/>
  </mergeCells>
  <printOptions/>
  <pageMargins left="0.5118110236220472" right="0.2362204724409449" top="0.984251968503937" bottom="0.984251968503937" header="0.5118110236220472" footer="0.5118110236220472"/>
  <pageSetup fitToHeight="1" fitToWidth="1" horizontalDpi="600" verticalDpi="600" orientation="portrait" paperSize="9" scale="99" r:id="rId1"/>
  <headerFooter alignWithMargins="0">
    <oddHeader>&amp;R&amp;10
3&amp;"Arial,Normál". számú kimutatás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1">
      <selection activeCell="C10" sqref="C10"/>
    </sheetView>
  </sheetViews>
  <sheetFormatPr defaultColWidth="14.28125" defaultRowHeight="15"/>
  <cols>
    <col min="1" max="1" width="5.7109375" style="153" customWidth="1"/>
    <col min="2" max="2" width="40.421875" style="221" customWidth="1"/>
    <col min="3" max="3" width="31.28125" style="221" customWidth="1"/>
    <col min="4" max="16384" width="14.28125" style="221" customWidth="1"/>
  </cols>
  <sheetData>
    <row r="1" spans="1:7" s="197" customFormat="1" ht="17.25" customHeight="1">
      <c r="A1" s="360" t="s">
        <v>709</v>
      </c>
      <c r="B1" s="360"/>
      <c r="C1" s="360"/>
      <c r="D1" s="196"/>
      <c r="E1" s="196"/>
      <c r="F1" s="196"/>
      <c r="G1" s="196"/>
    </row>
    <row r="2" spans="1:7" s="197" customFormat="1" ht="17.25" customHeight="1">
      <c r="A2" s="360" t="s">
        <v>710</v>
      </c>
      <c r="B2" s="360"/>
      <c r="C2" s="360"/>
      <c r="D2" s="196"/>
      <c r="E2" s="196"/>
      <c r="F2" s="196"/>
      <c r="G2" s="196"/>
    </row>
    <row r="3" spans="1:7" s="197" customFormat="1" ht="17.25" customHeight="1">
      <c r="A3" s="360" t="s">
        <v>788</v>
      </c>
      <c r="B3" s="360"/>
      <c r="C3" s="360"/>
      <c r="D3" s="196"/>
      <c r="E3" s="196"/>
      <c r="F3" s="196"/>
      <c r="G3" s="196"/>
    </row>
    <row r="4" s="154" customFormat="1" ht="18">
      <c r="A4" s="153"/>
    </row>
    <row r="5" spans="1:3" s="153" customFormat="1" ht="13.5" customHeight="1">
      <c r="A5" s="155"/>
      <c r="B5" s="198" t="s">
        <v>0</v>
      </c>
      <c r="C5" s="198" t="s">
        <v>1</v>
      </c>
    </row>
    <row r="6" spans="1:3" s="154" customFormat="1" ht="15.75">
      <c r="A6" s="199">
        <v>1</v>
      </c>
      <c r="B6" s="177" t="s">
        <v>711</v>
      </c>
      <c r="C6" s="158" t="s">
        <v>712</v>
      </c>
    </row>
    <row r="7" spans="1:3" s="154" customFormat="1" ht="15.75">
      <c r="A7" s="218">
        <v>2</v>
      </c>
      <c r="B7" s="219" t="s">
        <v>713</v>
      </c>
      <c r="C7" s="219">
        <v>256087</v>
      </c>
    </row>
    <row r="8" spans="1:3" ht="15.75">
      <c r="A8" s="199">
        <v>3</v>
      </c>
      <c r="B8" s="220" t="s">
        <v>714</v>
      </c>
      <c r="C8" s="220">
        <v>123913</v>
      </c>
    </row>
    <row r="9" spans="1:3" ht="15.75">
      <c r="A9" s="218">
        <v>4</v>
      </c>
      <c r="B9" s="220" t="s">
        <v>715</v>
      </c>
      <c r="C9" s="220">
        <v>160000</v>
      </c>
    </row>
    <row r="10" spans="1:3" ht="15.75">
      <c r="A10" s="218">
        <v>6</v>
      </c>
      <c r="B10" s="222" t="s">
        <v>716</v>
      </c>
      <c r="C10" s="222">
        <f>SUM(C7:C9)</f>
        <v>540000</v>
      </c>
    </row>
  </sheetData>
  <sheetProtection/>
  <mergeCells count="3">
    <mergeCell ref="A1:C1"/>
    <mergeCell ref="A2:C2"/>
    <mergeCell ref="A3:C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&amp;R&amp;"Arial,Normál"&amp;10 3. számú kimutatás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10"/>
  <sheetViews>
    <sheetView workbookViewId="0" topLeftCell="A1">
      <selection activeCell="A5" sqref="A5"/>
    </sheetView>
  </sheetViews>
  <sheetFormatPr defaultColWidth="12.00390625" defaultRowHeight="15"/>
  <cols>
    <col min="1" max="1" width="5.7109375" style="153" customWidth="1"/>
    <col min="2" max="2" width="61.421875" style="225" customWidth="1"/>
    <col min="3" max="3" width="28.57421875" style="225" customWidth="1"/>
    <col min="4" max="16384" width="12.00390625" style="225" customWidth="1"/>
  </cols>
  <sheetData>
    <row r="1" spans="1:9" s="197" customFormat="1" ht="17.25" customHeight="1">
      <c r="A1" s="360" t="s">
        <v>717</v>
      </c>
      <c r="B1" s="360"/>
      <c r="C1" s="360"/>
      <c r="D1" s="196"/>
      <c r="E1" s="196"/>
      <c r="F1" s="196"/>
      <c r="G1" s="196"/>
      <c r="H1" s="196"/>
      <c r="I1" s="196"/>
    </row>
    <row r="2" spans="1:9" s="197" customFormat="1" ht="17.25" customHeight="1">
      <c r="A2" s="360" t="s">
        <v>718</v>
      </c>
      <c r="B2" s="360"/>
      <c r="C2" s="360"/>
      <c r="D2" s="196"/>
      <c r="E2" s="196"/>
      <c r="F2" s="196"/>
      <c r="G2" s="196"/>
      <c r="H2" s="196"/>
      <c r="I2" s="196"/>
    </row>
    <row r="3" spans="1:9" s="197" customFormat="1" ht="17.25" customHeight="1">
      <c r="A3" s="360" t="s">
        <v>719</v>
      </c>
      <c r="B3" s="360"/>
      <c r="C3" s="360"/>
      <c r="D3" s="196"/>
      <c r="E3" s="196"/>
      <c r="F3" s="196"/>
      <c r="G3" s="196"/>
      <c r="H3" s="196"/>
      <c r="I3" s="196"/>
    </row>
    <row r="4" spans="1:9" s="197" customFormat="1" ht="17.25" customHeight="1">
      <c r="A4" s="360" t="s">
        <v>788</v>
      </c>
      <c r="B4" s="360"/>
      <c r="C4" s="360"/>
      <c r="D4" s="196"/>
      <c r="E4" s="196"/>
      <c r="F4" s="196"/>
      <c r="G4" s="196"/>
      <c r="H4" s="196"/>
      <c r="I4" s="196"/>
    </row>
    <row r="6" spans="1:3" s="153" customFormat="1" ht="13.5" customHeight="1">
      <c r="A6" s="155"/>
      <c r="B6" s="198" t="s">
        <v>0</v>
      </c>
      <c r="C6" s="198" t="s">
        <v>1</v>
      </c>
    </row>
    <row r="7" spans="1:3" s="153" customFormat="1" ht="13.5" customHeight="1">
      <c r="A7" s="199">
        <v>1</v>
      </c>
      <c r="B7" s="198" t="s">
        <v>9</v>
      </c>
      <c r="C7" s="223" t="s">
        <v>720</v>
      </c>
    </row>
    <row r="8" spans="1:3" ht="15.75">
      <c r="A8" s="199">
        <v>2</v>
      </c>
      <c r="B8" s="224" t="s">
        <v>721</v>
      </c>
      <c r="C8" s="223"/>
    </row>
    <row r="9" spans="1:3" ht="15.75">
      <c r="A9" s="199">
        <v>3</v>
      </c>
      <c r="B9" s="226" t="s">
        <v>722</v>
      </c>
      <c r="C9" s="227">
        <v>100000</v>
      </c>
    </row>
    <row r="10" spans="1:3" ht="15.75">
      <c r="A10" s="199">
        <v>4</v>
      </c>
      <c r="B10" s="228" t="s">
        <v>723</v>
      </c>
      <c r="C10" s="228">
        <f>SUM(C9:C9)</f>
        <v>100000</v>
      </c>
    </row>
  </sheetData>
  <sheetProtection/>
  <mergeCells count="4">
    <mergeCell ref="A1:C1"/>
    <mergeCell ref="A2:C2"/>
    <mergeCell ref="A3:C3"/>
    <mergeCell ref="A4:C4"/>
  </mergeCells>
  <printOptions/>
  <pageMargins left="0.35433070866141736" right="0.15748031496062992" top="0.984251968503937" bottom="0.984251968503937" header="0.5118110236220472" footer="0.5118110236220472"/>
  <pageSetup horizontalDpi="600" verticalDpi="600" orientation="portrait" paperSize="9" r:id="rId1"/>
  <headerFooter alignWithMargins="0">
    <oddHeader>&amp;R&amp;"Arial,Normál"&amp;10 3. számú kimutatás</oddHeader>
    <oddFooter>&amp;L&amp;B&amp;C&amp;R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C22" sqref="C22"/>
    </sheetView>
  </sheetViews>
  <sheetFormatPr defaultColWidth="12.00390625" defaultRowHeight="15"/>
  <cols>
    <col min="1" max="1" width="5.7109375" style="153" customWidth="1"/>
    <col min="2" max="2" width="33.00390625" style="154" customWidth="1"/>
    <col min="3" max="3" width="15.57421875" style="154" customWidth="1"/>
    <col min="4" max="5" width="15.57421875" style="246" customWidth="1"/>
    <col min="6" max="16384" width="12.00390625" style="154" customWidth="1"/>
  </cols>
  <sheetData>
    <row r="1" spans="1:8" s="152" customFormat="1" ht="17.25" customHeight="1">
      <c r="A1" s="348" t="s">
        <v>724</v>
      </c>
      <c r="B1" s="348"/>
      <c r="C1" s="348"/>
      <c r="D1" s="348"/>
      <c r="E1" s="348"/>
      <c r="F1" s="151"/>
      <c r="G1" s="151"/>
      <c r="H1" s="151"/>
    </row>
    <row r="2" spans="1:8" s="152" customFormat="1" ht="17.25" customHeight="1">
      <c r="A2" s="348" t="s">
        <v>725</v>
      </c>
      <c r="B2" s="348"/>
      <c r="C2" s="348"/>
      <c r="D2" s="348"/>
      <c r="E2" s="348"/>
      <c r="F2" s="151"/>
      <c r="G2" s="151"/>
      <c r="H2" s="151"/>
    </row>
    <row r="3" spans="1:8" s="152" customFormat="1" ht="17.25" customHeight="1">
      <c r="A3" s="348" t="s">
        <v>788</v>
      </c>
      <c r="B3" s="348"/>
      <c r="C3" s="348"/>
      <c r="D3" s="348"/>
      <c r="E3" s="348"/>
      <c r="F3" s="151"/>
      <c r="G3" s="151"/>
      <c r="H3" s="151"/>
    </row>
    <row r="5" spans="1:5" s="153" customFormat="1" ht="18.75" customHeight="1">
      <c r="A5" s="155"/>
      <c r="B5" s="156" t="s">
        <v>0</v>
      </c>
      <c r="C5" s="156" t="s">
        <v>1</v>
      </c>
      <c r="D5" s="156" t="s">
        <v>2</v>
      </c>
      <c r="E5" s="156" t="s">
        <v>3</v>
      </c>
    </row>
    <row r="6" spans="1:5" ht="47.25">
      <c r="A6" s="157">
        <v>1</v>
      </c>
      <c r="B6" s="229" t="s">
        <v>9</v>
      </c>
      <c r="C6" s="230" t="s">
        <v>726</v>
      </c>
      <c r="D6" s="231" t="s">
        <v>727</v>
      </c>
      <c r="E6" s="231" t="s">
        <v>728</v>
      </c>
    </row>
    <row r="7" spans="1:5" ht="15.75">
      <c r="A7" s="157">
        <v>2</v>
      </c>
      <c r="B7" s="232" t="s">
        <v>729</v>
      </c>
      <c r="C7" s="233"/>
      <c r="D7" s="234"/>
      <c r="E7" s="234"/>
    </row>
    <row r="8" spans="1:5" ht="18.75">
      <c r="A8" s="157">
        <v>3</v>
      </c>
      <c r="B8" s="235" t="s">
        <v>730</v>
      </c>
      <c r="C8" s="233">
        <v>3400</v>
      </c>
      <c r="D8" s="234">
        <v>1038</v>
      </c>
      <c r="E8" s="236">
        <f>C8-D8</f>
        <v>2362</v>
      </c>
    </row>
    <row r="9" spans="1:5" s="237" customFormat="1" ht="18.75">
      <c r="A9" s="157">
        <v>4</v>
      </c>
      <c r="B9" s="235" t="s">
        <v>731</v>
      </c>
      <c r="C9" s="233"/>
      <c r="D9" s="236"/>
      <c r="E9" s="236">
        <f>C9-D9</f>
        <v>0</v>
      </c>
    </row>
    <row r="10" spans="1:5" s="237" customFormat="1" ht="18.75">
      <c r="A10" s="157">
        <v>5</v>
      </c>
      <c r="B10" s="235" t="s">
        <v>732</v>
      </c>
      <c r="C10" s="233">
        <v>2464</v>
      </c>
      <c r="D10" s="236">
        <v>0</v>
      </c>
      <c r="E10" s="236">
        <f>C10-D10</f>
        <v>2464</v>
      </c>
    </row>
    <row r="11" spans="1:5" s="237" customFormat="1" ht="18.75">
      <c r="A11" s="157">
        <v>6</v>
      </c>
      <c r="B11" s="235" t="s">
        <v>733</v>
      </c>
      <c r="C11" s="233">
        <v>0</v>
      </c>
      <c r="D11" s="238">
        <v>0</v>
      </c>
      <c r="E11" s="236">
        <f>C11-D11</f>
        <v>0</v>
      </c>
    </row>
    <row r="12" spans="1:5" s="240" customFormat="1" ht="18.75">
      <c r="A12" s="157">
        <v>7</v>
      </c>
      <c r="B12" s="232" t="s">
        <v>734</v>
      </c>
      <c r="C12" s="239">
        <f>SUM(C8,C10,C11)</f>
        <v>5864</v>
      </c>
      <c r="D12" s="239">
        <f>SUM(D8,D10,D11)</f>
        <v>1038</v>
      </c>
      <c r="E12" s="239">
        <f>SUM(E8,E10,E11)</f>
        <v>4826</v>
      </c>
    </row>
    <row r="13" spans="1:5" ht="18.75">
      <c r="A13" s="157">
        <v>8</v>
      </c>
      <c r="B13" s="241" t="s">
        <v>735</v>
      </c>
      <c r="C13" s="242">
        <v>0</v>
      </c>
      <c r="D13" s="238">
        <v>0</v>
      </c>
      <c r="E13" s="236">
        <f>C13-D13</f>
        <v>0</v>
      </c>
    </row>
    <row r="14" spans="1:5" ht="32.25">
      <c r="A14" s="157">
        <v>9</v>
      </c>
      <c r="B14" s="243" t="s">
        <v>736</v>
      </c>
      <c r="C14" s="242">
        <v>10000</v>
      </c>
      <c r="D14" s="242">
        <v>0</v>
      </c>
      <c r="E14" s="236">
        <f>C14-D14</f>
        <v>10000</v>
      </c>
    </row>
    <row r="15" spans="1:5" ht="18.75">
      <c r="A15" s="157">
        <v>10</v>
      </c>
      <c r="B15" s="243" t="s">
        <v>735</v>
      </c>
      <c r="C15" s="242">
        <v>24717</v>
      </c>
      <c r="D15" s="242">
        <v>0</v>
      </c>
      <c r="E15" s="236">
        <f>C15-D15</f>
        <v>24717</v>
      </c>
    </row>
    <row r="16" spans="1:5" ht="15.75">
      <c r="A16" s="157">
        <v>11</v>
      </c>
      <c r="B16" s="244" t="s">
        <v>737</v>
      </c>
      <c r="C16" s="245">
        <f>SUM(C12,C13,C14,C15)</f>
        <v>40581</v>
      </c>
      <c r="D16" s="245">
        <f>SUM(D12,D13,D14,D15)</f>
        <v>1038</v>
      </c>
      <c r="E16" s="245">
        <f>SUM(E12,E13,E14,E15)</f>
        <v>39543</v>
      </c>
    </row>
    <row r="17" spans="1:5" ht="32.25">
      <c r="A17" s="157">
        <v>12</v>
      </c>
      <c r="B17" s="243" t="s">
        <v>736</v>
      </c>
      <c r="C17" s="242">
        <v>15000</v>
      </c>
      <c r="D17" s="242">
        <v>0</v>
      </c>
      <c r="E17" s="236">
        <f>C17-D17</f>
        <v>15000</v>
      </c>
    </row>
    <row r="18" spans="1:5" ht="31.5">
      <c r="A18" s="157">
        <v>13</v>
      </c>
      <c r="B18" s="244" t="s">
        <v>738</v>
      </c>
      <c r="C18" s="245">
        <f>SUM(C17)</f>
        <v>15000</v>
      </c>
      <c r="D18" s="245">
        <f>SUM(D17)</f>
        <v>0</v>
      </c>
      <c r="E18" s="245">
        <f>SUM(E17)</f>
        <v>15000</v>
      </c>
    </row>
    <row r="19" spans="1:5" ht="15.75">
      <c r="A19" s="157">
        <v>14</v>
      </c>
      <c r="B19" s="244" t="s">
        <v>739</v>
      </c>
      <c r="C19" s="245">
        <v>0</v>
      </c>
      <c r="D19" s="245">
        <v>0</v>
      </c>
      <c r="E19" s="245">
        <v>0</v>
      </c>
    </row>
    <row r="20" spans="1:5" ht="15.75">
      <c r="A20" s="157">
        <v>15</v>
      </c>
      <c r="B20" s="241" t="s">
        <v>740</v>
      </c>
      <c r="C20" s="245">
        <f>SUM(C16,C18,C19)</f>
        <v>55581</v>
      </c>
      <c r="D20" s="245">
        <f>SUM(D16,D18,D19)</f>
        <v>1038</v>
      </c>
      <c r="E20" s="245">
        <f>SUM(E16,E18,E19)</f>
        <v>54543</v>
      </c>
    </row>
  </sheetData>
  <sheetProtection/>
  <mergeCells count="3">
    <mergeCell ref="A1:E1"/>
    <mergeCell ref="A2:E2"/>
    <mergeCell ref="A3:E3"/>
  </mergeCells>
  <printOptions/>
  <pageMargins left="0.7874015748031497" right="0.5511811023622047" top="0.984251968503937" bottom="0.984251968503937" header="0.5118110236220472" footer="0.5118110236220472"/>
  <pageSetup horizontalDpi="600" verticalDpi="600" orientation="portrait" paperSize="9" r:id="rId1"/>
  <headerFooter alignWithMargins="0">
    <oddHeader>&amp;R&amp;"Arial,Normál"&amp;10 3. számú kimutatás</oddHeader>
    <oddFooter>&amp;L&amp;B&amp;C&amp;R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D12" sqref="D12"/>
    </sheetView>
  </sheetViews>
  <sheetFormatPr defaultColWidth="11.8515625" defaultRowHeight="15"/>
  <cols>
    <col min="1" max="1" width="5.7109375" style="153" customWidth="1"/>
    <col min="2" max="2" width="32.00390625" style="250" customWidth="1"/>
    <col min="3" max="3" width="24.140625" style="250" customWidth="1"/>
    <col min="4" max="4" width="24.00390625" style="250" customWidth="1"/>
    <col min="5" max="16384" width="11.8515625" style="250" customWidth="1"/>
  </cols>
  <sheetData>
    <row r="1" spans="1:7" s="152" customFormat="1" ht="17.25" customHeight="1">
      <c r="A1" s="348" t="s">
        <v>741</v>
      </c>
      <c r="B1" s="348"/>
      <c r="C1" s="348"/>
      <c r="D1" s="348"/>
      <c r="E1" s="151"/>
      <c r="F1" s="151"/>
      <c r="G1" s="151"/>
    </row>
    <row r="2" spans="1:7" s="152" customFormat="1" ht="17.25" customHeight="1">
      <c r="A2" s="348" t="s">
        <v>742</v>
      </c>
      <c r="B2" s="348"/>
      <c r="C2" s="348"/>
      <c r="D2" s="348"/>
      <c r="E2" s="151"/>
      <c r="F2" s="151"/>
      <c r="G2" s="151"/>
    </row>
    <row r="3" spans="1:7" s="152" customFormat="1" ht="17.25" customHeight="1">
      <c r="A3" s="361" t="s">
        <v>743</v>
      </c>
      <c r="B3" s="361"/>
      <c r="C3" s="361"/>
      <c r="D3" s="361"/>
      <c r="E3" s="151"/>
      <c r="F3" s="151"/>
      <c r="G3" s="151"/>
    </row>
    <row r="5" spans="1:4" s="153" customFormat="1" ht="16.5" customHeight="1">
      <c r="A5" s="155"/>
      <c r="B5" s="156" t="s">
        <v>0</v>
      </c>
      <c r="C5" s="156" t="s">
        <v>1</v>
      </c>
      <c r="D5" s="156" t="s">
        <v>2</v>
      </c>
    </row>
    <row r="6" spans="1:4" ht="16.5">
      <c r="A6" s="157">
        <v>1</v>
      </c>
      <c r="B6" s="247" t="s">
        <v>9</v>
      </c>
      <c r="C6" s="248" t="s">
        <v>862</v>
      </c>
      <c r="D6" s="249" t="s">
        <v>863</v>
      </c>
    </row>
    <row r="7" spans="1:4" ht="16.5" customHeight="1">
      <c r="A7" s="157">
        <v>2</v>
      </c>
      <c r="B7" s="247" t="s">
        <v>744</v>
      </c>
      <c r="C7" s="251">
        <v>0</v>
      </c>
      <c r="D7" s="251">
        <v>0</v>
      </c>
    </row>
    <row r="8" spans="1:4" s="254" customFormat="1" ht="47.25" customHeight="1">
      <c r="A8" s="157">
        <v>3</v>
      </c>
      <c r="B8" s="252" t="s">
        <v>745</v>
      </c>
      <c r="C8" s="253">
        <f>SUM(C7:C7)</f>
        <v>0</v>
      </c>
      <c r="D8" s="253">
        <f>SUM(D7:D7)</f>
        <v>0</v>
      </c>
    </row>
    <row r="9" spans="1:4" ht="18">
      <c r="A9" s="157">
        <v>4</v>
      </c>
      <c r="B9" s="255" t="s">
        <v>746</v>
      </c>
      <c r="C9" s="251">
        <v>409233</v>
      </c>
      <c r="D9" s="251">
        <v>0</v>
      </c>
    </row>
    <row r="10" spans="1:4" s="254" customFormat="1" ht="49.5">
      <c r="A10" s="157">
        <v>5</v>
      </c>
      <c r="B10" s="252" t="s">
        <v>747</v>
      </c>
      <c r="C10" s="253">
        <f>C9</f>
        <v>409233</v>
      </c>
      <c r="D10" s="253">
        <f>D9</f>
        <v>0</v>
      </c>
    </row>
    <row r="11" spans="1:4" s="254" customFormat="1" ht="18">
      <c r="A11" s="157">
        <v>6</v>
      </c>
      <c r="B11" s="256" t="s">
        <v>748</v>
      </c>
      <c r="C11" s="253">
        <v>698333</v>
      </c>
      <c r="D11" s="253">
        <v>29306</v>
      </c>
    </row>
    <row r="12" spans="1:4" s="254" customFormat="1" ht="18">
      <c r="A12" s="157">
        <v>7</v>
      </c>
      <c r="B12" s="257" t="s">
        <v>749</v>
      </c>
      <c r="C12" s="258">
        <f>SUM(C8,C10,C11)</f>
        <v>1107566</v>
      </c>
      <c r="D12" s="258">
        <f>SUM(D8,D10,D11)</f>
        <v>29306</v>
      </c>
    </row>
  </sheetData>
  <sheetProtection/>
  <mergeCells count="3">
    <mergeCell ref="A1:D1"/>
    <mergeCell ref="A2:D2"/>
    <mergeCell ref="A3:D3"/>
  </mergeCells>
  <printOptions/>
  <pageMargins left="0.7874015748031497" right="0.6299212598425197" top="0.984251968503937" bottom="0.984251968503937" header="0.5118110236220472" footer="0.5118110236220472"/>
  <pageSetup fitToHeight="0" horizontalDpi="300" verticalDpi="300" orientation="portrait" paperSize="9" r:id="rId1"/>
  <headerFooter alignWithMargins="0">
    <oddHeader>&amp;R&amp;"Arial,Normál"&amp;10 3. számú kimutatás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25">
      <selection activeCell="I15" sqref="I15"/>
    </sheetView>
  </sheetViews>
  <sheetFormatPr defaultColWidth="9.140625" defaultRowHeight="15"/>
  <cols>
    <col min="1" max="1" width="4.57421875" style="153" customWidth="1"/>
    <col min="2" max="2" width="43.00390625" style="276" customWidth="1"/>
    <col min="3" max="3" width="15.8515625" style="276" customWidth="1"/>
    <col min="4" max="4" width="18.8515625" style="276" customWidth="1"/>
    <col min="5" max="5" width="18.421875" style="276" customWidth="1"/>
    <col min="6" max="6" width="19.140625" style="276" customWidth="1"/>
    <col min="7" max="7" width="17.421875" style="276" customWidth="1"/>
    <col min="8" max="8" width="18.28125" style="276" customWidth="1"/>
    <col min="9" max="16384" width="9.140625" style="276" customWidth="1"/>
  </cols>
  <sheetData>
    <row r="1" spans="1:8" s="259" customFormat="1" ht="17.25" customHeight="1">
      <c r="A1" s="362" t="s">
        <v>795</v>
      </c>
      <c r="B1" s="362"/>
      <c r="C1" s="362"/>
      <c r="D1" s="362"/>
      <c r="E1" s="362"/>
      <c r="F1" s="362"/>
      <c r="G1" s="362"/>
      <c r="H1" s="362"/>
    </row>
    <row r="2" spans="1:2" s="154" customFormat="1" ht="18.75" customHeight="1">
      <c r="A2" s="153"/>
      <c r="B2" s="260"/>
    </row>
    <row r="3" spans="1:8" s="263" customFormat="1" ht="15.75">
      <c r="A3" s="261"/>
      <c r="B3" s="262" t="s">
        <v>0</v>
      </c>
      <c r="C3" s="262" t="s">
        <v>1</v>
      </c>
      <c r="D3" s="262" t="s">
        <v>2</v>
      </c>
      <c r="E3" s="262" t="s">
        <v>3</v>
      </c>
      <c r="F3" s="262" t="s">
        <v>6</v>
      </c>
      <c r="G3" s="262" t="s">
        <v>45</v>
      </c>
      <c r="H3" s="262" t="s">
        <v>46</v>
      </c>
    </row>
    <row r="4" spans="1:8" s="267" customFormat="1" ht="42.75">
      <c r="A4" s="264" t="s">
        <v>796</v>
      </c>
      <c r="B4" s="265" t="s">
        <v>9</v>
      </c>
      <c r="C4" s="266" t="s">
        <v>750</v>
      </c>
      <c r="D4" s="266" t="s">
        <v>751</v>
      </c>
      <c r="E4" s="266" t="s">
        <v>752</v>
      </c>
      <c r="F4" s="266" t="s">
        <v>753</v>
      </c>
      <c r="G4" s="266" t="s">
        <v>754</v>
      </c>
      <c r="H4" s="265" t="s">
        <v>755</v>
      </c>
    </row>
    <row r="5" spans="1:8" s="270" customFormat="1" ht="19.5" customHeight="1">
      <c r="A5" s="264" t="s">
        <v>797</v>
      </c>
      <c r="B5" s="268" t="s">
        <v>756</v>
      </c>
      <c r="C5" s="268">
        <v>1739547</v>
      </c>
      <c r="D5" s="268">
        <v>135057135</v>
      </c>
      <c r="E5" s="268">
        <v>4233882</v>
      </c>
      <c r="F5" s="268">
        <v>552100</v>
      </c>
      <c r="G5" s="268">
        <v>24799770</v>
      </c>
      <c r="H5" s="269">
        <f>SUM(C5:G5)</f>
        <v>166382434</v>
      </c>
    </row>
    <row r="6" spans="1:8" s="272" customFormat="1" ht="25.5" customHeight="1">
      <c r="A6" s="264" t="s">
        <v>798</v>
      </c>
      <c r="B6" s="273" t="s">
        <v>799</v>
      </c>
      <c r="C6" s="274">
        <v>1000000</v>
      </c>
      <c r="D6" s="271"/>
      <c r="E6" s="271"/>
      <c r="F6" s="271"/>
      <c r="G6" s="268"/>
      <c r="H6" s="269">
        <f aca="true" t="shared" si="0" ref="H6:H20">SUM(C6:G6)</f>
        <v>1000000</v>
      </c>
    </row>
    <row r="7" spans="1:8" ht="27.75" customHeight="1">
      <c r="A7" s="264" t="s">
        <v>800</v>
      </c>
      <c r="B7" s="273" t="s">
        <v>758</v>
      </c>
      <c r="C7" s="274">
        <v>1000000</v>
      </c>
      <c r="D7" s="275"/>
      <c r="E7" s="275"/>
      <c r="F7" s="274">
        <v>2452662</v>
      </c>
      <c r="G7" s="275"/>
      <c r="H7" s="269">
        <f t="shared" si="0"/>
        <v>3452662</v>
      </c>
    </row>
    <row r="8" spans="1:8" s="272" customFormat="1" ht="19.5" customHeight="1">
      <c r="A8" s="264" t="s">
        <v>801</v>
      </c>
      <c r="B8" s="274" t="s">
        <v>759</v>
      </c>
      <c r="C8" s="275"/>
      <c r="D8" s="275"/>
      <c r="E8" s="275"/>
      <c r="F8" s="280">
        <v>543054</v>
      </c>
      <c r="G8" s="275"/>
      <c r="H8" s="274">
        <f t="shared" si="0"/>
        <v>543054</v>
      </c>
    </row>
    <row r="9" spans="1:8" s="281" customFormat="1" ht="19.5" customHeight="1">
      <c r="A9" s="264" t="s">
        <v>802</v>
      </c>
      <c r="B9" s="282" t="s">
        <v>760</v>
      </c>
      <c r="C9" s="283"/>
      <c r="D9" s="283">
        <v>95475</v>
      </c>
      <c r="E9" s="283"/>
      <c r="F9" s="283"/>
      <c r="G9" s="283"/>
      <c r="H9" s="278">
        <f t="shared" si="0"/>
        <v>95475</v>
      </c>
    </row>
    <row r="10" spans="1:8" s="281" customFormat="1" ht="19.5" customHeight="1">
      <c r="A10" s="264" t="s">
        <v>803</v>
      </c>
      <c r="B10" s="277" t="s">
        <v>761</v>
      </c>
      <c r="C10" s="283"/>
      <c r="D10" s="283"/>
      <c r="E10" s="283">
        <v>50378</v>
      </c>
      <c r="F10" s="283"/>
      <c r="G10" s="283"/>
      <c r="H10" s="278">
        <f t="shared" si="0"/>
        <v>50378</v>
      </c>
    </row>
    <row r="11" spans="1:8" s="281" customFormat="1" ht="19.5" customHeight="1">
      <c r="A11" s="264" t="s">
        <v>804</v>
      </c>
      <c r="B11" s="277" t="s">
        <v>805</v>
      </c>
      <c r="C11" s="283"/>
      <c r="D11" s="283"/>
      <c r="E11" s="283">
        <v>20157</v>
      </c>
      <c r="F11" s="283"/>
      <c r="G11" s="283"/>
      <c r="H11" s="278">
        <f t="shared" si="0"/>
        <v>20157</v>
      </c>
    </row>
    <row r="12" spans="1:8" s="281" customFormat="1" ht="19.5" customHeight="1">
      <c r="A12" s="264" t="s">
        <v>806</v>
      </c>
      <c r="B12" s="277" t="s">
        <v>807</v>
      </c>
      <c r="C12" s="283"/>
      <c r="D12" s="283"/>
      <c r="E12" s="283">
        <v>91324</v>
      </c>
      <c r="F12" s="283"/>
      <c r="G12" s="283"/>
      <c r="H12" s="278">
        <f t="shared" si="0"/>
        <v>91324</v>
      </c>
    </row>
    <row r="13" spans="1:8" s="281" customFormat="1" ht="19.5" customHeight="1">
      <c r="A13" s="264" t="s">
        <v>808</v>
      </c>
      <c r="B13" s="282" t="s">
        <v>757</v>
      </c>
      <c r="C13" s="283"/>
      <c r="D13" s="283"/>
      <c r="E13" s="282">
        <v>12100</v>
      </c>
      <c r="F13" s="283"/>
      <c r="G13" s="283"/>
      <c r="H13" s="278">
        <f t="shared" si="0"/>
        <v>12100</v>
      </c>
    </row>
    <row r="14" spans="1:8" s="281" customFormat="1" ht="19.5" customHeight="1">
      <c r="A14" s="264" t="s">
        <v>809</v>
      </c>
      <c r="B14" s="282" t="s">
        <v>810</v>
      </c>
      <c r="C14" s="283"/>
      <c r="D14" s="283">
        <v>1704803</v>
      </c>
      <c r="E14" s="282"/>
      <c r="F14" s="283"/>
      <c r="G14" s="283"/>
      <c r="H14" s="278">
        <f t="shared" si="0"/>
        <v>1704803</v>
      </c>
    </row>
    <row r="15" spans="1:8" s="281" customFormat="1" ht="19.5" customHeight="1">
      <c r="A15" s="264" t="s">
        <v>811</v>
      </c>
      <c r="B15" s="282" t="s">
        <v>812</v>
      </c>
      <c r="C15" s="283"/>
      <c r="D15" s="283">
        <v>586000</v>
      </c>
      <c r="E15" s="282"/>
      <c r="F15" s="283"/>
      <c r="G15" s="283"/>
      <c r="H15" s="278">
        <f t="shared" si="0"/>
        <v>586000</v>
      </c>
    </row>
    <row r="16" spans="1:8" s="281" customFormat="1" ht="19.5" customHeight="1">
      <c r="A16" s="264" t="s">
        <v>813</v>
      </c>
      <c r="B16" s="282" t="s">
        <v>814</v>
      </c>
      <c r="C16" s="283"/>
      <c r="D16" s="283">
        <v>447579</v>
      </c>
      <c r="E16" s="282"/>
      <c r="F16" s="283"/>
      <c r="G16" s="283"/>
      <c r="H16" s="278">
        <f t="shared" si="0"/>
        <v>447579</v>
      </c>
    </row>
    <row r="17" spans="1:8" s="272" customFormat="1" ht="19.5" customHeight="1">
      <c r="A17" s="264" t="s">
        <v>815</v>
      </c>
      <c r="B17" s="274" t="s">
        <v>762</v>
      </c>
      <c r="C17" s="275"/>
      <c r="D17" s="280">
        <f>SUM(D9:D16)</f>
        <v>2833857</v>
      </c>
      <c r="E17" s="280">
        <f>SUM(E9:E16)</f>
        <v>173959</v>
      </c>
      <c r="F17" s="275"/>
      <c r="G17" s="275"/>
      <c r="H17" s="274">
        <f t="shared" si="0"/>
        <v>3007816</v>
      </c>
    </row>
    <row r="18" spans="1:8" s="272" customFormat="1" ht="19.5" customHeight="1">
      <c r="A18" s="264" t="s">
        <v>816</v>
      </c>
      <c r="B18" s="274" t="s">
        <v>763</v>
      </c>
      <c r="C18" s="280"/>
      <c r="D18" s="280">
        <v>0</v>
      </c>
      <c r="E18" s="280"/>
      <c r="F18" s="280"/>
      <c r="G18" s="275"/>
      <c r="H18" s="274">
        <f t="shared" si="0"/>
        <v>0</v>
      </c>
    </row>
    <row r="19" spans="1:8" s="272" customFormat="1" ht="27.75" customHeight="1">
      <c r="A19" s="264" t="s">
        <v>817</v>
      </c>
      <c r="B19" s="273" t="s">
        <v>764</v>
      </c>
      <c r="C19" s="274"/>
      <c r="D19" s="274"/>
      <c r="E19" s="274"/>
      <c r="F19" s="274"/>
      <c r="G19" s="275"/>
      <c r="H19" s="274">
        <f t="shared" si="0"/>
        <v>0</v>
      </c>
    </row>
    <row r="20" spans="1:8" s="281" customFormat="1" ht="27.75" customHeight="1">
      <c r="A20" s="264" t="s">
        <v>818</v>
      </c>
      <c r="B20" s="273" t="s">
        <v>765</v>
      </c>
      <c r="C20" s="274"/>
      <c r="D20" s="274"/>
      <c r="E20" s="274">
        <v>173959</v>
      </c>
      <c r="F20" s="274"/>
      <c r="G20" s="275"/>
      <c r="H20" s="274">
        <f t="shared" si="0"/>
        <v>173959</v>
      </c>
    </row>
    <row r="21" spans="1:8" s="281" customFormat="1" ht="27.75" customHeight="1">
      <c r="A21" s="264" t="s">
        <v>819</v>
      </c>
      <c r="B21" s="273" t="s">
        <v>820</v>
      </c>
      <c r="C21" s="274"/>
      <c r="D21" s="274"/>
      <c r="E21" s="274"/>
      <c r="F21" s="274"/>
      <c r="G21" s="300">
        <v>547141</v>
      </c>
      <c r="H21" s="274">
        <f>C21+D21+E21+F21</f>
        <v>0</v>
      </c>
    </row>
    <row r="22" spans="1:8" s="281" customFormat="1" ht="27.75" customHeight="1">
      <c r="A22" s="264" t="s">
        <v>821</v>
      </c>
      <c r="B22" s="274" t="s">
        <v>766</v>
      </c>
      <c r="C22" s="274"/>
      <c r="D22" s="274">
        <v>0</v>
      </c>
      <c r="E22" s="274">
        <f>E20</f>
        <v>173959</v>
      </c>
      <c r="F22" s="274">
        <v>0</v>
      </c>
      <c r="G22" s="274">
        <v>547141</v>
      </c>
      <c r="H22" s="274">
        <f>C22+D22+E22+F22+G22</f>
        <v>721100</v>
      </c>
    </row>
    <row r="23" spans="1:8" s="281" customFormat="1" ht="27.75" customHeight="1">
      <c r="A23" s="264" t="s">
        <v>822</v>
      </c>
      <c r="B23" s="269" t="s">
        <v>767</v>
      </c>
      <c r="C23" s="269">
        <v>1000000</v>
      </c>
      <c r="D23" s="269">
        <f>SUM(D17,D18,D19,D22)</f>
        <v>2833857</v>
      </c>
      <c r="E23" s="269">
        <f>SUM(E17,E18,E19,E22)</f>
        <v>347918</v>
      </c>
      <c r="F23" s="269">
        <f>F7+F8</f>
        <v>2995716</v>
      </c>
      <c r="G23" s="269">
        <f>SUM(G17,G18,G19,G22)</f>
        <v>547141</v>
      </c>
      <c r="H23" s="269">
        <f>C23+D23+E23+F23+G23</f>
        <v>7724632</v>
      </c>
    </row>
    <row r="24" spans="1:8" s="272" customFormat="1" ht="19.5" customHeight="1">
      <c r="A24" s="264" t="s">
        <v>823</v>
      </c>
      <c r="B24" s="274" t="s">
        <v>768</v>
      </c>
      <c r="C24" s="274"/>
      <c r="D24" s="274"/>
      <c r="E24" s="274"/>
      <c r="F24" s="275"/>
      <c r="G24" s="275"/>
      <c r="H24" s="274">
        <f aca="true" t="shared" si="1" ref="H24:H30">SUM(C24:G24)</f>
        <v>0</v>
      </c>
    </row>
    <row r="25" spans="1:8" s="272" customFormat="1" ht="19.5" customHeight="1">
      <c r="A25" s="264" t="s">
        <v>824</v>
      </c>
      <c r="B25" s="278" t="s">
        <v>769</v>
      </c>
      <c r="C25" s="278"/>
      <c r="D25" s="278"/>
      <c r="E25" s="278">
        <v>0</v>
      </c>
      <c r="F25" s="279"/>
      <c r="G25" s="279"/>
      <c r="H25" s="278">
        <f t="shared" si="1"/>
        <v>0</v>
      </c>
    </row>
    <row r="26" spans="1:8" s="272" customFormat="1" ht="19.5" customHeight="1">
      <c r="A26" s="264" t="s">
        <v>825</v>
      </c>
      <c r="B26" s="274" t="s">
        <v>770</v>
      </c>
      <c r="C26" s="274"/>
      <c r="D26" s="274"/>
      <c r="E26" s="274">
        <f>E25</f>
        <v>0</v>
      </c>
      <c r="F26" s="274"/>
      <c r="G26" s="274"/>
      <c r="H26" s="274">
        <f t="shared" si="1"/>
        <v>0</v>
      </c>
    </row>
    <row r="27" spans="1:8" s="281" customFormat="1" ht="19.5" customHeight="1">
      <c r="A27" s="264" t="s">
        <v>826</v>
      </c>
      <c r="B27" s="284" t="s">
        <v>771</v>
      </c>
      <c r="C27" s="284"/>
      <c r="D27" s="284"/>
      <c r="E27" s="284"/>
      <c r="F27" s="284"/>
      <c r="G27" s="275"/>
      <c r="H27" s="284">
        <f t="shared" si="1"/>
        <v>0</v>
      </c>
    </row>
    <row r="28" spans="1:8" s="272" customFormat="1" ht="19.5" customHeight="1">
      <c r="A28" s="264" t="s">
        <v>827</v>
      </c>
      <c r="B28" s="285" t="s">
        <v>828</v>
      </c>
      <c r="C28" s="284"/>
      <c r="D28" s="284"/>
      <c r="E28" s="284"/>
      <c r="F28" s="284">
        <v>3007816</v>
      </c>
      <c r="G28" s="275"/>
      <c r="H28" s="284">
        <f t="shared" si="1"/>
        <v>3007816</v>
      </c>
    </row>
    <row r="29" spans="1:8" ht="19.5" customHeight="1">
      <c r="A29" s="264" t="s">
        <v>829</v>
      </c>
      <c r="B29" s="285" t="s">
        <v>772</v>
      </c>
      <c r="C29" s="284"/>
      <c r="D29" s="284"/>
      <c r="E29" s="286">
        <v>173959</v>
      </c>
      <c r="F29" s="284"/>
      <c r="G29" s="275"/>
      <c r="H29" s="284">
        <f t="shared" si="1"/>
        <v>173959</v>
      </c>
    </row>
    <row r="30" spans="1:8" ht="27.75" customHeight="1">
      <c r="A30" s="264" t="s">
        <v>830</v>
      </c>
      <c r="B30" s="287" t="s">
        <v>773</v>
      </c>
      <c r="C30" s="287"/>
      <c r="D30" s="287">
        <f>SUM(D29:D29)</f>
        <v>0</v>
      </c>
      <c r="E30" s="287">
        <f>SUM(E29:E29)</f>
        <v>173959</v>
      </c>
      <c r="F30" s="287"/>
      <c r="G30" s="287">
        <v>305</v>
      </c>
      <c r="H30" s="287">
        <f t="shared" si="1"/>
        <v>174264</v>
      </c>
    </row>
    <row r="31" spans="1:8" ht="27.75" customHeight="1">
      <c r="A31" s="264" t="s">
        <v>831</v>
      </c>
      <c r="B31" s="287" t="s">
        <v>774</v>
      </c>
      <c r="C31" s="287">
        <f>SUM(C30)</f>
        <v>0</v>
      </c>
      <c r="D31" s="287">
        <f>SUM(D24,D26,D27,D28,D30)</f>
        <v>0</v>
      </c>
      <c r="E31" s="287">
        <f>SUM(E24,E26,E27,E28,E30)</f>
        <v>173959</v>
      </c>
      <c r="F31" s="287">
        <f>SUM(F24,F26,F27,F28,F30)</f>
        <v>3007816</v>
      </c>
      <c r="G31" s="287">
        <f>SUM(G24,G26,G27,G28,G30)</f>
        <v>305</v>
      </c>
      <c r="H31" s="287">
        <f>SUM(H24,H26,H27,H28,H30)</f>
        <v>3182080</v>
      </c>
    </row>
    <row r="32" spans="1:8" ht="27.75" customHeight="1">
      <c r="A32" s="264" t="s">
        <v>832</v>
      </c>
      <c r="B32" s="268" t="s">
        <v>775</v>
      </c>
      <c r="C32" s="268">
        <f>C5+C23-C31</f>
        <v>2739547</v>
      </c>
      <c r="D32" s="268">
        <f>D5+D23-D31</f>
        <v>137890992</v>
      </c>
      <c r="E32" s="268">
        <f>E5+E23-E31</f>
        <v>4407841</v>
      </c>
      <c r="F32" s="268">
        <v>540000</v>
      </c>
      <c r="G32" s="268">
        <f>G5+G23-G31</f>
        <v>25346606</v>
      </c>
      <c r="H32" s="268">
        <f>C32+D32+E32+F32+G32</f>
        <v>170924986</v>
      </c>
    </row>
    <row r="33" spans="1:8" s="270" customFormat="1" ht="19.5" customHeight="1">
      <c r="A33" s="264" t="s">
        <v>833</v>
      </c>
      <c r="B33" s="268" t="s">
        <v>776</v>
      </c>
      <c r="C33" s="268">
        <v>1739547</v>
      </c>
      <c r="D33" s="268">
        <v>33646693</v>
      </c>
      <c r="E33" s="268">
        <v>4233882</v>
      </c>
      <c r="F33" s="275"/>
      <c r="G33" s="268">
        <v>2387835</v>
      </c>
      <c r="H33" s="268">
        <f aca="true" t="shared" si="2" ref="H33:H40">SUM(C33:G33)</f>
        <v>42007957</v>
      </c>
    </row>
    <row r="34" spans="1:8" s="270" customFormat="1" ht="19.5" customHeight="1">
      <c r="A34" s="264" t="s">
        <v>834</v>
      </c>
      <c r="B34" s="284" t="s">
        <v>777</v>
      </c>
      <c r="C34" s="284">
        <v>16274</v>
      </c>
      <c r="D34" s="284">
        <v>2655602</v>
      </c>
      <c r="E34" s="284">
        <v>173959</v>
      </c>
      <c r="F34" s="275"/>
      <c r="G34" s="284">
        <v>657435</v>
      </c>
      <c r="H34" s="284">
        <f t="shared" si="2"/>
        <v>3503270</v>
      </c>
    </row>
    <row r="35" spans="1:8" s="270" customFormat="1" ht="19.5" customHeight="1">
      <c r="A35" s="264" t="s">
        <v>835</v>
      </c>
      <c r="B35" s="284" t="s">
        <v>778</v>
      </c>
      <c r="C35" s="284"/>
      <c r="D35" s="284"/>
      <c r="E35" s="284"/>
      <c r="F35" s="275"/>
      <c r="G35" s="284"/>
      <c r="H35" s="284">
        <f t="shared" si="2"/>
        <v>0</v>
      </c>
    </row>
    <row r="36" spans="1:8" s="270" customFormat="1" ht="19.5" customHeight="1">
      <c r="A36" s="264" t="s">
        <v>836</v>
      </c>
      <c r="B36" s="284" t="s">
        <v>779</v>
      </c>
      <c r="C36" s="284"/>
      <c r="D36" s="284"/>
      <c r="E36" s="284"/>
      <c r="F36" s="284"/>
      <c r="G36" s="284"/>
      <c r="H36" s="284">
        <f t="shared" si="2"/>
        <v>0</v>
      </c>
    </row>
    <row r="37" spans="1:8" ht="19.5" customHeight="1">
      <c r="A37" s="264" t="s">
        <v>837</v>
      </c>
      <c r="B37" s="284" t="s">
        <v>780</v>
      </c>
      <c r="C37" s="284"/>
      <c r="D37" s="284"/>
      <c r="E37" s="284"/>
      <c r="F37" s="284"/>
      <c r="G37" s="284"/>
      <c r="H37" s="284">
        <f t="shared" si="2"/>
        <v>0</v>
      </c>
    </row>
    <row r="38" spans="1:8" ht="19.5" customHeight="1">
      <c r="A38" s="264" t="s">
        <v>838</v>
      </c>
      <c r="B38" s="268" t="s">
        <v>781</v>
      </c>
      <c r="C38" s="268">
        <f>C33+C34-C35</f>
        <v>1755821</v>
      </c>
      <c r="D38" s="268">
        <f>D33+D34-D35</f>
        <v>36302295</v>
      </c>
      <c r="E38" s="268">
        <f>E33+E34-E35</f>
        <v>4407841</v>
      </c>
      <c r="F38" s="268">
        <f>F33+F34-F35</f>
        <v>0</v>
      </c>
      <c r="G38" s="268">
        <f>G33+G34-G35</f>
        <v>3045270</v>
      </c>
      <c r="H38" s="268">
        <f t="shared" si="2"/>
        <v>45511227</v>
      </c>
    </row>
    <row r="39" spans="1:8" ht="19.5" customHeight="1">
      <c r="A39" s="264" t="s">
        <v>839</v>
      </c>
      <c r="B39" s="268" t="s">
        <v>782</v>
      </c>
      <c r="C39" s="268">
        <f>C32-C38</f>
        <v>983726</v>
      </c>
      <c r="D39" s="268">
        <f>D32-D38</f>
        <v>101588697</v>
      </c>
      <c r="E39" s="268">
        <f>E32-E38</f>
        <v>0</v>
      </c>
      <c r="F39" s="268">
        <f>F32-F38</f>
        <v>540000</v>
      </c>
      <c r="G39" s="268">
        <f>G32-G38</f>
        <v>22301336</v>
      </c>
      <c r="H39" s="268">
        <f t="shared" si="2"/>
        <v>125413759</v>
      </c>
    </row>
    <row r="40" spans="1:8" ht="19.5" customHeight="1">
      <c r="A40" s="264" t="s">
        <v>840</v>
      </c>
      <c r="B40" s="284" t="s">
        <v>783</v>
      </c>
      <c r="C40" s="284">
        <v>1739547</v>
      </c>
      <c r="D40" s="284">
        <v>5218</v>
      </c>
      <c r="E40" s="284">
        <v>4407841</v>
      </c>
      <c r="F40" s="284"/>
      <c r="G40" s="284"/>
      <c r="H40" s="284">
        <f t="shared" si="2"/>
        <v>6152606</v>
      </c>
    </row>
  </sheetData>
  <sheetProtection/>
  <mergeCells count="1">
    <mergeCell ref="A1:H1"/>
  </mergeCells>
  <printOptions/>
  <pageMargins left="0.4330708661417323" right="0.4330708661417323" top="0.2755905511811024" bottom="0.5118110236220472" header="0.15748031496062992" footer="0.5118110236220472"/>
  <pageSetup horizontalDpi="600" verticalDpi="600" orientation="landscape" paperSize="9" scale="87" r:id="rId1"/>
  <headerFooter alignWithMargins="0">
    <oddHeader>&amp;R&amp;"Arial,Normál"&amp;10 3. számú kimutatás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4.57421875" style="0" customWidth="1"/>
    <col min="2" max="2" width="59.00390625" style="0" customWidth="1"/>
    <col min="3" max="5" width="19.140625" style="0" customWidth="1"/>
  </cols>
  <sheetData>
    <row r="1" spans="1:5" s="2" customFormat="1" ht="15.75">
      <c r="A1" s="313" t="s">
        <v>784</v>
      </c>
      <c r="B1" s="313"/>
      <c r="C1" s="313"/>
      <c r="D1" s="313"/>
      <c r="E1" s="313"/>
    </row>
    <row r="2" spans="1:5" s="2" customFormat="1" ht="15.75">
      <c r="A2" s="313" t="s">
        <v>789</v>
      </c>
      <c r="B2" s="313"/>
      <c r="C2" s="313"/>
      <c r="D2" s="313"/>
      <c r="E2" s="313"/>
    </row>
    <row r="3" s="2" customFormat="1" ht="15.75"/>
    <row r="4" spans="1:5" s="11" customFormat="1" ht="15.75">
      <c r="A4" s="288"/>
      <c r="B4" s="288" t="s">
        <v>0</v>
      </c>
      <c r="C4" s="288" t="s">
        <v>1</v>
      </c>
      <c r="D4" s="288" t="s">
        <v>2</v>
      </c>
      <c r="E4" s="288" t="s">
        <v>3</v>
      </c>
    </row>
    <row r="5" spans="1:5" s="11" customFormat="1" ht="15.75">
      <c r="A5" s="288">
        <v>1</v>
      </c>
      <c r="B5" s="86" t="s">
        <v>9</v>
      </c>
      <c r="C5" s="289">
        <v>42735</v>
      </c>
      <c r="D5" s="289" t="s">
        <v>791</v>
      </c>
      <c r="E5" s="289">
        <v>43100</v>
      </c>
    </row>
    <row r="6" spans="1:5" s="11" customFormat="1" ht="15.75">
      <c r="A6" s="288">
        <v>2</v>
      </c>
      <c r="B6" s="290" t="s">
        <v>785</v>
      </c>
      <c r="C6" s="149"/>
      <c r="D6" s="149"/>
      <c r="E6" s="149"/>
    </row>
    <row r="7" spans="1:5" s="11" customFormat="1" ht="15.75">
      <c r="A7" s="288">
        <v>3</v>
      </c>
      <c r="B7" s="291" t="s">
        <v>786</v>
      </c>
      <c r="C7" s="149">
        <v>100000</v>
      </c>
      <c r="D7" s="149"/>
      <c r="E7" s="149"/>
    </row>
    <row r="8" spans="1:5" s="11" customFormat="1" ht="15.75">
      <c r="A8" s="288">
        <v>4</v>
      </c>
      <c r="B8" s="291" t="s">
        <v>790</v>
      </c>
      <c r="C8" s="149"/>
      <c r="D8" s="149"/>
      <c r="E8" s="149">
        <v>100000</v>
      </c>
    </row>
    <row r="9" spans="1:5" s="11" customFormat="1" ht="15.75">
      <c r="A9" s="288">
        <v>5</v>
      </c>
      <c r="B9" s="290" t="s">
        <v>787</v>
      </c>
      <c r="C9" s="292">
        <f>SUM(C6:C8)</f>
        <v>100000</v>
      </c>
      <c r="D9" s="292">
        <f>SUM(D6:D8)</f>
        <v>0</v>
      </c>
      <c r="E9" s="292">
        <f>SUM(E6:E8)</f>
        <v>100000</v>
      </c>
    </row>
  </sheetData>
  <sheetProtection/>
  <mergeCells count="2">
    <mergeCell ref="A1:E1"/>
    <mergeCell ref="A2:E2"/>
  </mergeCells>
  <printOptions horizontalCentered="1"/>
  <pageMargins left="0.2755905511811024" right="0.1968503937007874" top="0.7480314960629921" bottom="0.7480314960629921" header="0.31496062992125984" footer="0.31496062992125984"/>
  <pageSetup horizontalDpi="600" verticalDpi="600" orientation="landscape" paperSize="9" r:id="rId1"/>
  <headerFooter>
    <oddHeader>&amp;R&amp;"Arial,Normál"&amp;10 4. számú kimutatás
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EH29"/>
  <sheetViews>
    <sheetView zoomScalePageLayoutView="0" workbookViewId="0" topLeftCell="A1">
      <selection activeCell="C27" sqref="C27"/>
    </sheetView>
  </sheetViews>
  <sheetFormatPr defaultColWidth="9.140625" defaultRowHeight="15"/>
  <cols>
    <col min="1" max="1" width="58.28125" style="56" customWidth="1"/>
    <col min="2" max="3" width="17.140625" style="56" customWidth="1"/>
    <col min="4" max="4" width="17.140625" style="55" customWidth="1"/>
    <col min="5" max="138" width="9.140625" style="55" customWidth="1"/>
    <col min="139" max="16384" width="9.140625" style="56" customWidth="1"/>
  </cols>
  <sheetData>
    <row r="1" spans="1:138" s="52" customFormat="1" ht="33" customHeight="1">
      <c r="A1" s="363" t="s">
        <v>530</v>
      </c>
      <c r="B1" s="363"/>
      <c r="C1" s="363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  <c r="DK1" s="51"/>
      <c r="DL1" s="51"/>
      <c r="DM1" s="51"/>
      <c r="DN1" s="51"/>
      <c r="DO1" s="51"/>
      <c r="DP1" s="51"/>
      <c r="DQ1" s="51"/>
      <c r="DR1" s="51"/>
      <c r="DS1" s="51"/>
      <c r="DT1" s="51"/>
      <c r="DU1" s="51"/>
      <c r="DV1" s="51"/>
      <c r="DW1" s="51"/>
      <c r="DX1" s="51"/>
      <c r="DY1" s="51"/>
      <c r="DZ1" s="51"/>
      <c r="EA1" s="51"/>
      <c r="EB1" s="51"/>
      <c r="EC1" s="51"/>
      <c r="ED1" s="51"/>
      <c r="EE1" s="51"/>
      <c r="EF1" s="51"/>
      <c r="EG1" s="51"/>
      <c r="EH1" s="51"/>
    </row>
    <row r="2" spans="2:138" s="53" customFormat="1" ht="21.75" customHeight="1">
      <c r="B2" s="54"/>
      <c r="C2" s="54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  <c r="DK2" s="51"/>
      <c r="DL2" s="51"/>
      <c r="DM2" s="51"/>
      <c r="DN2" s="51"/>
      <c r="DO2" s="51"/>
      <c r="DP2" s="51"/>
      <c r="DQ2" s="51"/>
      <c r="DR2" s="51"/>
      <c r="DS2" s="51"/>
      <c r="DT2" s="51"/>
      <c r="DU2" s="51"/>
      <c r="DV2" s="51"/>
      <c r="DW2" s="51"/>
      <c r="DX2" s="51"/>
      <c r="DY2" s="51"/>
      <c r="DZ2" s="51"/>
      <c r="EA2" s="51"/>
      <c r="EB2" s="51"/>
      <c r="EC2" s="51"/>
      <c r="ED2" s="51"/>
      <c r="EE2" s="51"/>
      <c r="EF2" s="51"/>
      <c r="EG2" s="51"/>
      <c r="EH2" s="51"/>
    </row>
    <row r="3" spans="1:138" s="58" customFormat="1" ht="30" customHeight="1">
      <c r="A3" s="73" t="s">
        <v>53</v>
      </c>
      <c r="B3" s="57" t="s">
        <v>54</v>
      </c>
      <c r="C3" s="57" t="s">
        <v>550</v>
      </c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5"/>
      <c r="ED3" s="55"/>
      <c r="EE3" s="55"/>
      <c r="EF3" s="55"/>
      <c r="EG3" s="55"/>
      <c r="EH3" s="55"/>
    </row>
    <row r="4" spans="1:138" s="58" customFormat="1" ht="31.5">
      <c r="A4" s="74" t="s">
        <v>55</v>
      </c>
      <c r="B4" s="59">
        <f>SUM(B5:B6)</f>
        <v>0</v>
      </c>
      <c r="C4" s="59">
        <f>SUM(C5:C6)</f>
        <v>0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</row>
    <row r="5" spans="1:138" s="58" customFormat="1" ht="18">
      <c r="A5" s="75" t="s">
        <v>56</v>
      </c>
      <c r="B5" s="59">
        <v>0</v>
      </c>
      <c r="C5" s="59">
        <v>0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</row>
    <row r="6" spans="1:138" s="58" customFormat="1" ht="18">
      <c r="A6" s="75" t="s">
        <v>57</v>
      </c>
      <c r="B6" s="59">
        <v>0</v>
      </c>
      <c r="C6" s="59">
        <v>0</v>
      </c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</row>
    <row r="7" spans="1:3" ht="31.5">
      <c r="A7" s="74" t="s">
        <v>58</v>
      </c>
      <c r="B7" s="59">
        <v>0</v>
      </c>
      <c r="C7" s="59">
        <v>0</v>
      </c>
    </row>
    <row r="8" spans="1:3" ht="31.5">
      <c r="A8" s="76" t="s">
        <v>59</v>
      </c>
      <c r="B8" s="60">
        <f>SUM(B9:B10)</f>
        <v>0</v>
      </c>
      <c r="C8" s="60">
        <f>SUM(C9:C10)</f>
        <v>0</v>
      </c>
    </row>
    <row r="9" spans="1:138" s="58" customFormat="1" ht="30">
      <c r="A9" s="77" t="s">
        <v>60</v>
      </c>
      <c r="B9" s="61">
        <v>0</v>
      </c>
      <c r="C9" s="61">
        <v>0</v>
      </c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55"/>
      <c r="DQ9" s="55"/>
      <c r="DR9" s="55"/>
      <c r="DS9" s="55"/>
      <c r="DT9" s="55"/>
      <c r="DU9" s="55"/>
      <c r="DV9" s="55"/>
      <c r="DW9" s="55"/>
      <c r="DX9" s="55"/>
      <c r="DY9" s="55"/>
      <c r="DZ9" s="55"/>
      <c r="EA9" s="55"/>
      <c r="EB9" s="55"/>
      <c r="EC9" s="55"/>
      <c r="ED9" s="55"/>
      <c r="EE9" s="55"/>
      <c r="EF9" s="55"/>
      <c r="EG9" s="55"/>
      <c r="EH9" s="55"/>
    </row>
    <row r="10" spans="1:138" s="58" customFormat="1" ht="30">
      <c r="A10" s="77" t="s">
        <v>61</v>
      </c>
      <c r="B10" s="61">
        <v>0</v>
      </c>
      <c r="C10" s="61">
        <v>0</v>
      </c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</row>
    <row r="11" spans="1:138" s="58" customFormat="1" ht="31.5">
      <c r="A11" s="76" t="s">
        <v>62</v>
      </c>
      <c r="B11" s="60">
        <v>0</v>
      </c>
      <c r="C11" s="60">
        <v>0</v>
      </c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DT11" s="55"/>
      <c r="DU11" s="55"/>
      <c r="DV11" s="55"/>
      <c r="DW11" s="55"/>
      <c r="DX11" s="55"/>
      <c r="DY11" s="55"/>
      <c r="DZ11" s="55"/>
      <c r="EA11" s="55"/>
      <c r="EB11" s="55"/>
      <c r="EC11" s="55"/>
      <c r="ED11" s="55"/>
      <c r="EE11" s="55"/>
      <c r="EF11" s="55"/>
      <c r="EG11" s="55"/>
      <c r="EH11" s="55"/>
    </row>
    <row r="12" spans="1:138" s="58" customFormat="1" ht="31.5">
      <c r="A12" s="76" t="s">
        <v>63</v>
      </c>
      <c r="B12" s="60">
        <f>SUM(B13,B16,B19,B25,B22)</f>
        <v>138877</v>
      </c>
      <c r="C12" s="60">
        <f>SUM(C13,C16,C19,C25,C22)</f>
        <v>138877</v>
      </c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  <c r="EH12" s="55"/>
    </row>
    <row r="13" spans="1:3" ht="18">
      <c r="A13" s="77" t="s">
        <v>64</v>
      </c>
      <c r="B13" s="61">
        <v>0</v>
      </c>
      <c r="C13" s="61">
        <v>0</v>
      </c>
    </row>
    <row r="14" spans="1:138" s="58" customFormat="1" ht="18">
      <c r="A14" s="78" t="s">
        <v>65</v>
      </c>
      <c r="B14" s="62">
        <v>0</v>
      </c>
      <c r="C14" s="62">
        <v>0</v>
      </c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  <c r="DQ14" s="55"/>
      <c r="DR14" s="55"/>
      <c r="DS14" s="55"/>
      <c r="DT14" s="55"/>
      <c r="DU14" s="55"/>
      <c r="DV14" s="55"/>
      <c r="DW14" s="55"/>
      <c r="DX14" s="55"/>
      <c r="DY14" s="55"/>
      <c r="DZ14" s="55"/>
      <c r="EA14" s="55"/>
      <c r="EB14" s="55"/>
      <c r="EC14" s="55"/>
      <c r="ED14" s="55"/>
      <c r="EE14" s="55"/>
      <c r="EF14" s="55"/>
      <c r="EG14" s="55"/>
      <c r="EH14" s="55"/>
    </row>
    <row r="15" spans="1:138" s="58" customFormat="1" ht="25.5">
      <c r="A15" s="78" t="s">
        <v>66</v>
      </c>
      <c r="B15" s="62">
        <v>0</v>
      </c>
      <c r="C15" s="62">
        <v>0</v>
      </c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  <c r="DN15" s="55"/>
      <c r="DO15" s="55"/>
      <c r="DP15" s="55"/>
      <c r="DQ15" s="55"/>
      <c r="DR15" s="55"/>
      <c r="DS15" s="55"/>
      <c r="DT15" s="55"/>
      <c r="DU15" s="55"/>
      <c r="DV15" s="55"/>
      <c r="DW15" s="55"/>
      <c r="DX15" s="55"/>
      <c r="DY15" s="55"/>
      <c r="DZ15" s="55"/>
      <c r="EA15" s="55"/>
      <c r="EB15" s="55"/>
      <c r="EC15" s="55"/>
      <c r="ED15" s="55"/>
      <c r="EE15" s="55"/>
      <c r="EF15" s="55"/>
      <c r="EG15" s="55"/>
      <c r="EH15" s="55"/>
    </row>
    <row r="16" spans="1:138" s="58" customFormat="1" ht="30">
      <c r="A16" s="77" t="s">
        <v>67</v>
      </c>
      <c r="B16" s="61">
        <f>SUM(B17:B18)</f>
        <v>0</v>
      </c>
      <c r="C16" s="61">
        <f>SUM(C17:C18)</f>
        <v>0</v>
      </c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  <c r="DO16" s="55"/>
      <c r="DP16" s="55"/>
      <c r="DQ16" s="55"/>
      <c r="DR16" s="55"/>
      <c r="DS16" s="55"/>
      <c r="DT16" s="55"/>
      <c r="DU16" s="55"/>
      <c r="DV16" s="55"/>
      <c r="DW16" s="55"/>
      <c r="DX16" s="55"/>
      <c r="DY16" s="55"/>
      <c r="DZ16" s="55"/>
      <c r="EA16" s="55"/>
      <c r="EB16" s="55"/>
      <c r="EC16" s="55"/>
      <c r="ED16" s="55"/>
      <c r="EE16" s="55"/>
      <c r="EF16" s="55"/>
      <c r="EG16" s="55"/>
      <c r="EH16" s="55"/>
    </row>
    <row r="17" spans="1:138" s="58" customFormat="1" ht="18">
      <c r="A17" s="78" t="s">
        <v>65</v>
      </c>
      <c r="B17" s="62">
        <v>0</v>
      </c>
      <c r="C17" s="62">
        <v>0</v>
      </c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  <c r="DO17" s="55"/>
      <c r="DP17" s="55"/>
      <c r="DQ17" s="55"/>
      <c r="DR17" s="55"/>
      <c r="DS17" s="55"/>
      <c r="DT17" s="55"/>
      <c r="DU17" s="55"/>
      <c r="DV17" s="55"/>
      <c r="DW17" s="55"/>
      <c r="DX17" s="55"/>
      <c r="DY17" s="55"/>
      <c r="DZ17" s="55"/>
      <c r="EA17" s="55"/>
      <c r="EB17" s="55"/>
      <c r="EC17" s="55"/>
      <c r="ED17" s="55"/>
      <c r="EE17" s="55"/>
      <c r="EF17" s="55"/>
      <c r="EG17" s="55"/>
      <c r="EH17" s="55"/>
    </row>
    <row r="18" spans="1:138" s="58" customFormat="1" ht="25.5">
      <c r="A18" s="78" t="s">
        <v>66</v>
      </c>
      <c r="B18" s="62">
        <v>0</v>
      </c>
      <c r="C18" s="62">
        <v>0</v>
      </c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55"/>
      <c r="DU18" s="55"/>
      <c r="DV18" s="55"/>
      <c r="DW18" s="55"/>
      <c r="DX18" s="55"/>
      <c r="DY18" s="55"/>
      <c r="DZ18" s="55"/>
      <c r="EA18" s="55"/>
      <c r="EB18" s="55"/>
      <c r="EC18" s="55"/>
      <c r="ED18" s="55"/>
      <c r="EE18" s="55"/>
      <c r="EF18" s="55"/>
      <c r="EG18" s="55"/>
      <c r="EH18" s="55"/>
    </row>
    <row r="19" spans="1:138" s="58" customFormat="1" ht="18">
      <c r="A19" s="77" t="s">
        <v>99</v>
      </c>
      <c r="B19" s="61">
        <f>SUM(B20:B21)</f>
        <v>0</v>
      </c>
      <c r="C19" s="61">
        <f>SUM(C20:C21)</f>
        <v>0</v>
      </c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/>
      <c r="EF19" s="55"/>
      <c r="EG19" s="55"/>
      <c r="EH19" s="55"/>
    </row>
    <row r="20" spans="1:3" ht="18">
      <c r="A20" s="78" t="s">
        <v>65</v>
      </c>
      <c r="B20" s="62">
        <v>0</v>
      </c>
      <c r="C20" s="62">
        <v>0</v>
      </c>
    </row>
    <row r="21" spans="1:138" s="58" customFormat="1" ht="25.5">
      <c r="A21" s="78" t="s">
        <v>66</v>
      </c>
      <c r="B21" s="62">
        <v>0</v>
      </c>
      <c r="C21" s="62">
        <v>0</v>
      </c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  <c r="EH21" s="55"/>
    </row>
    <row r="22" spans="1:138" s="58" customFormat="1" ht="18">
      <c r="A22" s="77" t="s">
        <v>68</v>
      </c>
      <c r="B22" s="61">
        <f>SUM(B23:B24)</f>
        <v>0</v>
      </c>
      <c r="C22" s="61">
        <f>SUM(C23:C24)</f>
        <v>0</v>
      </c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5"/>
      <c r="DR22" s="55"/>
      <c r="DS22" s="55"/>
      <c r="DT22" s="55"/>
      <c r="DU22" s="55"/>
      <c r="DV22" s="55"/>
      <c r="DW22" s="55"/>
      <c r="DX22" s="55"/>
      <c r="DY22" s="55"/>
      <c r="DZ22" s="55"/>
      <c r="EA22" s="55"/>
      <c r="EB22" s="55"/>
      <c r="EC22" s="55"/>
      <c r="ED22" s="55"/>
      <c r="EE22" s="55"/>
      <c r="EF22" s="55"/>
      <c r="EG22" s="55"/>
      <c r="EH22" s="55"/>
    </row>
    <row r="23" spans="1:3" ht="18">
      <c r="A23" s="78" t="s">
        <v>65</v>
      </c>
      <c r="B23" s="62">
        <v>0</v>
      </c>
      <c r="C23" s="62">
        <v>0</v>
      </c>
    </row>
    <row r="24" spans="1:3" ht="25.5">
      <c r="A24" s="78" t="s">
        <v>66</v>
      </c>
      <c r="B24" s="62">
        <v>0</v>
      </c>
      <c r="C24" s="62">
        <v>0</v>
      </c>
    </row>
    <row r="25" spans="1:3" ht="18">
      <c r="A25" s="77" t="s">
        <v>69</v>
      </c>
      <c r="B25" s="61">
        <f>SUM(B26:B27)</f>
        <v>138877</v>
      </c>
      <c r="C25" s="61">
        <f>SUM(C26:C27)</f>
        <v>138877</v>
      </c>
    </row>
    <row r="26" spans="1:3" ht="18">
      <c r="A26" s="78" t="s">
        <v>65</v>
      </c>
      <c r="B26" s="62">
        <v>138877</v>
      </c>
      <c r="C26" s="62">
        <v>138877</v>
      </c>
    </row>
    <row r="27" spans="1:3" ht="25.5">
      <c r="A27" s="78" t="s">
        <v>66</v>
      </c>
      <c r="B27" s="62">
        <v>0</v>
      </c>
      <c r="C27" s="62">
        <v>0</v>
      </c>
    </row>
    <row r="28" spans="1:3" ht="31.5">
      <c r="A28" s="76" t="s">
        <v>70</v>
      </c>
      <c r="B28" s="60">
        <v>0</v>
      </c>
      <c r="C28" s="60">
        <v>0</v>
      </c>
    </row>
    <row r="29" spans="1:3" ht="18">
      <c r="A29" s="79" t="s">
        <v>71</v>
      </c>
      <c r="B29" s="60">
        <f>SUM(B8,B11,B12,B28,B4,B7)</f>
        <v>138877</v>
      </c>
      <c r="C29" s="60">
        <f>SUM(C8,C11,C12,C28,C4,C7)</f>
        <v>138877</v>
      </c>
    </row>
  </sheetData>
  <sheetProtection/>
  <mergeCells count="1">
    <mergeCell ref="A1:C1"/>
  </mergeCells>
  <printOptions horizontalCentered="1"/>
  <pageMargins left="0.5905511811023623" right="0.35433070866141736" top="0.7480314960629921" bottom="0.5118110236220472" header="0.5118110236220472" footer="0.5118110236220472"/>
  <pageSetup horizontalDpi="600" verticalDpi="600" orientation="portrait" paperSize="9" r:id="rId1"/>
  <headerFooter alignWithMargins="0">
    <oddHeader>&amp;R&amp;"Arial,Normál"&amp;10 5. kimutatás
</oddHeader>
    <oddFooter>&amp;C&amp;P. oldal, összesen: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J308"/>
  <sheetViews>
    <sheetView zoomScalePageLayoutView="0" workbookViewId="0" topLeftCell="A1">
      <selection activeCell="E314" sqref="E314"/>
    </sheetView>
  </sheetViews>
  <sheetFormatPr defaultColWidth="9.140625" defaultRowHeight="15"/>
  <cols>
    <col min="1" max="1" width="54.7109375" style="112" customWidth="1"/>
    <col min="2" max="2" width="5.7109375" style="16" customWidth="1"/>
    <col min="3" max="3" width="11.421875" style="41" customWidth="1"/>
    <col min="4" max="4" width="13.140625" style="16" customWidth="1"/>
    <col min="5" max="5" width="16.57421875" style="16" customWidth="1"/>
    <col min="6" max="6" width="9.8515625" style="16" customWidth="1"/>
    <col min="7" max="9" width="9.140625" style="16" customWidth="1"/>
    <col min="10" max="10" width="11.28125" style="16" bestFit="1" customWidth="1"/>
    <col min="11" max="16384" width="9.140625" style="16" customWidth="1"/>
  </cols>
  <sheetData>
    <row r="1" spans="1:5" ht="15.75">
      <c r="A1" s="364" t="s">
        <v>512</v>
      </c>
      <c r="B1" s="364"/>
      <c r="C1" s="364"/>
      <c r="D1" s="364"/>
      <c r="E1" s="364"/>
    </row>
    <row r="2" spans="1:5" ht="15.75">
      <c r="A2" s="326" t="s">
        <v>501</v>
      </c>
      <c r="B2" s="326"/>
      <c r="C2" s="326"/>
      <c r="D2" s="326"/>
      <c r="E2" s="326"/>
    </row>
    <row r="3" spans="1:3" ht="15.75">
      <c r="A3" s="110"/>
      <c r="B3" s="45"/>
      <c r="C3" s="45"/>
    </row>
    <row r="4" spans="1:5" s="10" customFormat="1" ht="15.75">
      <c r="A4" s="100" t="s">
        <v>9</v>
      </c>
      <c r="B4" s="17" t="s">
        <v>126</v>
      </c>
      <c r="C4" s="40" t="s">
        <v>4</v>
      </c>
      <c r="D4" s="145" t="s">
        <v>549</v>
      </c>
      <c r="E4" s="145" t="s">
        <v>550</v>
      </c>
    </row>
    <row r="5" spans="1:5" s="10" customFormat="1" ht="16.5">
      <c r="A5" s="68" t="s">
        <v>79</v>
      </c>
      <c r="B5" s="103"/>
      <c r="C5" s="81"/>
      <c r="D5" s="81"/>
      <c r="E5" s="81"/>
    </row>
    <row r="6" spans="1:5" s="10" customFormat="1" ht="24" customHeight="1">
      <c r="A6" s="67" t="s">
        <v>253</v>
      </c>
      <c r="B6" s="17"/>
      <c r="C6" s="81"/>
      <c r="D6" s="81"/>
      <c r="E6" s="81"/>
    </row>
    <row r="7" spans="1:5" s="10" customFormat="1" ht="15.75" hidden="1">
      <c r="A7" s="85" t="s">
        <v>135</v>
      </c>
      <c r="B7" s="17">
        <v>2</v>
      </c>
      <c r="C7" s="81"/>
      <c r="D7" s="81"/>
      <c r="E7" s="81"/>
    </row>
    <row r="8" spans="1:5" s="10" customFormat="1" ht="15.75">
      <c r="A8" s="85" t="s">
        <v>136</v>
      </c>
      <c r="B8" s="17">
        <v>2</v>
      </c>
      <c r="C8" s="81">
        <v>446000</v>
      </c>
      <c r="D8" s="81">
        <v>446000</v>
      </c>
      <c r="E8" s="81">
        <v>446000</v>
      </c>
    </row>
    <row r="9" spans="1:5" s="10" customFormat="1" ht="15.75">
      <c r="A9" s="85" t="s">
        <v>137</v>
      </c>
      <c r="B9" s="17">
        <v>2</v>
      </c>
      <c r="C9" s="81">
        <v>288000</v>
      </c>
      <c r="D9" s="81">
        <v>288000</v>
      </c>
      <c r="E9" s="81">
        <v>288000</v>
      </c>
    </row>
    <row r="10" spans="1:5" s="10" customFormat="1" ht="15.75">
      <c r="A10" s="85" t="s">
        <v>138</v>
      </c>
      <c r="B10" s="17">
        <v>2</v>
      </c>
      <c r="C10" s="81">
        <v>231564</v>
      </c>
      <c r="D10" s="81">
        <v>231564</v>
      </c>
      <c r="E10" s="81">
        <v>231564</v>
      </c>
    </row>
    <row r="11" spans="1:5" s="10" customFormat="1" ht="15.75">
      <c r="A11" s="85" t="s">
        <v>139</v>
      </c>
      <c r="B11" s="17">
        <v>2</v>
      </c>
      <c r="C11" s="81">
        <v>95340</v>
      </c>
      <c r="D11" s="81">
        <v>95340</v>
      </c>
      <c r="E11" s="81">
        <v>95340</v>
      </c>
    </row>
    <row r="12" spans="1:5" s="10" customFormat="1" ht="15.75">
      <c r="A12" s="85" t="s">
        <v>255</v>
      </c>
      <c r="B12" s="17">
        <v>2</v>
      </c>
      <c r="C12" s="81">
        <v>5000000</v>
      </c>
      <c r="D12" s="81">
        <v>5000000</v>
      </c>
      <c r="E12" s="81">
        <v>5000000</v>
      </c>
    </row>
    <row r="13" spans="1:5" s="10" customFormat="1" ht="31.5" hidden="1">
      <c r="A13" s="85" t="s">
        <v>256</v>
      </c>
      <c r="B13" s="17">
        <v>2</v>
      </c>
      <c r="C13" s="81"/>
      <c r="D13" s="81"/>
      <c r="E13" s="81"/>
    </row>
    <row r="14" spans="1:5" s="10" customFormat="1" ht="15.75">
      <c r="A14" s="63" t="s">
        <v>547</v>
      </c>
      <c r="B14" s="17">
        <v>2</v>
      </c>
      <c r="C14" s="81"/>
      <c r="D14" s="81">
        <v>1000000</v>
      </c>
      <c r="E14" s="81">
        <v>1000000</v>
      </c>
    </row>
    <row r="15" spans="1:5" s="10" customFormat="1" ht="15.75">
      <c r="A15" s="111" t="s">
        <v>459</v>
      </c>
      <c r="B15" s="17">
        <v>2</v>
      </c>
      <c r="C15" s="81">
        <v>-789341</v>
      </c>
      <c r="D15" s="81">
        <v>-789341</v>
      </c>
      <c r="E15" s="81">
        <v>-789341</v>
      </c>
    </row>
    <row r="16" spans="1:5" s="10" customFormat="1" ht="15.75" hidden="1">
      <c r="A16" s="85" t="s">
        <v>275</v>
      </c>
      <c r="B16" s="17">
        <v>2</v>
      </c>
      <c r="C16" s="81"/>
      <c r="D16" s="81"/>
      <c r="E16" s="81"/>
    </row>
    <row r="17" spans="1:6" s="10" customFormat="1" ht="31.5">
      <c r="A17" s="108" t="s">
        <v>254</v>
      </c>
      <c r="B17" s="17"/>
      <c r="C17" s="81">
        <f>SUM(C7:C16)</f>
        <v>5271563</v>
      </c>
      <c r="D17" s="81">
        <f>SUM(D7:D16)</f>
        <v>6271563</v>
      </c>
      <c r="E17" s="81">
        <f>SUM(E7:E16)</f>
        <v>6271563</v>
      </c>
      <c r="F17" s="140"/>
    </row>
    <row r="18" spans="1:5" s="10" customFormat="1" ht="15.75" hidden="1">
      <c r="A18" s="85" t="s">
        <v>258</v>
      </c>
      <c r="B18" s="17">
        <v>2</v>
      </c>
      <c r="C18" s="81"/>
      <c r="D18" s="81"/>
      <c r="E18" s="81"/>
    </row>
    <row r="19" spans="1:5" s="10" customFormat="1" ht="15.75" hidden="1">
      <c r="A19" s="85" t="s">
        <v>259</v>
      </c>
      <c r="B19" s="17">
        <v>2</v>
      </c>
      <c r="C19" s="81"/>
      <c r="D19" s="81"/>
      <c r="E19" s="81"/>
    </row>
    <row r="20" spans="1:5" s="10" customFormat="1" ht="31.5" hidden="1">
      <c r="A20" s="108" t="s">
        <v>257</v>
      </c>
      <c r="B20" s="17"/>
      <c r="C20" s="81">
        <f>SUM(C18:C19)</f>
        <v>0</v>
      </c>
      <c r="D20" s="81">
        <f>SUM(D18:D19)</f>
        <v>0</v>
      </c>
      <c r="E20" s="81">
        <f>SUM(E18:E19)</f>
        <v>0</v>
      </c>
    </row>
    <row r="21" spans="1:5" s="10" customFormat="1" ht="15.75" hidden="1">
      <c r="A21" s="85" t="s">
        <v>260</v>
      </c>
      <c r="B21" s="17">
        <v>2</v>
      </c>
      <c r="C21" s="81"/>
      <c r="D21" s="81"/>
      <c r="E21" s="81"/>
    </row>
    <row r="22" spans="1:5" s="10" customFormat="1" ht="15.75" hidden="1">
      <c r="A22" s="85" t="s">
        <v>261</v>
      </c>
      <c r="B22" s="17">
        <v>2</v>
      </c>
      <c r="C22" s="81"/>
      <c r="D22" s="81"/>
      <c r="E22" s="81"/>
    </row>
    <row r="23" spans="1:5" s="10" customFormat="1" ht="15.75" hidden="1">
      <c r="A23" s="111" t="s">
        <v>459</v>
      </c>
      <c r="B23" s="17">
        <v>2</v>
      </c>
      <c r="C23" s="81"/>
      <c r="D23" s="81"/>
      <c r="E23" s="81"/>
    </row>
    <row r="24" spans="1:5" s="10" customFormat="1" ht="15.75">
      <c r="A24" s="85" t="s">
        <v>264</v>
      </c>
      <c r="B24" s="17">
        <v>2</v>
      </c>
      <c r="C24" s="81">
        <v>332160</v>
      </c>
      <c r="D24" s="81">
        <v>332160</v>
      </c>
      <c r="E24" s="81">
        <v>332160</v>
      </c>
    </row>
    <row r="25" spans="1:5" s="10" customFormat="1" ht="15.75" hidden="1">
      <c r="A25" s="85" t="s">
        <v>265</v>
      </c>
      <c r="B25" s="17">
        <v>2</v>
      </c>
      <c r="C25" s="81"/>
      <c r="D25" s="81"/>
      <c r="E25" s="81"/>
    </row>
    <row r="26" spans="1:5" s="10" customFormat="1" ht="31.5">
      <c r="A26" s="85" t="s">
        <v>460</v>
      </c>
      <c r="B26" s="17">
        <v>2</v>
      </c>
      <c r="C26" s="81">
        <v>165000</v>
      </c>
      <c r="D26" s="81">
        <v>165000</v>
      </c>
      <c r="E26" s="81">
        <v>165000</v>
      </c>
    </row>
    <row r="27" spans="1:5" s="10" customFormat="1" ht="15.75" hidden="1">
      <c r="A27" s="85" t="s">
        <v>262</v>
      </c>
      <c r="B27" s="17">
        <v>2</v>
      </c>
      <c r="C27" s="81"/>
      <c r="D27" s="81"/>
      <c r="E27" s="81"/>
    </row>
    <row r="28" spans="1:5" s="10" customFormat="1" ht="15.75" hidden="1">
      <c r="A28" s="85" t="s">
        <v>487</v>
      </c>
      <c r="B28" s="17">
        <v>2</v>
      </c>
      <c r="C28" s="81"/>
      <c r="D28" s="81"/>
      <c r="E28" s="81"/>
    </row>
    <row r="29" spans="1:5" s="10" customFormat="1" ht="47.25">
      <c r="A29" s="108" t="s">
        <v>263</v>
      </c>
      <c r="B29" s="17"/>
      <c r="C29" s="81">
        <f>SUM(C21:C28)</f>
        <v>497160</v>
      </c>
      <c r="D29" s="81">
        <f>SUM(D21:D28)</f>
        <v>497160</v>
      </c>
      <c r="E29" s="81">
        <f>SUM(E21:E28)</f>
        <v>497160</v>
      </c>
    </row>
    <row r="30" spans="1:5" s="10" customFormat="1" ht="47.25">
      <c r="A30" s="85" t="s">
        <v>266</v>
      </c>
      <c r="B30" s="17">
        <v>2</v>
      </c>
      <c r="C30" s="81">
        <v>1200000</v>
      </c>
      <c r="D30" s="81">
        <v>1200000</v>
      </c>
      <c r="E30" s="81">
        <v>1200000</v>
      </c>
    </row>
    <row r="31" spans="1:5" s="10" customFormat="1" ht="31.5">
      <c r="A31" s="108" t="s">
        <v>267</v>
      </c>
      <c r="B31" s="17"/>
      <c r="C31" s="81">
        <f>SUM(C30)</f>
        <v>1200000</v>
      </c>
      <c r="D31" s="81">
        <f>SUM(D30)</f>
        <v>1200000</v>
      </c>
      <c r="E31" s="81">
        <f>SUM(E30)</f>
        <v>1200000</v>
      </c>
    </row>
    <row r="32" spans="1:5" s="10" customFormat="1" ht="31.5">
      <c r="A32" s="85" t="s">
        <v>268</v>
      </c>
      <c r="B32" s="17">
        <v>2</v>
      </c>
      <c r="C32" s="81"/>
      <c r="D32" s="81">
        <v>502400</v>
      </c>
      <c r="E32" s="81">
        <v>502400</v>
      </c>
    </row>
    <row r="33" spans="1:5" s="10" customFormat="1" ht="15.75" hidden="1">
      <c r="A33" s="85" t="s">
        <v>269</v>
      </c>
      <c r="B33" s="17">
        <v>2</v>
      </c>
      <c r="C33" s="81"/>
      <c r="D33" s="81"/>
      <c r="E33" s="81"/>
    </row>
    <row r="34" spans="1:5" s="10" customFormat="1" ht="15.75" hidden="1">
      <c r="A34" s="85" t="s">
        <v>270</v>
      </c>
      <c r="B34" s="17">
        <v>2</v>
      </c>
      <c r="C34" s="81"/>
      <c r="D34" s="81"/>
      <c r="E34" s="81"/>
    </row>
    <row r="35" spans="1:5" s="10" customFormat="1" ht="31.5" hidden="1">
      <c r="A35" s="85" t="s">
        <v>271</v>
      </c>
      <c r="B35" s="17">
        <v>2</v>
      </c>
      <c r="C35" s="81"/>
      <c r="D35" s="81"/>
      <c r="E35" s="81"/>
    </row>
    <row r="36" spans="1:5" s="10" customFormat="1" ht="15.75" hidden="1">
      <c r="A36" s="85" t="s">
        <v>272</v>
      </c>
      <c r="B36" s="17">
        <v>2</v>
      </c>
      <c r="C36" s="81"/>
      <c r="D36" s="81"/>
      <c r="E36" s="81"/>
    </row>
    <row r="37" spans="1:5" s="10" customFormat="1" ht="15.75" hidden="1">
      <c r="A37" s="85" t="s">
        <v>273</v>
      </c>
      <c r="B37" s="17">
        <v>2</v>
      </c>
      <c r="C37" s="81"/>
      <c r="D37" s="81"/>
      <c r="E37" s="81"/>
    </row>
    <row r="38" spans="1:5" s="10" customFormat="1" ht="15.75" hidden="1">
      <c r="A38" s="85" t="s">
        <v>482</v>
      </c>
      <c r="B38" s="17">
        <v>2</v>
      </c>
      <c r="C38" s="81"/>
      <c r="D38" s="81"/>
      <c r="E38" s="81"/>
    </row>
    <row r="39" spans="1:5" s="10" customFormat="1" ht="15.75" hidden="1">
      <c r="A39" s="85" t="s">
        <v>274</v>
      </c>
      <c r="B39" s="17">
        <v>2</v>
      </c>
      <c r="C39" s="81"/>
      <c r="D39" s="81"/>
      <c r="E39" s="81"/>
    </row>
    <row r="40" spans="1:5" s="10" customFormat="1" ht="15.75" hidden="1">
      <c r="A40" s="85" t="s">
        <v>414</v>
      </c>
      <c r="B40" s="17">
        <v>2</v>
      </c>
      <c r="C40" s="81"/>
      <c r="D40" s="81"/>
      <c r="E40" s="81"/>
    </row>
    <row r="41" spans="1:5" s="10" customFormat="1" ht="15.75">
      <c r="A41" s="85" t="s">
        <v>511</v>
      </c>
      <c r="B41" s="17">
        <v>2</v>
      </c>
      <c r="C41" s="81"/>
      <c r="D41" s="81">
        <v>106000</v>
      </c>
      <c r="E41" s="81">
        <v>106000</v>
      </c>
    </row>
    <row r="42" spans="1:5" s="10" customFormat="1" ht="15.75">
      <c r="A42" s="85" t="s">
        <v>461</v>
      </c>
      <c r="B42" s="17">
        <v>2</v>
      </c>
      <c r="C42" s="81"/>
      <c r="D42" s="81">
        <v>284480</v>
      </c>
      <c r="E42" s="81">
        <v>284480</v>
      </c>
    </row>
    <row r="43" spans="1:5" s="10" customFormat="1" ht="15.75">
      <c r="A43" s="85" t="s">
        <v>539</v>
      </c>
      <c r="B43" s="17">
        <v>2</v>
      </c>
      <c r="C43" s="81"/>
      <c r="D43" s="81">
        <v>441200</v>
      </c>
      <c r="E43" s="81">
        <v>441200</v>
      </c>
    </row>
    <row r="44" spans="1:5" s="10" customFormat="1" ht="15.75" hidden="1">
      <c r="A44" s="85" t="s">
        <v>275</v>
      </c>
      <c r="B44" s="17">
        <v>2</v>
      </c>
      <c r="C44" s="81"/>
      <c r="D44" s="81"/>
      <c r="E44" s="81"/>
    </row>
    <row r="45" spans="1:5" s="10" customFormat="1" ht="31.5">
      <c r="A45" s="108" t="s">
        <v>415</v>
      </c>
      <c r="B45" s="17"/>
      <c r="C45" s="81">
        <f>SUM(C32:C44)</f>
        <v>0</v>
      </c>
      <c r="D45" s="81">
        <f>SUM(D32:D44)</f>
        <v>1334080</v>
      </c>
      <c r="E45" s="81">
        <f>SUM(E32:E44)</f>
        <v>1334080</v>
      </c>
    </row>
    <row r="46" spans="1:5" s="10" customFormat="1" ht="15.75">
      <c r="A46" s="63" t="s">
        <v>542</v>
      </c>
      <c r="B46" s="17">
        <v>2</v>
      </c>
      <c r="C46" s="81"/>
      <c r="D46" s="81">
        <v>55360</v>
      </c>
      <c r="E46" s="81">
        <v>55360</v>
      </c>
    </row>
    <row r="47" spans="1:5" s="10" customFormat="1" ht="15.75">
      <c r="A47" s="108" t="s">
        <v>416</v>
      </c>
      <c r="B47" s="17"/>
      <c r="C47" s="81">
        <f>SUM(C46)</f>
        <v>0</v>
      </c>
      <c r="D47" s="81">
        <f>SUM(D46)</f>
        <v>55360</v>
      </c>
      <c r="E47" s="81">
        <f>SUM(E46)</f>
        <v>55360</v>
      </c>
    </row>
    <row r="48" spans="1:5" s="10" customFormat="1" ht="15.75" hidden="1">
      <c r="A48" s="63"/>
      <c r="B48" s="17"/>
      <c r="C48" s="81"/>
      <c r="D48" s="81"/>
      <c r="E48" s="81"/>
    </row>
    <row r="49" spans="1:5" s="10" customFormat="1" ht="15.75" hidden="1">
      <c r="A49" s="63" t="s">
        <v>277</v>
      </c>
      <c r="B49" s="17"/>
      <c r="C49" s="81"/>
      <c r="D49" s="81"/>
      <c r="E49" s="81"/>
    </row>
    <row r="50" spans="1:5" s="10" customFormat="1" ht="15.75" hidden="1">
      <c r="A50" s="63"/>
      <c r="B50" s="17"/>
      <c r="C50" s="81"/>
      <c r="D50" s="81"/>
      <c r="E50" s="81"/>
    </row>
    <row r="51" spans="1:5" s="10" customFormat="1" ht="31.5" hidden="1">
      <c r="A51" s="63" t="s">
        <v>280</v>
      </c>
      <c r="B51" s="17"/>
      <c r="C51" s="81"/>
      <c r="D51" s="81"/>
      <c r="E51" s="81"/>
    </row>
    <row r="52" spans="1:5" s="10" customFormat="1" ht="15.75" hidden="1">
      <c r="A52" s="63"/>
      <c r="B52" s="17"/>
      <c r="C52" s="81"/>
      <c r="D52" s="81"/>
      <c r="E52" s="81"/>
    </row>
    <row r="53" spans="1:5" s="10" customFormat="1" ht="31.5" hidden="1">
      <c r="A53" s="63" t="s">
        <v>279</v>
      </c>
      <c r="B53" s="17"/>
      <c r="C53" s="81"/>
      <c r="D53" s="81"/>
      <c r="E53" s="81"/>
    </row>
    <row r="54" spans="1:5" s="10" customFormat="1" ht="15.75" hidden="1">
      <c r="A54" s="63"/>
      <c r="B54" s="17"/>
      <c r="C54" s="81"/>
      <c r="D54" s="81"/>
      <c r="E54" s="81"/>
    </row>
    <row r="55" spans="1:5" s="10" customFormat="1" ht="31.5" hidden="1">
      <c r="A55" s="63" t="s">
        <v>278</v>
      </c>
      <c r="B55" s="17"/>
      <c r="C55" s="81"/>
      <c r="D55" s="81"/>
      <c r="E55" s="81"/>
    </row>
    <row r="56" spans="1:5" s="10" customFormat="1" ht="15.75">
      <c r="A56" s="85" t="s">
        <v>480</v>
      </c>
      <c r="B56" s="17">
        <v>2</v>
      </c>
      <c r="C56" s="81"/>
      <c r="D56" s="81">
        <v>18000</v>
      </c>
      <c r="E56" s="81">
        <v>18000</v>
      </c>
    </row>
    <row r="57" spans="1:5" s="10" customFormat="1" ht="15.75" hidden="1">
      <c r="A57" s="85"/>
      <c r="B57" s="17"/>
      <c r="C57" s="81"/>
      <c r="D57" s="81"/>
      <c r="E57" s="81"/>
    </row>
    <row r="58" spans="1:5" s="10" customFormat="1" ht="15.75" hidden="1">
      <c r="A58" s="85"/>
      <c r="B58" s="17"/>
      <c r="C58" s="81"/>
      <c r="D58" s="81"/>
      <c r="E58" s="81"/>
    </row>
    <row r="59" spans="1:5" s="10" customFormat="1" ht="15.75" hidden="1">
      <c r="A59" s="85" t="s">
        <v>481</v>
      </c>
      <c r="B59" s="17">
        <v>2</v>
      </c>
      <c r="C59" s="81"/>
      <c r="D59" s="81"/>
      <c r="E59" s="81"/>
    </row>
    <row r="60" spans="1:5" s="10" customFormat="1" ht="15.75">
      <c r="A60" s="107" t="s">
        <v>453</v>
      </c>
      <c r="B60" s="98"/>
      <c r="C60" s="81">
        <f>SUM(C56:C59)</f>
        <v>0</v>
      </c>
      <c r="D60" s="81">
        <f>SUM(D56:D59)</f>
        <v>18000</v>
      </c>
      <c r="E60" s="81">
        <f>SUM(E56:E59)</f>
        <v>18000</v>
      </c>
    </row>
    <row r="61" spans="1:5" s="10" customFormat="1" ht="15.75" hidden="1">
      <c r="A61" s="85" t="s">
        <v>140</v>
      </c>
      <c r="B61" s="98">
        <v>2</v>
      </c>
      <c r="C61" s="81"/>
      <c r="D61" s="81"/>
      <c r="E61" s="81"/>
    </row>
    <row r="62" spans="1:5" s="10" customFormat="1" ht="15.75" hidden="1">
      <c r="A62" s="85" t="s">
        <v>281</v>
      </c>
      <c r="B62" s="98">
        <v>2</v>
      </c>
      <c r="C62" s="81"/>
      <c r="D62" s="81"/>
      <c r="E62" s="81"/>
    </row>
    <row r="63" spans="1:5" s="10" customFormat="1" ht="15.75" hidden="1">
      <c r="A63" s="85" t="s">
        <v>141</v>
      </c>
      <c r="B63" s="98">
        <v>2</v>
      </c>
      <c r="C63" s="81"/>
      <c r="D63" s="81"/>
      <c r="E63" s="81"/>
    </row>
    <row r="64" spans="1:5" s="10" customFormat="1" ht="15.75" hidden="1">
      <c r="A64" s="107" t="s">
        <v>143</v>
      </c>
      <c r="B64" s="98"/>
      <c r="C64" s="81">
        <f>SUM(C61:C63)</f>
        <v>0</v>
      </c>
      <c r="D64" s="81">
        <f>SUM(D61:D63)</f>
        <v>0</v>
      </c>
      <c r="E64" s="81">
        <f>SUM(E61:E63)</f>
        <v>0</v>
      </c>
    </row>
    <row r="65" spans="1:5" s="10" customFormat="1" ht="31.5">
      <c r="A65" s="85" t="s">
        <v>540</v>
      </c>
      <c r="B65" s="98">
        <v>2</v>
      </c>
      <c r="C65" s="81"/>
      <c r="D65" s="81">
        <v>77775</v>
      </c>
      <c r="E65" s="81">
        <v>77775</v>
      </c>
    </row>
    <row r="66" spans="1:5" s="10" customFormat="1" ht="15.75" hidden="1">
      <c r="A66" s="85"/>
      <c r="B66" s="98"/>
      <c r="C66" s="81"/>
      <c r="D66" s="81"/>
      <c r="E66" s="81"/>
    </row>
    <row r="67" spans="1:5" s="10" customFormat="1" ht="15.75" hidden="1">
      <c r="A67" s="85"/>
      <c r="B67" s="98"/>
      <c r="C67" s="81"/>
      <c r="D67" s="81"/>
      <c r="E67" s="81"/>
    </row>
    <row r="68" spans="1:5" s="10" customFormat="1" ht="15.75" hidden="1">
      <c r="A68" s="85"/>
      <c r="B68" s="98"/>
      <c r="C68" s="81"/>
      <c r="D68" s="81"/>
      <c r="E68" s="81"/>
    </row>
    <row r="69" spans="1:5" s="10" customFormat="1" ht="15.75">
      <c r="A69" s="107" t="s">
        <v>144</v>
      </c>
      <c r="B69" s="98"/>
      <c r="C69" s="81">
        <f>SUM(C65:C68)</f>
        <v>0</v>
      </c>
      <c r="D69" s="81">
        <f>SUM(D65:D68)</f>
        <v>77775</v>
      </c>
      <c r="E69" s="81">
        <f>SUM(E65:E68)</f>
        <v>77775</v>
      </c>
    </row>
    <row r="70" spans="1:5" s="10" customFormat="1" ht="15.75" hidden="1">
      <c r="A70" s="85" t="s">
        <v>115</v>
      </c>
      <c r="B70" s="17">
        <v>2</v>
      </c>
      <c r="C70" s="81"/>
      <c r="D70" s="81"/>
      <c r="E70" s="81"/>
    </row>
    <row r="71" spans="1:5" s="10" customFormat="1" ht="15.75" hidden="1">
      <c r="A71" s="85" t="s">
        <v>430</v>
      </c>
      <c r="B71" s="100">
        <v>2</v>
      </c>
      <c r="C71" s="81"/>
      <c r="D71" s="81"/>
      <c r="E71" s="81"/>
    </row>
    <row r="72" spans="1:5" s="10" customFormat="1" ht="15.75">
      <c r="A72" s="85" t="s">
        <v>439</v>
      </c>
      <c r="B72" s="100">
        <v>2</v>
      </c>
      <c r="C72" s="81">
        <v>6694</v>
      </c>
      <c r="D72" s="81">
        <v>6694</v>
      </c>
      <c r="E72" s="81">
        <v>6694</v>
      </c>
    </row>
    <row r="73" spans="1:5" s="10" customFormat="1" ht="15.75" hidden="1">
      <c r="A73" s="85" t="s">
        <v>431</v>
      </c>
      <c r="B73" s="100">
        <v>2</v>
      </c>
      <c r="C73" s="81"/>
      <c r="D73" s="81"/>
      <c r="E73" s="81"/>
    </row>
    <row r="74" spans="1:5" s="10" customFormat="1" ht="15.75">
      <c r="A74" s="85" t="s">
        <v>440</v>
      </c>
      <c r="B74" s="100">
        <v>2</v>
      </c>
      <c r="C74" s="81">
        <v>5663</v>
      </c>
      <c r="D74" s="81">
        <v>5663</v>
      </c>
      <c r="E74" s="81">
        <v>5663</v>
      </c>
    </row>
    <row r="75" spans="1:5" s="10" customFormat="1" ht="15.75" hidden="1">
      <c r="A75" s="85" t="s">
        <v>432</v>
      </c>
      <c r="B75" s="100">
        <v>2</v>
      </c>
      <c r="C75" s="81"/>
      <c r="D75" s="81"/>
      <c r="E75" s="81"/>
    </row>
    <row r="76" spans="1:5" s="10" customFormat="1" ht="15.75">
      <c r="A76" s="85" t="s">
        <v>441</v>
      </c>
      <c r="B76" s="100">
        <v>2</v>
      </c>
      <c r="C76" s="81">
        <v>39455</v>
      </c>
      <c r="D76" s="81">
        <v>39455</v>
      </c>
      <c r="E76" s="81">
        <v>39455</v>
      </c>
    </row>
    <row r="77" spans="1:5" s="10" customFormat="1" ht="31.5">
      <c r="A77" s="63" t="s">
        <v>537</v>
      </c>
      <c r="B77" s="17">
        <v>2</v>
      </c>
      <c r="C77" s="81"/>
      <c r="D77" s="81">
        <v>250000</v>
      </c>
      <c r="E77" s="81">
        <v>250000</v>
      </c>
    </row>
    <row r="78" spans="1:5" s="10" customFormat="1" ht="15.75" hidden="1">
      <c r="A78" s="85" t="s">
        <v>104</v>
      </c>
      <c r="B78" s="17"/>
      <c r="C78" s="81"/>
      <c r="D78" s="81"/>
      <c r="E78" s="81"/>
    </row>
    <row r="79" spans="1:5" s="10" customFormat="1" ht="31.5">
      <c r="A79" s="107" t="s">
        <v>145</v>
      </c>
      <c r="B79" s="17"/>
      <c r="C79" s="81">
        <f>SUM(C70:C78)</f>
        <v>51812</v>
      </c>
      <c r="D79" s="81">
        <f>SUM(D70:D78)</f>
        <v>301812</v>
      </c>
      <c r="E79" s="81">
        <f>SUM(E70:E78)</f>
        <v>301812</v>
      </c>
    </row>
    <row r="80" spans="1:5" s="10" customFormat="1" ht="15.75" hidden="1">
      <c r="A80" s="85" t="s">
        <v>442</v>
      </c>
      <c r="B80" s="100">
        <v>2</v>
      </c>
      <c r="C80" s="81"/>
      <c r="D80" s="81"/>
      <c r="E80" s="81"/>
    </row>
    <row r="81" spans="1:5" s="10" customFormat="1" ht="15.75" hidden="1">
      <c r="A81" s="85" t="s">
        <v>443</v>
      </c>
      <c r="B81" s="100">
        <v>2</v>
      </c>
      <c r="C81" s="81"/>
      <c r="D81" s="81"/>
      <c r="E81" s="81"/>
    </row>
    <row r="82" spans="1:5" s="10" customFormat="1" ht="15.75" hidden="1">
      <c r="A82" s="85" t="s">
        <v>444</v>
      </c>
      <c r="B82" s="100">
        <v>2</v>
      </c>
      <c r="C82" s="81"/>
      <c r="D82" s="81"/>
      <c r="E82" s="81"/>
    </row>
    <row r="83" spans="1:5" s="10" customFormat="1" ht="15.75" hidden="1">
      <c r="A83" s="85" t="s">
        <v>445</v>
      </c>
      <c r="B83" s="100">
        <v>2</v>
      </c>
      <c r="C83" s="81"/>
      <c r="D83" s="81"/>
      <c r="E83" s="81"/>
    </row>
    <row r="84" spans="1:5" s="10" customFormat="1" ht="15.75" hidden="1">
      <c r="A84" s="85" t="s">
        <v>446</v>
      </c>
      <c r="B84" s="100">
        <v>2</v>
      </c>
      <c r="C84" s="81"/>
      <c r="D84" s="81"/>
      <c r="E84" s="81"/>
    </row>
    <row r="85" spans="1:5" s="10" customFormat="1" ht="15.75" hidden="1">
      <c r="A85" s="85" t="s">
        <v>447</v>
      </c>
      <c r="B85" s="100">
        <v>2</v>
      </c>
      <c r="C85" s="81"/>
      <c r="D85" s="81"/>
      <c r="E85" s="81"/>
    </row>
    <row r="86" spans="1:5" s="10" customFormat="1" ht="15.75" hidden="1">
      <c r="A86" s="85" t="s">
        <v>448</v>
      </c>
      <c r="B86" s="17">
        <v>2</v>
      </c>
      <c r="C86" s="81"/>
      <c r="D86" s="81"/>
      <c r="E86" s="81"/>
    </row>
    <row r="87" spans="1:5" s="10" customFormat="1" ht="15.75" hidden="1">
      <c r="A87" s="85" t="s">
        <v>449</v>
      </c>
      <c r="B87" s="17">
        <v>2</v>
      </c>
      <c r="C87" s="81"/>
      <c r="D87" s="81"/>
      <c r="E87" s="81"/>
    </row>
    <row r="88" spans="1:5" s="10" customFormat="1" ht="15.75" hidden="1">
      <c r="A88" s="85" t="s">
        <v>104</v>
      </c>
      <c r="B88" s="17"/>
      <c r="C88" s="81"/>
      <c r="D88" s="81"/>
      <c r="E88" s="81"/>
    </row>
    <row r="89" spans="1:5" s="10" customFormat="1" ht="15.75" hidden="1">
      <c r="A89" s="85" t="s">
        <v>104</v>
      </c>
      <c r="B89" s="17"/>
      <c r="C89" s="81"/>
      <c r="D89" s="81"/>
      <c r="E89" s="81"/>
    </row>
    <row r="90" spans="1:5" s="10" customFormat="1" ht="15.75" hidden="1">
      <c r="A90" s="107" t="s">
        <v>282</v>
      </c>
      <c r="B90" s="17"/>
      <c r="C90" s="81">
        <f>SUM(C80:C89)</f>
        <v>0</v>
      </c>
      <c r="D90" s="81">
        <f>SUM(D80:D89)</f>
        <v>0</v>
      </c>
      <c r="E90" s="81">
        <f>SUM(E80:E89)</f>
        <v>0</v>
      </c>
    </row>
    <row r="91" spans="1:5" s="10" customFormat="1" ht="15.75" hidden="1">
      <c r="A91" s="63"/>
      <c r="B91" s="17"/>
      <c r="C91" s="81"/>
      <c r="D91" s="81"/>
      <c r="E91" s="81"/>
    </row>
    <row r="92" spans="1:5" s="10" customFormat="1" ht="15.75" hidden="1">
      <c r="A92" s="63"/>
      <c r="B92" s="17"/>
      <c r="C92" s="81"/>
      <c r="D92" s="81"/>
      <c r="E92" s="81"/>
    </row>
    <row r="93" spans="1:5" s="10" customFormat="1" ht="31.5">
      <c r="A93" s="108" t="s">
        <v>283</v>
      </c>
      <c r="B93" s="17"/>
      <c r="C93" s="81">
        <f>C60+C64+C69+C79+C90</f>
        <v>51812</v>
      </c>
      <c r="D93" s="81">
        <f>D60+D64+D69+D79+D90</f>
        <v>397587</v>
      </c>
      <c r="E93" s="81">
        <f>E60+E64+E69+E79+E90</f>
        <v>397587</v>
      </c>
    </row>
    <row r="94" spans="1:5" s="10" customFormat="1" ht="31.5">
      <c r="A94" s="43" t="s">
        <v>253</v>
      </c>
      <c r="B94" s="100"/>
      <c r="C94" s="82">
        <f>SUM(C95:C95:C97)</f>
        <v>7020535</v>
      </c>
      <c r="D94" s="82">
        <f>SUM(D95:D95:D97)</f>
        <v>9755750</v>
      </c>
      <c r="E94" s="82">
        <f>SUM(E95:E95:E97)</f>
        <v>9755750</v>
      </c>
    </row>
    <row r="95" spans="1:5" s="10" customFormat="1" ht="15.75">
      <c r="A95" s="85" t="s">
        <v>375</v>
      </c>
      <c r="B95" s="98">
        <v>1</v>
      </c>
      <c r="C95" s="81">
        <f>SUMIF($B$6:$B$94,"1",C$6:C$94)</f>
        <v>0</v>
      </c>
      <c r="D95" s="81">
        <f>SUMIF($B$6:$B$94,"1",D$6:D$94)</f>
        <v>0</v>
      </c>
      <c r="E95" s="81">
        <f>SUMIF($B$6:$B$94,"1",E$6:E$94)</f>
        <v>0</v>
      </c>
    </row>
    <row r="96" spans="1:5" s="10" customFormat="1" ht="15.75">
      <c r="A96" s="85" t="s">
        <v>218</v>
      </c>
      <c r="B96" s="98">
        <v>2</v>
      </c>
      <c r="C96" s="81">
        <f>SUMIF($B$6:$B$94,"2",C$6:C$94)</f>
        <v>7020535</v>
      </c>
      <c r="D96" s="81">
        <f>SUMIF($B$6:$B$94,"2",D$6:D$94)</f>
        <v>9755750</v>
      </c>
      <c r="E96" s="81">
        <f>SUMIF($B$6:$B$94,"2",E$6:E$94)</f>
        <v>9755750</v>
      </c>
    </row>
    <row r="97" spans="1:5" s="10" customFormat="1" ht="15.75">
      <c r="A97" s="85" t="s">
        <v>110</v>
      </c>
      <c r="B97" s="98">
        <v>3</v>
      </c>
      <c r="C97" s="81">
        <f>SUMIF($B$6:$B$94,"3",C$6:C$94)</f>
        <v>0</v>
      </c>
      <c r="D97" s="81">
        <f>SUMIF($B$6:$B$94,"3",D$6:D$94)</f>
        <v>0</v>
      </c>
      <c r="E97" s="81">
        <f>SUMIF($B$6:$B$94,"3",E$6:E$94)</f>
        <v>0</v>
      </c>
    </row>
    <row r="98" spans="1:5" s="10" customFormat="1" ht="31.5" hidden="1">
      <c r="A98" s="67" t="s">
        <v>284</v>
      </c>
      <c r="B98" s="17"/>
      <c r="C98" s="82"/>
      <c r="D98" s="82"/>
      <c r="E98" s="82"/>
    </row>
    <row r="99" spans="1:5" s="10" customFormat="1" ht="15.75" hidden="1">
      <c r="A99" s="85" t="s">
        <v>142</v>
      </c>
      <c r="B99" s="17">
        <v>2</v>
      </c>
      <c r="C99" s="81"/>
      <c r="D99" s="81"/>
      <c r="E99" s="81"/>
    </row>
    <row r="100" spans="1:5" s="10" customFormat="1" ht="15.75" hidden="1">
      <c r="A100" s="85" t="s">
        <v>286</v>
      </c>
      <c r="B100" s="17">
        <v>2</v>
      </c>
      <c r="C100" s="81"/>
      <c r="D100" s="81"/>
      <c r="E100" s="81"/>
    </row>
    <row r="101" spans="1:5" s="10" customFormat="1" ht="31.5" hidden="1">
      <c r="A101" s="85" t="s">
        <v>287</v>
      </c>
      <c r="B101" s="17">
        <v>2</v>
      </c>
      <c r="C101" s="81"/>
      <c r="D101" s="81"/>
      <c r="E101" s="81"/>
    </row>
    <row r="102" spans="1:5" s="10" customFormat="1" ht="31.5" hidden="1">
      <c r="A102" s="85" t="s">
        <v>288</v>
      </c>
      <c r="B102" s="17">
        <v>2</v>
      </c>
      <c r="C102" s="81"/>
      <c r="D102" s="81"/>
      <c r="E102" s="81"/>
    </row>
    <row r="103" spans="1:5" s="10" customFormat="1" ht="31.5" hidden="1">
      <c r="A103" s="85" t="s">
        <v>289</v>
      </c>
      <c r="B103" s="17">
        <v>2</v>
      </c>
      <c r="C103" s="81"/>
      <c r="D103" s="81"/>
      <c r="E103" s="81"/>
    </row>
    <row r="104" spans="1:5" s="10" customFormat="1" ht="31.5" hidden="1">
      <c r="A104" s="85" t="s">
        <v>290</v>
      </c>
      <c r="B104" s="17">
        <v>2</v>
      </c>
      <c r="C104" s="81"/>
      <c r="D104" s="81"/>
      <c r="E104" s="81"/>
    </row>
    <row r="105" spans="1:5" s="10" customFormat="1" ht="15.75" hidden="1">
      <c r="A105" s="107" t="s">
        <v>291</v>
      </c>
      <c r="B105" s="17"/>
      <c r="C105" s="81">
        <f>SUM(C99:C104)</f>
        <v>0</v>
      </c>
      <c r="D105" s="81">
        <f>SUM(D99:D104)</f>
        <v>0</v>
      </c>
      <c r="E105" s="81">
        <f>SUM(E99:E104)</f>
        <v>0</v>
      </c>
    </row>
    <row r="106" spans="1:5" s="10" customFormat="1" ht="15.75" hidden="1">
      <c r="A106" s="85"/>
      <c r="B106" s="17"/>
      <c r="C106" s="81"/>
      <c r="D106" s="81"/>
      <c r="E106" s="81"/>
    </row>
    <row r="107" spans="1:5" s="10" customFormat="1" ht="15.75" hidden="1">
      <c r="A107" s="85"/>
      <c r="B107" s="17"/>
      <c r="C107" s="81"/>
      <c r="D107" s="81"/>
      <c r="E107" s="81"/>
    </row>
    <row r="108" spans="1:5" s="10" customFormat="1" ht="15.75" hidden="1">
      <c r="A108" s="107" t="s">
        <v>292</v>
      </c>
      <c r="B108" s="17"/>
      <c r="C108" s="81">
        <f>SUM(C106:C107)</f>
        <v>0</v>
      </c>
      <c r="D108" s="81">
        <f>SUM(D106:D107)</f>
        <v>0</v>
      </c>
      <c r="E108" s="81">
        <f>SUM(E106:E107)</f>
        <v>0</v>
      </c>
    </row>
    <row r="109" spans="1:5" s="10" customFormat="1" ht="15.75" hidden="1">
      <c r="A109" s="108" t="s">
        <v>293</v>
      </c>
      <c r="B109" s="17"/>
      <c r="C109" s="81">
        <f>C105+C108</f>
        <v>0</v>
      </c>
      <c r="D109" s="81">
        <f>D105+D108</f>
        <v>0</v>
      </c>
      <c r="E109" s="81">
        <f>E105+E108</f>
        <v>0</v>
      </c>
    </row>
    <row r="110" spans="1:5" s="10" customFormat="1" ht="15.75" hidden="1">
      <c r="A110" s="63"/>
      <c r="B110" s="17"/>
      <c r="C110" s="81"/>
      <c r="D110" s="81"/>
      <c r="E110" s="81"/>
    </row>
    <row r="111" spans="1:5" s="10" customFormat="1" ht="31.5" hidden="1">
      <c r="A111" s="63" t="s">
        <v>294</v>
      </c>
      <c r="B111" s="17"/>
      <c r="C111" s="81"/>
      <c r="D111" s="81"/>
      <c r="E111" s="81"/>
    </row>
    <row r="112" spans="1:5" s="10" customFormat="1" ht="15.75" hidden="1">
      <c r="A112" s="63"/>
      <c r="B112" s="17"/>
      <c r="C112" s="81"/>
      <c r="D112" s="81"/>
      <c r="E112" s="81"/>
    </row>
    <row r="113" spans="1:5" s="10" customFormat="1" ht="31.5" hidden="1">
      <c r="A113" s="63" t="s">
        <v>295</v>
      </c>
      <c r="B113" s="17"/>
      <c r="C113" s="81"/>
      <c r="D113" s="81"/>
      <c r="E113" s="81"/>
    </row>
    <row r="114" spans="1:5" s="10" customFormat="1" ht="15.75" hidden="1">
      <c r="A114" s="63"/>
      <c r="B114" s="17"/>
      <c r="C114" s="81"/>
      <c r="D114" s="81"/>
      <c r="E114" s="81"/>
    </row>
    <row r="115" spans="1:5" s="10" customFormat="1" ht="31.5" hidden="1">
      <c r="A115" s="63" t="s">
        <v>296</v>
      </c>
      <c r="B115" s="17"/>
      <c r="C115" s="81"/>
      <c r="D115" s="81"/>
      <c r="E115" s="81"/>
    </row>
    <row r="116" spans="1:5" s="10" customFormat="1" ht="31.5" hidden="1">
      <c r="A116" s="85" t="s">
        <v>463</v>
      </c>
      <c r="B116" s="17">
        <v>2</v>
      </c>
      <c r="C116" s="81"/>
      <c r="D116" s="81"/>
      <c r="E116" s="81"/>
    </row>
    <row r="117" spans="1:5" s="10" customFormat="1" ht="15.75" hidden="1">
      <c r="A117" s="107" t="s">
        <v>464</v>
      </c>
      <c r="B117" s="17"/>
      <c r="C117" s="81">
        <f>SUM(C115:C116)</f>
        <v>0</v>
      </c>
      <c r="D117" s="81">
        <f>SUM(D115:D116)</f>
        <v>0</v>
      </c>
      <c r="E117" s="81">
        <f>SUM(E115:E116)</f>
        <v>0</v>
      </c>
    </row>
    <row r="118" spans="1:5" s="10" customFormat="1" ht="15.75" hidden="1">
      <c r="A118" s="63"/>
      <c r="B118" s="17"/>
      <c r="C118" s="81"/>
      <c r="D118" s="81"/>
      <c r="E118" s="81"/>
    </row>
    <row r="119" spans="1:5" s="10" customFormat="1" ht="31.5" hidden="1">
      <c r="A119" s="107" t="s">
        <v>488</v>
      </c>
      <c r="B119" s="17"/>
      <c r="C119" s="81">
        <f>SUM(C118)</f>
        <v>0</v>
      </c>
      <c r="D119" s="81">
        <f>SUM(D118)</f>
        <v>0</v>
      </c>
      <c r="E119" s="81">
        <f>SUM(E118)</f>
        <v>0</v>
      </c>
    </row>
    <row r="120" spans="1:5" s="10" customFormat="1" ht="15.75" hidden="1">
      <c r="A120" s="121"/>
      <c r="B120" s="17"/>
      <c r="C120" s="81"/>
      <c r="D120" s="81"/>
      <c r="E120" s="81"/>
    </row>
    <row r="121" spans="1:5" s="10" customFormat="1" ht="15.75" hidden="1">
      <c r="A121" s="121"/>
      <c r="B121" s="17"/>
      <c r="C121" s="81"/>
      <c r="D121" s="81"/>
      <c r="E121" s="81"/>
    </row>
    <row r="122" spans="1:5" s="10" customFormat="1" ht="15.75" hidden="1">
      <c r="A122" s="107" t="s">
        <v>145</v>
      </c>
      <c r="B122" s="17"/>
      <c r="C122" s="81">
        <f>SUM(C120:C121)</f>
        <v>0</v>
      </c>
      <c r="D122" s="81">
        <f>SUM(D120:D121)</f>
        <v>0</v>
      </c>
      <c r="E122" s="81">
        <f>SUM(E120:E121)</f>
        <v>0</v>
      </c>
    </row>
    <row r="123" spans="1:5" s="10" customFormat="1" ht="31.5" hidden="1">
      <c r="A123" s="63" t="s">
        <v>297</v>
      </c>
      <c r="B123" s="17"/>
      <c r="C123" s="81">
        <f>C117+C122+C119</f>
        <v>0</v>
      </c>
      <c r="D123" s="81">
        <f>D117+D122+D119</f>
        <v>0</v>
      </c>
      <c r="E123" s="81">
        <f>E117+E122+E119</f>
        <v>0</v>
      </c>
    </row>
    <row r="124" spans="1:5" s="10" customFormat="1" ht="31.5" hidden="1">
      <c r="A124" s="43" t="s">
        <v>284</v>
      </c>
      <c r="B124" s="100"/>
      <c r="C124" s="82">
        <f>SUM(C125:C125:C127)</f>
        <v>0</v>
      </c>
      <c r="D124" s="82">
        <f>SUM(D125:D125:D127)</f>
        <v>0</v>
      </c>
      <c r="E124" s="82">
        <f>SUM(E125:E125:E127)</f>
        <v>0</v>
      </c>
    </row>
    <row r="125" spans="1:5" s="10" customFormat="1" ht="15.75" hidden="1">
      <c r="A125" s="85" t="s">
        <v>375</v>
      </c>
      <c r="B125" s="98">
        <v>1</v>
      </c>
      <c r="C125" s="81">
        <f>SUMIF($B$98:$B$124,"1",C$98:C$124)</f>
        <v>0</v>
      </c>
      <c r="D125" s="81">
        <f>SUMIF($B$98:$B$124,"1",D$98:D$124)</f>
        <v>0</v>
      </c>
      <c r="E125" s="81">
        <f>SUMIF($B$98:$B$124,"1",E$98:E$124)</f>
        <v>0</v>
      </c>
    </row>
    <row r="126" spans="1:5" s="10" customFormat="1" ht="15.75" hidden="1">
      <c r="A126" s="85" t="s">
        <v>218</v>
      </c>
      <c r="B126" s="98">
        <v>2</v>
      </c>
      <c r="C126" s="81">
        <f>SUMIF($B$98:$B$124,"2",C$98:C$124)</f>
        <v>0</v>
      </c>
      <c r="D126" s="81">
        <f>SUMIF($B$98:$B$124,"2",D$98:D$124)</f>
        <v>0</v>
      </c>
      <c r="E126" s="81">
        <f>SUMIF($B$98:$B$124,"2",E$98:E$124)</f>
        <v>0</v>
      </c>
    </row>
    <row r="127" spans="1:5" s="10" customFormat="1" ht="15.75" hidden="1">
      <c r="A127" s="85" t="s">
        <v>110</v>
      </c>
      <c r="B127" s="98">
        <v>3</v>
      </c>
      <c r="C127" s="81">
        <f>SUMIF($B$98:$B$124,"3",C$98:C$124)</f>
        <v>0</v>
      </c>
      <c r="D127" s="81">
        <f>SUMIF($B$98:$B$124,"3",D$98:D$124)</f>
        <v>0</v>
      </c>
      <c r="E127" s="81">
        <f>SUMIF($B$98:$B$124,"3",E$98:E$124)</f>
        <v>0</v>
      </c>
    </row>
    <row r="128" spans="1:5" s="10" customFormat="1" ht="15.75">
      <c r="A128" s="67" t="s">
        <v>299</v>
      </c>
      <c r="B128" s="17"/>
      <c r="C128" s="82"/>
      <c r="D128" s="82"/>
      <c r="E128" s="82"/>
    </row>
    <row r="129" spans="1:5" s="10" customFormat="1" ht="31.5" hidden="1">
      <c r="A129" s="85" t="s">
        <v>301</v>
      </c>
      <c r="B129" s="17">
        <v>2</v>
      </c>
      <c r="C129" s="81"/>
      <c r="D129" s="81"/>
      <c r="E129" s="81"/>
    </row>
    <row r="130" spans="1:5" s="10" customFormat="1" ht="15.75" hidden="1">
      <c r="A130" s="108" t="s">
        <v>300</v>
      </c>
      <c r="B130" s="17"/>
      <c r="C130" s="81">
        <f>SUM(C129)</f>
        <v>0</v>
      </c>
      <c r="D130" s="81">
        <f>SUM(D129)</f>
        <v>0</v>
      </c>
      <c r="E130" s="81">
        <f>SUM(E129)</f>
        <v>0</v>
      </c>
    </row>
    <row r="131" spans="1:5" s="10" customFormat="1" ht="15.75" hidden="1">
      <c r="A131" s="85" t="s">
        <v>102</v>
      </c>
      <c r="B131" s="17">
        <v>3</v>
      </c>
      <c r="C131" s="81"/>
      <c r="D131" s="81"/>
      <c r="E131" s="81"/>
    </row>
    <row r="132" spans="1:5" s="10" customFormat="1" ht="15.75" hidden="1">
      <c r="A132" s="85" t="s">
        <v>101</v>
      </c>
      <c r="B132" s="17">
        <v>3</v>
      </c>
      <c r="C132" s="81"/>
      <c r="D132" s="81"/>
      <c r="E132" s="81"/>
    </row>
    <row r="133" spans="1:5" s="10" customFormat="1" ht="15.75" hidden="1">
      <c r="A133" s="108" t="s">
        <v>302</v>
      </c>
      <c r="B133" s="17"/>
      <c r="C133" s="81">
        <f>SUM(C131:C132)</f>
        <v>0</v>
      </c>
      <c r="D133" s="81">
        <f>SUM(D131:D132)</f>
        <v>0</v>
      </c>
      <c r="E133" s="81">
        <f>SUM(E131:E132)</f>
        <v>0</v>
      </c>
    </row>
    <row r="134" spans="1:5" s="10" customFormat="1" ht="31.5">
      <c r="A134" s="85" t="s">
        <v>303</v>
      </c>
      <c r="B134" s="17">
        <v>3</v>
      </c>
      <c r="C134" s="81">
        <v>4266000</v>
      </c>
      <c r="D134" s="81">
        <v>4266000</v>
      </c>
      <c r="E134" s="81">
        <v>1398900</v>
      </c>
    </row>
    <row r="135" spans="1:5" s="10" customFormat="1" ht="31.5" hidden="1">
      <c r="A135" s="85" t="s">
        <v>304</v>
      </c>
      <c r="B135" s="17">
        <v>3</v>
      </c>
      <c r="C135" s="81"/>
      <c r="D135" s="81"/>
      <c r="E135" s="81"/>
    </row>
    <row r="136" spans="1:5" s="10" customFormat="1" ht="15.75">
      <c r="A136" s="108" t="s">
        <v>305</v>
      </c>
      <c r="B136" s="17"/>
      <c r="C136" s="81">
        <f>SUM(C134:C135)</f>
        <v>4266000</v>
      </c>
      <c r="D136" s="81">
        <f>SUM(D134:D135)</f>
        <v>4266000</v>
      </c>
      <c r="E136" s="81">
        <f>SUM(E134:E135)</f>
        <v>1398900</v>
      </c>
    </row>
    <row r="137" spans="1:5" s="10" customFormat="1" ht="31.5">
      <c r="A137" s="85" t="s">
        <v>306</v>
      </c>
      <c r="B137" s="17">
        <v>2</v>
      </c>
      <c r="C137" s="81">
        <v>504000</v>
      </c>
      <c r="D137" s="81">
        <v>504000</v>
      </c>
      <c r="E137" s="81">
        <v>501702</v>
      </c>
    </row>
    <row r="138" spans="1:5" s="10" customFormat="1" ht="15.75" hidden="1">
      <c r="A138" s="85" t="s">
        <v>307</v>
      </c>
      <c r="B138" s="17">
        <v>2</v>
      </c>
      <c r="C138" s="81"/>
      <c r="D138" s="81"/>
      <c r="E138" s="81"/>
    </row>
    <row r="139" spans="1:5" s="10" customFormat="1" ht="15.75">
      <c r="A139" s="63" t="s">
        <v>308</v>
      </c>
      <c r="B139" s="17"/>
      <c r="C139" s="81">
        <f>SUM(C137:C138)</f>
        <v>504000</v>
      </c>
      <c r="D139" s="81">
        <f>SUM(D137:D138)</f>
        <v>504000</v>
      </c>
      <c r="E139" s="81">
        <f>SUM(E137:E138)</f>
        <v>501702</v>
      </c>
    </row>
    <row r="140" spans="1:5" s="10" customFormat="1" ht="15.75" hidden="1">
      <c r="A140" s="85" t="s">
        <v>309</v>
      </c>
      <c r="B140" s="17">
        <v>3</v>
      </c>
      <c r="C140" s="81"/>
      <c r="D140" s="81"/>
      <c r="E140" s="81"/>
    </row>
    <row r="141" spans="1:5" s="10" customFormat="1" ht="15.75" hidden="1">
      <c r="A141" s="85"/>
      <c r="B141" s="17"/>
      <c r="C141" s="81"/>
      <c r="D141" s="81"/>
      <c r="E141" s="81"/>
    </row>
    <row r="142" spans="1:5" s="10" customFormat="1" ht="15.75" hidden="1">
      <c r="A142" s="108" t="s">
        <v>310</v>
      </c>
      <c r="B142" s="17"/>
      <c r="C142" s="81">
        <f>SUM(C140:C141)</f>
        <v>0</v>
      </c>
      <c r="D142" s="81">
        <f>SUM(D140:D141)</f>
        <v>0</v>
      </c>
      <c r="E142" s="81">
        <f>SUM(E140:E141)</f>
        <v>0</v>
      </c>
    </row>
    <row r="143" spans="1:5" s="10" customFormat="1" ht="15.75" hidden="1">
      <c r="A143" s="85" t="s">
        <v>311</v>
      </c>
      <c r="B143" s="17">
        <v>2</v>
      </c>
      <c r="C143" s="81"/>
      <c r="D143" s="81"/>
      <c r="E143" s="81"/>
    </row>
    <row r="144" spans="1:5" s="10" customFormat="1" ht="15.75" hidden="1">
      <c r="A144" s="85" t="s">
        <v>312</v>
      </c>
      <c r="B144" s="17">
        <v>2</v>
      </c>
      <c r="C144" s="81"/>
      <c r="D144" s="81"/>
      <c r="E144" s="81"/>
    </row>
    <row r="145" spans="1:5" s="10" customFormat="1" ht="15.75" hidden="1">
      <c r="A145" s="85" t="s">
        <v>132</v>
      </c>
      <c r="B145" s="17">
        <v>2</v>
      </c>
      <c r="C145" s="81"/>
      <c r="D145" s="81"/>
      <c r="E145" s="81"/>
    </row>
    <row r="146" spans="1:5" s="10" customFormat="1" ht="15.75" hidden="1">
      <c r="A146" s="85" t="s">
        <v>133</v>
      </c>
      <c r="B146" s="17">
        <v>2</v>
      </c>
      <c r="C146" s="81"/>
      <c r="D146" s="81"/>
      <c r="E146" s="81"/>
    </row>
    <row r="147" spans="1:5" s="10" customFormat="1" ht="15.75" hidden="1">
      <c r="A147" s="85" t="s">
        <v>134</v>
      </c>
      <c r="B147" s="17">
        <v>2</v>
      </c>
      <c r="C147" s="81"/>
      <c r="D147" s="81"/>
      <c r="E147" s="81"/>
    </row>
    <row r="148" spans="1:5" s="10" customFormat="1" ht="47.25" hidden="1">
      <c r="A148" s="85" t="s">
        <v>313</v>
      </c>
      <c r="B148" s="17">
        <v>2</v>
      </c>
      <c r="C148" s="81"/>
      <c r="D148" s="81"/>
      <c r="E148" s="81"/>
    </row>
    <row r="149" spans="1:5" s="10" customFormat="1" ht="15.75">
      <c r="A149" s="85" t="s">
        <v>314</v>
      </c>
      <c r="B149" s="17">
        <v>2</v>
      </c>
      <c r="C149" s="81"/>
      <c r="D149" s="81"/>
      <c r="E149" s="81"/>
    </row>
    <row r="150" spans="1:5" s="10" customFormat="1" ht="15.75">
      <c r="A150" s="85" t="s">
        <v>315</v>
      </c>
      <c r="B150" s="17">
        <v>2</v>
      </c>
      <c r="C150" s="81">
        <v>25000</v>
      </c>
      <c r="D150" s="81">
        <v>25000</v>
      </c>
      <c r="E150" s="81">
        <v>1780</v>
      </c>
    </row>
    <row r="151" spans="1:5" s="10" customFormat="1" ht="15.75" hidden="1">
      <c r="A151" s="85" t="s">
        <v>525</v>
      </c>
      <c r="B151" s="17">
        <v>2</v>
      </c>
      <c r="C151" s="81"/>
      <c r="D151" s="81"/>
      <c r="E151" s="81"/>
    </row>
    <row r="152" spans="1:5" s="10" customFormat="1" ht="15.75" hidden="1">
      <c r="A152" s="63" t="s">
        <v>508</v>
      </c>
      <c r="B152" s="17">
        <v>2</v>
      </c>
      <c r="C152" s="81"/>
      <c r="D152" s="81"/>
      <c r="E152" s="81"/>
    </row>
    <row r="153" spans="1:5" s="10" customFormat="1" ht="31.5">
      <c r="A153" s="107" t="s">
        <v>316</v>
      </c>
      <c r="B153" s="17"/>
      <c r="C153" s="81">
        <f>SUM(C150:C152)</f>
        <v>25000</v>
      </c>
      <c r="D153" s="81">
        <f>SUM(D150:D152)</f>
        <v>25000</v>
      </c>
      <c r="E153" s="81">
        <f>SUM(E150:E152)</f>
        <v>1780</v>
      </c>
    </row>
    <row r="154" spans="1:5" s="10" customFormat="1" ht="15.75" hidden="1">
      <c r="A154" s="107"/>
      <c r="B154" s="17"/>
      <c r="C154" s="81"/>
      <c r="D154" s="81"/>
      <c r="E154" s="81"/>
    </row>
    <row r="155" spans="1:5" s="10" customFormat="1" ht="15.75">
      <c r="A155" s="108" t="s">
        <v>548</v>
      </c>
      <c r="B155" s="17">
        <v>2</v>
      </c>
      <c r="C155" s="81"/>
      <c r="D155" s="81">
        <v>7290</v>
      </c>
      <c r="E155" s="81">
        <v>7290</v>
      </c>
    </row>
    <row r="156" spans="1:5" s="10" customFormat="1" ht="15.75">
      <c r="A156" s="108" t="s">
        <v>317</v>
      </c>
      <c r="B156" s="17"/>
      <c r="C156" s="81">
        <f>SUM(C143:C149)+C153</f>
        <v>25000</v>
      </c>
      <c r="D156" s="81">
        <f>SUM(D153:D155)</f>
        <v>32290</v>
      </c>
      <c r="E156" s="81">
        <f>SUM(E153:E155)</f>
        <v>9070</v>
      </c>
    </row>
    <row r="157" spans="1:5" s="10" customFormat="1" ht="15.75">
      <c r="A157" s="43" t="s">
        <v>299</v>
      </c>
      <c r="B157" s="100"/>
      <c r="C157" s="82">
        <f>SUM(C158:C158:C160)</f>
        <v>4795000</v>
      </c>
      <c r="D157" s="82">
        <f>SUM(D158:D158:D160)</f>
        <v>4802290</v>
      </c>
      <c r="E157" s="82">
        <f>SUM(E158:E158:E160)</f>
        <v>1909672</v>
      </c>
    </row>
    <row r="158" spans="1:5" s="10" customFormat="1" ht="15.75">
      <c r="A158" s="85" t="s">
        <v>375</v>
      </c>
      <c r="B158" s="98">
        <v>1</v>
      </c>
      <c r="C158" s="81">
        <f>SUMIF($B$128:$B$157,"1",C$128:C$157)</f>
        <v>0</v>
      </c>
      <c r="D158" s="81">
        <f>SUMIF($B$128:$B$157,"1",D$128:D$157)</f>
        <v>0</v>
      </c>
      <c r="E158" s="81">
        <f>SUMIF($B$128:$B$157,"1",E$128:E$157)</f>
        <v>0</v>
      </c>
    </row>
    <row r="159" spans="1:5" s="10" customFormat="1" ht="15.75">
      <c r="A159" s="85" t="s">
        <v>218</v>
      </c>
      <c r="B159" s="98">
        <v>2</v>
      </c>
      <c r="C159" s="81">
        <f>SUMIF($B$128:$B$157,"2",C$128:C$157)</f>
        <v>529000</v>
      </c>
      <c r="D159" s="81">
        <f>SUMIF($B$128:$B$157,"2",D$128:D$157)</f>
        <v>536290</v>
      </c>
      <c r="E159" s="81">
        <f>SUMIF($B$128:$B$157,"2",E$128:E$157)</f>
        <v>510772</v>
      </c>
    </row>
    <row r="160" spans="1:5" s="10" customFormat="1" ht="15.75">
      <c r="A160" s="85" t="s">
        <v>110</v>
      </c>
      <c r="B160" s="98">
        <v>3</v>
      </c>
      <c r="C160" s="81">
        <f>SUMIF($B$128:$B$157,"3",C$128:C$157)</f>
        <v>4266000</v>
      </c>
      <c r="D160" s="81">
        <f>SUMIF($B$128:$B$157,"3",D$128:D$157)</f>
        <v>4266000</v>
      </c>
      <c r="E160" s="81">
        <f>SUMIF($B$128:$B$157,"3",E$128:E$157)</f>
        <v>1398900</v>
      </c>
    </row>
    <row r="161" spans="1:5" s="10" customFormat="1" ht="15.75">
      <c r="A161" s="67" t="s">
        <v>322</v>
      </c>
      <c r="B161" s="17"/>
      <c r="C161" s="82"/>
      <c r="D161" s="82"/>
      <c r="E161" s="82"/>
    </row>
    <row r="162" spans="1:5" s="10" customFormat="1" ht="15.75" hidden="1">
      <c r="A162" s="85"/>
      <c r="B162" s="17"/>
      <c r="C162" s="81"/>
      <c r="D162" s="81"/>
      <c r="E162" s="81"/>
    </row>
    <row r="163" spans="1:5" s="10" customFormat="1" ht="31.5">
      <c r="A163" s="85" t="s">
        <v>538</v>
      </c>
      <c r="B163" s="17">
        <v>2</v>
      </c>
      <c r="C163" s="81"/>
      <c r="D163" s="81">
        <v>67100</v>
      </c>
      <c r="E163" s="81">
        <v>67100</v>
      </c>
    </row>
    <row r="164" spans="1:5" s="10" customFormat="1" ht="15.75">
      <c r="A164" s="107" t="s">
        <v>318</v>
      </c>
      <c r="B164" s="17"/>
      <c r="C164" s="81">
        <f>SUM(C162:C163)</f>
        <v>0</v>
      </c>
      <c r="D164" s="81">
        <f>SUM(D162:D163)</f>
        <v>67100</v>
      </c>
      <c r="E164" s="81">
        <f>SUM(E162:E163)</f>
        <v>67100</v>
      </c>
    </row>
    <row r="165" spans="1:5" s="10" customFormat="1" ht="31.5">
      <c r="A165" s="85" t="s">
        <v>319</v>
      </c>
      <c r="B165" s="17"/>
      <c r="C165" s="81">
        <f>SUM(C166:C170)</f>
        <v>5000</v>
      </c>
      <c r="D165" s="81">
        <f>SUM(D166:D170)</f>
        <v>5000</v>
      </c>
      <c r="E165" s="81">
        <f>SUM(E166:E170)</f>
        <v>0</v>
      </c>
    </row>
    <row r="166" spans="1:5" s="10" customFormat="1" ht="15.75">
      <c r="A166" s="120" t="s">
        <v>427</v>
      </c>
      <c r="B166" s="17">
        <v>2</v>
      </c>
      <c r="C166" s="81">
        <v>5000</v>
      </c>
      <c r="D166" s="81">
        <v>5000</v>
      </c>
      <c r="E166" s="81"/>
    </row>
    <row r="167" spans="1:5" s="10" customFormat="1" ht="15.75" hidden="1">
      <c r="A167" s="120" t="s">
        <v>500</v>
      </c>
      <c r="B167" s="17">
        <v>2</v>
      </c>
      <c r="C167" s="81"/>
      <c r="D167" s="81"/>
      <c r="E167" s="81"/>
    </row>
    <row r="168" spans="1:5" s="10" customFormat="1" ht="15.75" hidden="1">
      <c r="A168" s="120" t="s">
        <v>490</v>
      </c>
      <c r="B168" s="17">
        <v>2</v>
      </c>
      <c r="C168" s="81"/>
      <c r="D168" s="81"/>
      <c r="E168" s="81"/>
    </row>
    <row r="169" spans="1:5" s="10" customFormat="1" ht="15.75" hidden="1">
      <c r="A169" s="120" t="s">
        <v>491</v>
      </c>
      <c r="B169" s="17">
        <v>2</v>
      </c>
      <c r="C169" s="81"/>
      <c r="D169" s="81"/>
      <c r="E169" s="81"/>
    </row>
    <row r="170" spans="1:5" s="10" customFormat="1" ht="15.75" hidden="1">
      <c r="A170" s="120" t="s">
        <v>492</v>
      </c>
      <c r="B170" s="17">
        <v>2</v>
      </c>
      <c r="C170" s="81"/>
      <c r="D170" s="81"/>
      <c r="E170" s="81"/>
    </row>
    <row r="171" spans="1:5" s="10" customFormat="1" ht="31.5" hidden="1">
      <c r="A171" s="85" t="s">
        <v>320</v>
      </c>
      <c r="B171" s="17">
        <v>2</v>
      </c>
      <c r="C171" s="81"/>
      <c r="D171" s="81"/>
      <c r="E171" s="81"/>
    </row>
    <row r="172" spans="1:5" s="10" customFormat="1" ht="15.75" hidden="1">
      <c r="A172" s="85" t="s">
        <v>489</v>
      </c>
      <c r="B172" s="17"/>
      <c r="C172" s="81"/>
      <c r="D172" s="81"/>
      <c r="E172" s="81"/>
    </row>
    <row r="173" spans="1:5" s="10" customFormat="1" ht="15.75">
      <c r="A173" s="108" t="s">
        <v>321</v>
      </c>
      <c r="B173" s="17"/>
      <c r="C173" s="81">
        <f>SUM(C166:C172)</f>
        <v>5000</v>
      </c>
      <c r="D173" s="81">
        <f>SUM(D166:D172)</f>
        <v>5000</v>
      </c>
      <c r="E173" s="81">
        <f>SUM(E166:E172)</f>
        <v>0</v>
      </c>
    </row>
    <row r="174" spans="1:5" s="10" customFormat="1" ht="15.75" hidden="1">
      <c r="A174" s="85" t="s">
        <v>104</v>
      </c>
      <c r="B174" s="17"/>
      <c r="C174" s="81"/>
      <c r="D174" s="81"/>
      <c r="E174" s="81"/>
    </row>
    <row r="175" spans="1:5" s="10" customFormat="1" ht="15.75" hidden="1">
      <c r="A175" s="85" t="s">
        <v>104</v>
      </c>
      <c r="B175" s="17"/>
      <c r="C175" s="81"/>
      <c r="D175" s="81"/>
      <c r="E175" s="81"/>
    </row>
    <row r="176" spans="1:5" s="10" customFormat="1" ht="15.75" hidden="1">
      <c r="A176" s="107" t="s">
        <v>323</v>
      </c>
      <c r="B176" s="17"/>
      <c r="C176" s="81">
        <f>SUM(C174:C175)</f>
        <v>0</v>
      </c>
      <c r="D176" s="81">
        <f>SUM(D174:D175)</f>
        <v>0</v>
      </c>
      <c r="E176" s="81">
        <f>SUM(E174:E175)</f>
        <v>0</v>
      </c>
    </row>
    <row r="177" spans="1:5" s="10" customFormat="1" ht="15.75" hidden="1">
      <c r="A177" s="85" t="s">
        <v>104</v>
      </c>
      <c r="B177" s="17"/>
      <c r="C177" s="81"/>
      <c r="D177" s="81"/>
      <c r="E177" s="81"/>
    </row>
    <row r="178" spans="1:5" s="10" customFormat="1" ht="15.75" hidden="1">
      <c r="A178" s="85"/>
      <c r="B178" s="17"/>
      <c r="C178" s="81"/>
      <c r="D178" s="81"/>
      <c r="E178" s="81"/>
    </row>
    <row r="179" spans="1:5" s="10" customFormat="1" ht="15.75" hidden="1">
      <c r="A179" s="107" t="s">
        <v>324</v>
      </c>
      <c r="B179" s="17"/>
      <c r="C179" s="81">
        <f>SUM(C177:C178)</f>
        <v>0</v>
      </c>
      <c r="D179" s="81">
        <f>SUM(D177:D178)</f>
        <v>0</v>
      </c>
      <c r="E179" s="81">
        <f>SUM(E177:E178)</f>
        <v>0</v>
      </c>
    </row>
    <row r="180" spans="1:5" s="10" customFormat="1" ht="15.75" customHeight="1" hidden="1">
      <c r="A180" s="63" t="s">
        <v>325</v>
      </c>
      <c r="B180" s="17"/>
      <c r="C180" s="81">
        <f>C176+C179</f>
        <v>0</v>
      </c>
      <c r="D180" s="81">
        <f>D176+D179</f>
        <v>0</v>
      </c>
      <c r="E180" s="81">
        <f>E176+E179</f>
        <v>0</v>
      </c>
    </row>
    <row r="181" spans="1:5" s="10" customFormat="1" ht="15.75" hidden="1">
      <c r="A181" s="85" t="s">
        <v>326</v>
      </c>
      <c r="B181" s="17">
        <v>2</v>
      </c>
      <c r="C181" s="81"/>
      <c r="D181" s="81"/>
      <c r="E181" s="81"/>
    </row>
    <row r="182" spans="1:5" s="10" customFormat="1" ht="31.5">
      <c r="A182" s="85" t="s">
        <v>327</v>
      </c>
      <c r="B182" s="17">
        <v>2</v>
      </c>
      <c r="C182" s="81">
        <v>110000</v>
      </c>
      <c r="D182" s="81">
        <v>110000</v>
      </c>
      <c r="E182" s="81">
        <v>82043</v>
      </c>
    </row>
    <row r="183" spans="1:5" s="10" customFormat="1" ht="31.5" hidden="1">
      <c r="A183" s="85" t="s">
        <v>328</v>
      </c>
      <c r="B183" s="17">
        <v>2</v>
      </c>
      <c r="C183" s="81"/>
      <c r="D183" s="81"/>
      <c r="E183" s="81"/>
    </row>
    <row r="184" spans="1:5" s="10" customFormat="1" ht="15.75" hidden="1">
      <c r="A184" s="85" t="s">
        <v>330</v>
      </c>
      <c r="B184" s="17">
        <v>2</v>
      </c>
      <c r="C184" s="81"/>
      <c r="D184" s="81"/>
      <c r="E184" s="81"/>
    </row>
    <row r="185" spans="1:5" s="10" customFormat="1" ht="31.5" hidden="1">
      <c r="A185" s="85" t="s">
        <v>329</v>
      </c>
      <c r="B185" s="17">
        <v>2</v>
      </c>
      <c r="C185" s="81"/>
      <c r="D185" s="81"/>
      <c r="E185" s="81"/>
    </row>
    <row r="186" spans="1:5" s="10" customFormat="1" ht="15.75" hidden="1">
      <c r="A186" s="85" t="s">
        <v>331</v>
      </c>
      <c r="B186" s="17">
        <v>2</v>
      </c>
      <c r="C186" s="81"/>
      <c r="D186" s="81"/>
      <c r="E186" s="81"/>
    </row>
    <row r="187" spans="1:5" s="10" customFormat="1" ht="15.75" hidden="1">
      <c r="A187" s="85" t="s">
        <v>104</v>
      </c>
      <c r="B187" s="17">
        <v>2</v>
      </c>
      <c r="C187" s="81"/>
      <c r="D187" s="81"/>
      <c r="E187" s="81"/>
    </row>
    <row r="188" spans="1:5" s="10" customFormat="1" ht="15.75" hidden="1">
      <c r="A188" s="85" t="s">
        <v>104</v>
      </c>
      <c r="B188" s="17">
        <v>2</v>
      </c>
      <c r="C188" s="81"/>
      <c r="D188" s="81"/>
      <c r="E188" s="81"/>
    </row>
    <row r="189" spans="1:5" s="10" customFormat="1" ht="15.75" hidden="1">
      <c r="A189" s="85" t="s">
        <v>104</v>
      </c>
      <c r="B189" s="17">
        <v>2</v>
      </c>
      <c r="C189" s="81"/>
      <c r="D189" s="81"/>
      <c r="E189" s="81"/>
    </row>
    <row r="190" spans="1:5" s="10" customFormat="1" ht="15.75" hidden="1">
      <c r="A190" s="85" t="s">
        <v>104</v>
      </c>
      <c r="B190" s="17">
        <v>2</v>
      </c>
      <c r="C190" s="81"/>
      <c r="D190" s="81"/>
      <c r="E190" s="81"/>
    </row>
    <row r="191" spans="1:5" s="10" customFormat="1" ht="15.75" hidden="1">
      <c r="A191" s="107" t="s">
        <v>332</v>
      </c>
      <c r="B191" s="17"/>
      <c r="C191" s="81">
        <f>SUM(C187:C190)</f>
        <v>0</v>
      </c>
      <c r="D191" s="81">
        <f>SUM(D187:D190)</f>
        <v>0</v>
      </c>
      <c r="E191" s="81">
        <f>SUM(E187:E190)</f>
        <v>0</v>
      </c>
    </row>
    <row r="192" spans="1:5" s="10" customFormat="1" ht="15.75">
      <c r="A192" s="63" t="s">
        <v>333</v>
      </c>
      <c r="B192" s="17"/>
      <c r="C192" s="81">
        <f>SUM(C181:C186)+C191</f>
        <v>110000</v>
      </c>
      <c r="D192" s="81">
        <f>SUM(D181:D186)+D191</f>
        <v>110000</v>
      </c>
      <c r="E192" s="81">
        <f>SUM(E181:E186)+E191</f>
        <v>82043</v>
      </c>
    </row>
    <row r="193" spans="1:5" s="10" customFormat="1" ht="15.75">
      <c r="A193" s="85" t="s">
        <v>362</v>
      </c>
      <c r="B193" s="17">
        <v>2</v>
      </c>
      <c r="C193" s="81">
        <v>617460</v>
      </c>
      <c r="D193" s="81">
        <v>717500</v>
      </c>
      <c r="E193" s="81">
        <v>717500</v>
      </c>
    </row>
    <row r="194" spans="1:5" s="10" customFormat="1" ht="15.75" hidden="1">
      <c r="A194" s="85" t="s">
        <v>334</v>
      </c>
      <c r="B194" s="17">
        <v>2</v>
      </c>
      <c r="C194" s="81"/>
      <c r="D194" s="81"/>
      <c r="E194" s="81"/>
    </row>
    <row r="195" spans="1:5" s="10" customFormat="1" ht="15.75" hidden="1">
      <c r="A195" s="85" t="s">
        <v>335</v>
      </c>
      <c r="B195" s="17">
        <v>2</v>
      </c>
      <c r="C195" s="81"/>
      <c r="D195" s="81"/>
      <c r="E195" s="81"/>
    </row>
    <row r="196" spans="1:5" s="10" customFormat="1" ht="15.75">
      <c r="A196" s="108" t="s">
        <v>336</v>
      </c>
      <c r="B196" s="17"/>
      <c r="C196" s="81">
        <f>SUM(C193:C195)</f>
        <v>617460</v>
      </c>
      <c r="D196" s="81">
        <f>SUM(D193:D195)</f>
        <v>717500</v>
      </c>
      <c r="E196" s="81">
        <f>SUM(E193:E195)</f>
        <v>717500</v>
      </c>
    </row>
    <row r="197" spans="1:5" s="10" customFormat="1" ht="15.75" hidden="1">
      <c r="A197" s="63" t="s">
        <v>337</v>
      </c>
      <c r="B197" s="17"/>
      <c r="C197" s="81"/>
      <c r="D197" s="81"/>
      <c r="E197" s="81"/>
    </row>
    <row r="198" spans="1:5" s="10" customFormat="1" ht="15.75" hidden="1">
      <c r="A198" s="63" t="s">
        <v>338</v>
      </c>
      <c r="B198" s="17"/>
      <c r="C198" s="81"/>
      <c r="D198" s="81"/>
      <c r="E198" s="81"/>
    </row>
    <row r="199" spans="1:5" s="10" customFormat="1" ht="15.75" hidden="1">
      <c r="A199" s="85" t="s">
        <v>455</v>
      </c>
      <c r="B199" s="17">
        <v>2</v>
      </c>
      <c r="C199" s="81"/>
      <c r="D199" s="81"/>
      <c r="E199" s="81"/>
    </row>
    <row r="200" spans="1:5" s="10" customFormat="1" ht="31.5">
      <c r="A200" s="85" t="s">
        <v>456</v>
      </c>
      <c r="B200" s="17">
        <v>2</v>
      </c>
      <c r="C200" s="81">
        <v>15000</v>
      </c>
      <c r="D200" s="81">
        <v>15000</v>
      </c>
      <c r="E200" s="81">
        <v>184</v>
      </c>
    </row>
    <row r="201" spans="1:5" s="10" customFormat="1" ht="31.5">
      <c r="A201" s="63" t="s">
        <v>454</v>
      </c>
      <c r="B201" s="17"/>
      <c r="C201" s="81">
        <f>SUM(C199:C200)</f>
        <v>15000</v>
      </c>
      <c r="D201" s="81">
        <f>SUM(D199:D200)</f>
        <v>15000</v>
      </c>
      <c r="E201" s="81">
        <f>SUM(E199:E200)</f>
        <v>184</v>
      </c>
    </row>
    <row r="202" spans="1:5" s="10" customFormat="1" ht="15.75" hidden="1">
      <c r="A202" s="85" t="s">
        <v>457</v>
      </c>
      <c r="B202" s="17">
        <v>2</v>
      </c>
      <c r="C202" s="81"/>
      <c r="D202" s="81"/>
      <c r="E202" s="81"/>
    </row>
    <row r="203" spans="1:5" s="10" customFormat="1" ht="15.75" hidden="1">
      <c r="A203" s="85" t="s">
        <v>458</v>
      </c>
      <c r="B203" s="17">
        <v>2</v>
      </c>
      <c r="C203" s="81"/>
      <c r="D203" s="81"/>
      <c r="E203" s="81"/>
    </row>
    <row r="204" spans="1:5" s="10" customFormat="1" ht="15.75" hidden="1">
      <c r="A204" s="63" t="s">
        <v>339</v>
      </c>
      <c r="B204" s="104"/>
      <c r="C204" s="81">
        <f>SUM(C202:C203)</f>
        <v>0</v>
      </c>
      <c r="D204" s="81">
        <f>SUM(D202:D203)</f>
        <v>0</v>
      </c>
      <c r="E204" s="81">
        <f>SUM(E202:E203)</f>
        <v>0</v>
      </c>
    </row>
    <row r="205" spans="1:5" s="10" customFormat="1" ht="15.75" hidden="1">
      <c r="A205" s="85" t="s">
        <v>417</v>
      </c>
      <c r="B205" s="104">
        <v>2</v>
      </c>
      <c r="C205" s="81"/>
      <c r="D205" s="81"/>
      <c r="E205" s="81"/>
    </row>
    <row r="206" spans="1:5" s="10" customFormat="1" ht="63" hidden="1">
      <c r="A206" s="85" t="s">
        <v>340</v>
      </c>
      <c r="B206" s="104">
        <v>2</v>
      </c>
      <c r="C206" s="81"/>
      <c r="D206" s="81"/>
      <c r="E206" s="81"/>
    </row>
    <row r="207" spans="1:5" s="10" customFormat="1" ht="31.5" hidden="1">
      <c r="A207" s="85" t="s">
        <v>342</v>
      </c>
      <c r="B207" s="104">
        <v>2</v>
      </c>
      <c r="C207" s="81"/>
      <c r="D207" s="81"/>
      <c r="E207" s="81"/>
    </row>
    <row r="208" spans="1:5" s="10" customFormat="1" ht="15.75">
      <c r="A208" s="85" t="s">
        <v>343</v>
      </c>
      <c r="B208" s="104">
        <v>2</v>
      </c>
      <c r="C208" s="81"/>
      <c r="D208" s="81">
        <v>12087</v>
      </c>
      <c r="E208" s="81">
        <v>12087</v>
      </c>
    </row>
    <row r="209" spans="1:5" s="10" customFormat="1" ht="15.75">
      <c r="A209" s="107" t="s">
        <v>341</v>
      </c>
      <c r="B209" s="104"/>
      <c r="C209" s="81">
        <f>SUM(C207:C208)</f>
        <v>0</v>
      </c>
      <c r="D209" s="81">
        <f>SUM(D207:D208)</f>
        <v>12087</v>
      </c>
      <c r="E209" s="81">
        <f>SUM(E207:E208)</f>
        <v>12087</v>
      </c>
    </row>
    <row r="210" spans="1:5" s="10" customFormat="1" ht="15.75" hidden="1">
      <c r="A210" s="85"/>
      <c r="B210" s="104">
        <v>2</v>
      </c>
      <c r="C210" s="81"/>
      <c r="D210" s="81"/>
      <c r="E210" s="81"/>
    </row>
    <row r="211" spans="1:5" s="10" customFormat="1" ht="15.75">
      <c r="A211" s="85" t="s">
        <v>546</v>
      </c>
      <c r="B211" s="104">
        <v>2</v>
      </c>
      <c r="C211" s="81"/>
      <c r="D211" s="81">
        <v>3</v>
      </c>
      <c r="E211" s="81">
        <v>3</v>
      </c>
    </row>
    <row r="212" spans="1:5" s="10" customFormat="1" ht="17.25" customHeight="1">
      <c r="A212" s="107" t="s">
        <v>344</v>
      </c>
      <c r="B212" s="104"/>
      <c r="C212" s="81">
        <f>SUM(C210:C211)</f>
        <v>0</v>
      </c>
      <c r="D212" s="81">
        <f>SUM(D210:D211)</f>
        <v>3</v>
      </c>
      <c r="E212" s="81">
        <f>SUM(E210:E211)</f>
        <v>3</v>
      </c>
    </row>
    <row r="213" spans="1:5" s="10" customFormat="1" ht="15.75">
      <c r="A213" s="63" t="s">
        <v>418</v>
      </c>
      <c r="B213" s="104"/>
      <c r="C213" s="81">
        <f>SUM(C206)+C209+C212</f>
        <v>0</v>
      </c>
      <c r="D213" s="81">
        <f>SUM(D206)+D209+D212</f>
        <v>12090</v>
      </c>
      <c r="E213" s="81">
        <f>SUM(E206)+E209+E212</f>
        <v>12090</v>
      </c>
    </row>
    <row r="214" spans="1:5" s="10" customFormat="1" ht="15.75">
      <c r="A214" s="43" t="s">
        <v>322</v>
      </c>
      <c r="B214" s="100"/>
      <c r="C214" s="82">
        <f>SUM(C215:C215:C217)</f>
        <v>747460</v>
      </c>
      <c r="D214" s="82">
        <f>SUM(D215:D215:D217)</f>
        <v>926690</v>
      </c>
      <c r="E214" s="82">
        <f>SUM(E215:E215:E217)</f>
        <v>878917</v>
      </c>
    </row>
    <row r="215" spans="1:5" s="10" customFormat="1" ht="15.75">
      <c r="A215" s="85" t="s">
        <v>375</v>
      </c>
      <c r="B215" s="98">
        <v>1</v>
      </c>
      <c r="C215" s="81">
        <f>SUMIF($B$161:$B$214,"1",C$161:C$214)</f>
        <v>0</v>
      </c>
      <c r="D215" s="81">
        <f>SUMIF($B$161:$B$214,"1",D$161:D$214)</f>
        <v>0</v>
      </c>
      <c r="E215" s="81">
        <f>SUMIF($B$161:$B$214,"1",E$161:E$214)</f>
        <v>0</v>
      </c>
    </row>
    <row r="216" spans="1:5" s="10" customFormat="1" ht="15.75">
      <c r="A216" s="85" t="s">
        <v>218</v>
      </c>
      <c r="B216" s="98">
        <v>2</v>
      </c>
      <c r="C216" s="81">
        <f>SUMIF($B$161:$B$214,"2",C$161:C$214)</f>
        <v>747460</v>
      </c>
      <c r="D216" s="81">
        <f>SUMIF($B$161:$B$214,"2",D$161:D$214)</f>
        <v>926690</v>
      </c>
      <c r="E216" s="81">
        <f>SUMIF($B$161:$B$214,"2",E$161:E$214)</f>
        <v>878917</v>
      </c>
    </row>
    <row r="217" spans="1:5" s="10" customFormat="1" ht="15.75">
      <c r="A217" s="85" t="s">
        <v>110</v>
      </c>
      <c r="B217" s="98">
        <v>3</v>
      </c>
      <c r="C217" s="81">
        <f>SUMIF($B$161:$B$214,"3",C$161:C$214)</f>
        <v>0</v>
      </c>
      <c r="D217" s="81">
        <f>SUMIF($B$161:$B$214,"3",D$161:D$214)</f>
        <v>0</v>
      </c>
      <c r="E217" s="81">
        <f>SUMIF($B$161:$B$214,"3",E$161:E$214)</f>
        <v>0</v>
      </c>
    </row>
    <row r="218" spans="1:5" s="10" customFormat="1" ht="15.75" hidden="1">
      <c r="A218" s="67" t="s">
        <v>345</v>
      </c>
      <c r="B218" s="17"/>
      <c r="C218" s="82"/>
      <c r="D218" s="82"/>
      <c r="E218" s="82"/>
    </row>
    <row r="219" spans="1:5" s="10" customFormat="1" ht="15.75" hidden="1">
      <c r="A219" s="85" t="s">
        <v>103</v>
      </c>
      <c r="B219" s="104"/>
      <c r="C219" s="81"/>
      <c r="D219" s="81"/>
      <c r="E219" s="81"/>
    </row>
    <row r="220" spans="1:5" s="10" customFormat="1" ht="15.75" hidden="1">
      <c r="A220" s="108" t="s">
        <v>346</v>
      </c>
      <c r="B220" s="104"/>
      <c r="C220" s="81">
        <f>SUM(C219)</f>
        <v>0</v>
      </c>
      <c r="D220" s="81">
        <f>SUM(D219)</f>
        <v>0</v>
      </c>
      <c r="E220" s="81">
        <f>SUM(E219)</f>
        <v>0</v>
      </c>
    </row>
    <row r="221" spans="1:5" s="10" customFormat="1" ht="15.75" hidden="1">
      <c r="A221" s="85" t="s">
        <v>347</v>
      </c>
      <c r="B221" s="104">
        <v>2</v>
      </c>
      <c r="C221" s="81"/>
      <c r="D221" s="81"/>
      <c r="E221" s="81"/>
    </row>
    <row r="222" spans="1:5" s="10" customFormat="1" ht="15.75" hidden="1">
      <c r="A222" s="85" t="s">
        <v>104</v>
      </c>
      <c r="B222" s="104">
        <v>2</v>
      </c>
      <c r="C222" s="81"/>
      <c r="D222" s="81"/>
      <c r="E222" s="81"/>
    </row>
    <row r="223" spans="1:5" s="10" customFormat="1" ht="15.75" hidden="1">
      <c r="A223" s="85" t="s">
        <v>104</v>
      </c>
      <c r="B223" s="104">
        <v>2</v>
      </c>
      <c r="C223" s="81"/>
      <c r="D223" s="81"/>
      <c r="E223" s="81"/>
    </row>
    <row r="224" spans="1:5" s="10" customFormat="1" ht="31.5" hidden="1">
      <c r="A224" s="107" t="s">
        <v>349</v>
      </c>
      <c r="B224" s="104"/>
      <c r="C224" s="81">
        <f>SUM(C222:C223)</f>
        <v>0</v>
      </c>
      <c r="D224" s="81">
        <f>SUM(D222:D223)</f>
        <v>0</v>
      </c>
      <c r="E224" s="81">
        <f>SUM(E222:E223)</f>
        <v>0</v>
      </c>
    </row>
    <row r="225" spans="1:5" s="10" customFormat="1" ht="15.75" hidden="1">
      <c r="A225" s="63" t="s">
        <v>348</v>
      </c>
      <c r="B225" s="104"/>
      <c r="C225" s="81">
        <f>C221+C224</f>
        <v>0</v>
      </c>
      <c r="D225" s="81">
        <f>D221+D224</f>
        <v>0</v>
      </c>
      <c r="E225" s="81">
        <f>E221+E224</f>
        <v>0</v>
      </c>
    </row>
    <row r="226" spans="1:5" s="10" customFormat="1" ht="15.75" hidden="1">
      <c r="A226" s="85" t="s">
        <v>103</v>
      </c>
      <c r="B226" s="104">
        <v>2</v>
      </c>
      <c r="C226" s="81"/>
      <c r="D226" s="81"/>
      <c r="E226" s="81"/>
    </row>
    <row r="227" spans="1:5" s="10" customFormat="1" ht="15.75" hidden="1">
      <c r="A227" s="85" t="s">
        <v>103</v>
      </c>
      <c r="B227" s="104">
        <v>2</v>
      </c>
      <c r="C227" s="81"/>
      <c r="D227" s="81"/>
      <c r="E227" s="81"/>
    </row>
    <row r="228" spans="1:5" s="10" customFormat="1" ht="15.75" hidden="1">
      <c r="A228" s="85" t="s">
        <v>103</v>
      </c>
      <c r="B228" s="104">
        <v>2</v>
      </c>
      <c r="C228" s="81"/>
      <c r="D228" s="81"/>
      <c r="E228" s="81"/>
    </row>
    <row r="229" spans="1:5" s="10" customFormat="1" ht="15.75" hidden="1">
      <c r="A229" s="108" t="s">
        <v>350</v>
      </c>
      <c r="B229" s="104"/>
      <c r="C229" s="81">
        <f>SUM(C226:C228)</f>
        <v>0</v>
      </c>
      <c r="D229" s="81">
        <f>SUM(D226:D228)</f>
        <v>0</v>
      </c>
      <c r="E229" s="81">
        <f>SUM(E226:E228)</f>
        <v>0</v>
      </c>
    </row>
    <row r="230" spans="1:5" s="10" customFormat="1" ht="15.75" hidden="1">
      <c r="A230" s="85" t="s">
        <v>351</v>
      </c>
      <c r="B230" s="104">
        <v>2</v>
      </c>
      <c r="C230" s="81"/>
      <c r="D230" s="81"/>
      <c r="E230" s="81"/>
    </row>
    <row r="231" spans="1:5" s="10" customFormat="1" ht="15.75" hidden="1">
      <c r="A231" s="85" t="s">
        <v>352</v>
      </c>
      <c r="B231" s="104">
        <v>2</v>
      </c>
      <c r="C231" s="81"/>
      <c r="D231" s="81"/>
      <c r="E231" s="81"/>
    </row>
    <row r="232" spans="1:5" s="10" customFormat="1" ht="15.75" hidden="1">
      <c r="A232" s="63" t="s">
        <v>353</v>
      </c>
      <c r="B232" s="104"/>
      <c r="C232" s="81">
        <f>SUM(C230:C231)</f>
        <v>0</v>
      </c>
      <c r="D232" s="81">
        <f>SUM(D230:D231)</f>
        <v>0</v>
      </c>
      <c r="E232" s="81">
        <f>SUM(E230:E231)</f>
        <v>0</v>
      </c>
    </row>
    <row r="233" spans="1:5" s="10" customFormat="1" ht="15.75" hidden="1">
      <c r="A233" s="63" t="s">
        <v>354</v>
      </c>
      <c r="B233" s="104">
        <v>2</v>
      </c>
      <c r="C233" s="81"/>
      <c r="D233" s="81"/>
      <c r="E233" s="81"/>
    </row>
    <row r="234" spans="1:5" s="10" customFormat="1" ht="15.75" hidden="1">
      <c r="A234" s="43" t="s">
        <v>345</v>
      </c>
      <c r="B234" s="100"/>
      <c r="C234" s="82">
        <f>SUM(C235:C235:C237)</f>
        <v>0</v>
      </c>
      <c r="D234" s="82">
        <f>SUM(D235:D235:D237)</f>
        <v>0</v>
      </c>
      <c r="E234" s="82">
        <f>SUM(E235:E235:E237)</f>
        <v>0</v>
      </c>
    </row>
    <row r="235" spans="1:5" s="10" customFormat="1" ht="15.75" hidden="1">
      <c r="A235" s="85" t="s">
        <v>375</v>
      </c>
      <c r="B235" s="98">
        <v>1</v>
      </c>
      <c r="C235" s="81">
        <f>SUMIF($B$218:$B$234,"1",C$218:C$234)</f>
        <v>0</v>
      </c>
      <c r="D235" s="81">
        <f>SUMIF($B$218:$B$234,"1",D$218:D$234)</f>
        <v>0</v>
      </c>
      <c r="E235" s="81">
        <f>SUMIF($B$218:$B$234,"1",E$218:E$234)</f>
        <v>0</v>
      </c>
    </row>
    <row r="236" spans="1:5" s="10" customFormat="1" ht="15.75" hidden="1">
      <c r="A236" s="85" t="s">
        <v>218</v>
      </c>
      <c r="B236" s="98">
        <v>2</v>
      </c>
      <c r="C236" s="81">
        <f>SUMIF($B$218:$B$234,"2",C$218:C$234)</f>
        <v>0</v>
      </c>
      <c r="D236" s="81">
        <f>SUMIF($B$218:$B$234,"2",D$218:D$234)</f>
        <v>0</v>
      </c>
      <c r="E236" s="81">
        <f>SUMIF($B$218:$B$234,"2",E$218:E$234)</f>
        <v>0</v>
      </c>
    </row>
    <row r="237" spans="1:5" s="10" customFormat="1" ht="15.75" hidden="1">
      <c r="A237" s="85" t="s">
        <v>110</v>
      </c>
      <c r="B237" s="98">
        <v>3</v>
      </c>
      <c r="C237" s="81">
        <f>SUMIF($B$218:$B$234,"3",C$218:C$234)</f>
        <v>0</v>
      </c>
      <c r="D237" s="81">
        <f>SUMIF($B$218:$B$234,"3",D$218:D$234)</f>
        <v>0</v>
      </c>
      <c r="E237" s="81">
        <f>SUMIF($B$218:$B$234,"3",E$218:E$234)</f>
        <v>0</v>
      </c>
    </row>
    <row r="238" spans="1:5" s="10" customFormat="1" ht="15.75">
      <c r="A238" s="67" t="s">
        <v>358</v>
      </c>
      <c r="B238" s="17"/>
      <c r="C238" s="82"/>
      <c r="D238" s="82"/>
      <c r="E238" s="82"/>
    </row>
    <row r="239" spans="1:5" s="10" customFormat="1" ht="15.75" hidden="1">
      <c r="A239" s="85"/>
      <c r="B239" s="17"/>
      <c r="C239" s="82"/>
      <c r="D239" s="82"/>
      <c r="E239" s="82"/>
    </row>
    <row r="240" spans="1:5" s="10" customFormat="1" ht="31.5" hidden="1">
      <c r="A240" s="63" t="s">
        <v>357</v>
      </c>
      <c r="B240" s="17"/>
      <c r="C240" s="81"/>
      <c r="D240" s="81"/>
      <c r="E240" s="81"/>
    </row>
    <row r="241" spans="1:5" s="10" customFormat="1" ht="15.75" hidden="1">
      <c r="A241" s="85"/>
      <c r="B241" s="17"/>
      <c r="C241" s="81"/>
      <c r="D241" s="81"/>
      <c r="E241" s="81"/>
    </row>
    <row r="242" spans="1:5" s="10" customFormat="1" ht="15.75">
      <c r="A242" s="85" t="s">
        <v>469</v>
      </c>
      <c r="B242" s="17">
        <v>2</v>
      </c>
      <c r="C242" s="81">
        <v>100000</v>
      </c>
      <c r="D242" s="81">
        <v>100000</v>
      </c>
      <c r="E242" s="81"/>
    </row>
    <row r="243" spans="1:5" s="10" customFormat="1" ht="47.25">
      <c r="A243" s="63" t="s">
        <v>419</v>
      </c>
      <c r="B243" s="17"/>
      <c r="C243" s="81">
        <f>SUM(C241:C242)</f>
        <v>100000</v>
      </c>
      <c r="D243" s="81">
        <f>SUM(D241:D242)</f>
        <v>100000</v>
      </c>
      <c r="E243" s="81">
        <f>SUM(E241:E242)</f>
        <v>0</v>
      </c>
    </row>
    <row r="244" spans="1:5" s="10" customFormat="1" ht="15.75" hidden="1">
      <c r="A244" s="63"/>
      <c r="B244" s="17"/>
      <c r="C244" s="81"/>
      <c r="D244" s="81"/>
      <c r="E244" s="81"/>
    </row>
    <row r="245" spans="1:5" s="10" customFormat="1" ht="15.75" hidden="1">
      <c r="A245" s="63"/>
      <c r="B245" s="17"/>
      <c r="C245" s="81"/>
      <c r="D245" s="81"/>
      <c r="E245" s="81"/>
    </row>
    <row r="246" spans="1:5" s="10" customFormat="1" ht="15.75" hidden="1">
      <c r="A246" s="63" t="s">
        <v>506</v>
      </c>
      <c r="B246" s="17">
        <v>2</v>
      </c>
      <c r="C246" s="81"/>
      <c r="D246" s="81"/>
      <c r="E246" s="81"/>
    </row>
    <row r="247" spans="1:5" s="10" customFormat="1" ht="15.75" hidden="1">
      <c r="A247" s="63" t="s">
        <v>420</v>
      </c>
      <c r="B247" s="17"/>
      <c r="C247" s="81"/>
      <c r="D247" s="81"/>
      <c r="E247" s="81"/>
    </row>
    <row r="248" spans="1:5" s="10" customFormat="1" ht="15.75">
      <c r="A248" s="43" t="s">
        <v>358</v>
      </c>
      <c r="B248" s="100"/>
      <c r="C248" s="82">
        <f>SUM(C249:C249:C251)</f>
        <v>100000</v>
      </c>
      <c r="D248" s="82">
        <f>SUM(D249:D249:D251)</f>
        <v>100000</v>
      </c>
      <c r="E248" s="82">
        <f>SUM(E249:E249:E251)</f>
        <v>0</v>
      </c>
    </row>
    <row r="249" spans="1:5" s="10" customFormat="1" ht="15.75">
      <c r="A249" s="85" t="s">
        <v>375</v>
      </c>
      <c r="B249" s="98">
        <v>1</v>
      </c>
      <c r="C249" s="81">
        <f>SUMIF($B$238:$B$248,"1",C$238:C$248)</f>
        <v>0</v>
      </c>
      <c r="D249" s="81">
        <f>SUMIF($B$238:$B$248,"1",D$238:D$248)</f>
        <v>0</v>
      </c>
      <c r="E249" s="81">
        <f>SUMIF($B$238:$B$248,"1",E$238:E$248)</f>
        <v>0</v>
      </c>
    </row>
    <row r="250" spans="1:5" s="10" customFormat="1" ht="15.75">
      <c r="A250" s="85" t="s">
        <v>218</v>
      </c>
      <c r="B250" s="98">
        <v>2</v>
      </c>
      <c r="C250" s="81">
        <f>SUMIF($B$238:$B$248,"2",C$238:C$248)</f>
        <v>100000</v>
      </c>
      <c r="D250" s="81">
        <f>SUMIF($B$238:$B$248,"2",D$238:D$248)</f>
        <v>100000</v>
      </c>
      <c r="E250" s="81">
        <f>SUMIF($B$238:$B$248,"2",E$238:E$248)</f>
        <v>0</v>
      </c>
    </row>
    <row r="251" spans="1:5" s="10" customFormat="1" ht="15.75">
      <c r="A251" s="85" t="s">
        <v>110</v>
      </c>
      <c r="B251" s="98">
        <v>3</v>
      </c>
      <c r="C251" s="81">
        <f>SUMIF($B$238:$B$248,"3",C$238:C$248)</f>
        <v>0</v>
      </c>
      <c r="D251" s="81">
        <f>SUMIF($B$238:$B$248,"3",D$238:D$248)</f>
        <v>0</v>
      </c>
      <c r="E251" s="81">
        <f>SUMIF($B$238:$B$248,"3",E$238:E$248)</f>
        <v>0</v>
      </c>
    </row>
    <row r="252" spans="1:5" s="10" customFormat="1" ht="15.75">
      <c r="A252" s="67" t="s">
        <v>359</v>
      </c>
      <c r="B252" s="17"/>
      <c r="C252" s="82"/>
      <c r="D252" s="82"/>
      <c r="E252" s="82"/>
    </row>
    <row r="253" spans="1:5" s="10" customFormat="1" ht="15.75" hidden="1">
      <c r="A253" s="63"/>
      <c r="B253" s="17"/>
      <c r="C253" s="81"/>
      <c r="D253" s="81"/>
      <c r="E253" s="81"/>
    </row>
    <row r="254" spans="1:5" s="10" customFormat="1" ht="31.5" hidden="1">
      <c r="A254" s="63" t="s">
        <v>360</v>
      </c>
      <c r="B254" s="17"/>
      <c r="C254" s="81"/>
      <c r="D254" s="81"/>
      <c r="E254" s="81"/>
    </row>
    <row r="255" spans="1:5" s="10" customFormat="1" ht="31.5">
      <c r="A255" s="85" t="s">
        <v>493</v>
      </c>
      <c r="B255" s="17">
        <v>2</v>
      </c>
      <c r="C255" s="81">
        <v>15000</v>
      </c>
      <c r="D255" s="81">
        <v>15000</v>
      </c>
      <c r="E255" s="81">
        <v>8750</v>
      </c>
    </row>
    <row r="256" spans="1:5" s="10" customFormat="1" ht="47.25">
      <c r="A256" s="63" t="s">
        <v>421</v>
      </c>
      <c r="B256" s="17"/>
      <c r="C256" s="81">
        <f>SUM(C255)</f>
        <v>15000</v>
      </c>
      <c r="D256" s="81">
        <f>SUM(D255)</f>
        <v>15000</v>
      </c>
      <c r="E256" s="81">
        <f>SUM(E255)</f>
        <v>8750</v>
      </c>
    </row>
    <row r="257" spans="1:5" s="10" customFormat="1" ht="15.75" hidden="1">
      <c r="A257" s="63"/>
      <c r="B257" s="17"/>
      <c r="C257" s="81"/>
      <c r="D257" s="81"/>
      <c r="E257" s="81"/>
    </row>
    <row r="258" spans="1:5" s="10" customFormat="1" ht="15.75" hidden="1">
      <c r="A258" s="63"/>
      <c r="B258" s="17"/>
      <c r="C258" s="81"/>
      <c r="D258" s="81"/>
      <c r="E258" s="81"/>
    </row>
    <row r="259" spans="1:5" s="10" customFormat="1" ht="15.75" hidden="1">
      <c r="A259" s="63"/>
      <c r="B259" s="17"/>
      <c r="C259" s="81"/>
      <c r="D259" s="81"/>
      <c r="E259" s="81"/>
    </row>
    <row r="260" spans="1:5" s="10" customFormat="1" ht="15.75" hidden="1">
      <c r="A260" s="63" t="s">
        <v>422</v>
      </c>
      <c r="B260" s="17"/>
      <c r="C260" s="81"/>
      <c r="D260" s="81"/>
      <c r="E260" s="81"/>
    </row>
    <row r="261" spans="1:5" s="10" customFormat="1" ht="31.5">
      <c r="A261" s="88" t="s">
        <v>531</v>
      </c>
      <c r="B261" s="17">
        <v>2</v>
      </c>
      <c r="C261" s="81">
        <v>0</v>
      </c>
      <c r="D261" s="81">
        <v>2000000</v>
      </c>
      <c r="E261" s="81">
        <v>2000000</v>
      </c>
    </row>
    <row r="262" spans="1:5" s="10" customFormat="1" ht="31.5">
      <c r="A262" s="43" t="s">
        <v>359</v>
      </c>
      <c r="B262" s="100"/>
      <c r="C262" s="82">
        <f>SUM(C263:C263:C265)</f>
        <v>15000</v>
      </c>
      <c r="D262" s="82">
        <f>SUM(D263:D263:D265)</f>
        <v>2015000</v>
      </c>
      <c r="E262" s="82">
        <f>SUM(E263:E263:E265)</f>
        <v>2008750</v>
      </c>
    </row>
    <row r="263" spans="1:5" s="10" customFormat="1" ht="15.75">
      <c r="A263" s="85" t="s">
        <v>375</v>
      </c>
      <c r="B263" s="98">
        <v>1</v>
      </c>
      <c r="C263" s="81">
        <f>SUMIF($B$252:$B$262,"1",C$252:C$262)</f>
        <v>0</v>
      </c>
      <c r="D263" s="81">
        <f>SUMIF($B$252:$B$262,"1",D$252:D$262)</f>
        <v>0</v>
      </c>
      <c r="E263" s="81">
        <f>SUMIF($B$252:$B$262,"1",E$252:E$262)</f>
        <v>0</v>
      </c>
    </row>
    <row r="264" spans="1:5" s="10" customFormat="1" ht="15.75">
      <c r="A264" s="85" t="s">
        <v>218</v>
      </c>
      <c r="B264" s="98">
        <v>2</v>
      </c>
      <c r="C264" s="81">
        <f>SUMIF($B$252:$B$262,"2",C$252:C$262)</f>
        <v>15000</v>
      </c>
      <c r="D264" s="81">
        <f>SUMIF($B$252:$B$262,"2",D$252:D$262)</f>
        <v>2015000</v>
      </c>
      <c r="E264" s="81">
        <f>SUMIF($B$252:$B$262,"2",E$252:E$262)</f>
        <v>2008750</v>
      </c>
    </row>
    <row r="265" spans="1:5" s="10" customFormat="1" ht="15.75">
      <c r="A265" s="85" t="s">
        <v>110</v>
      </c>
      <c r="B265" s="98">
        <v>3</v>
      </c>
      <c r="C265" s="81">
        <f>SUMIF($B$252:$B$262,"3",C$252:C$262)</f>
        <v>0</v>
      </c>
      <c r="D265" s="81">
        <f>SUMIF($B$252:$B$262,"3",D$252:D$262)</f>
        <v>0</v>
      </c>
      <c r="E265" s="81">
        <f>SUMIF($B$252:$B$262,"3",E$252:E$262)</f>
        <v>0</v>
      </c>
    </row>
    <row r="266" spans="1:5" s="10" customFormat="1" ht="49.5">
      <c r="A266" s="68" t="s">
        <v>433</v>
      </c>
      <c r="B266" s="101"/>
      <c r="C266" s="143"/>
      <c r="D266" s="143"/>
      <c r="E266" s="143"/>
    </row>
    <row r="267" spans="1:5" s="10" customFormat="1" ht="16.5">
      <c r="A267" s="67" t="s">
        <v>148</v>
      </c>
      <c r="B267" s="101"/>
      <c r="C267" s="143"/>
      <c r="D267" s="143"/>
      <c r="E267" s="143"/>
    </row>
    <row r="268" spans="1:5" s="10" customFormat="1" ht="16.5" customHeight="1">
      <c r="A268" s="63" t="s">
        <v>204</v>
      </c>
      <c r="B268" s="101">
        <v>2</v>
      </c>
      <c r="C268" s="83">
        <v>6416692</v>
      </c>
      <c r="D268" s="83">
        <v>6324902</v>
      </c>
      <c r="E268" s="83">
        <v>6324902</v>
      </c>
    </row>
    <row r="269" spans="1:5" s="10" customFormat="1" ht="15.75">
      <c r="A269" s="63" t="s">
        <v>425</v>
      </c>
      <c r="B269" s="100">
        <v>2</v>
      </c>
      <c r="C269" s="83"/>
      <c r="D269" s="83"/>
      <c r="E269" s="83"/>
    </row>
    <row r="270" spans="1:5" s="10" customFormat="1" ht="31.5">
      <c r="A270" s="43" t="s">
        <v>148</v>
      </c>
      <c r="B270" s="100"/>
      <c r="C270" s="82">
        <f>SUM(C271:C273)</f>
        <v>6416692</v>
      </c>
      <c r="D270" s="82">
        <f>SUM(D271:D273)</f>
        <v>6324902</v>
      </c>
      <c r="E270" s="82">
        <f>SUM(E271:E273)</f>
        <v>6324902</v>
      </c>
    </row>
    <row r="271" spans="1:5" s="10" customFormat="1" ht="15.75">
      <c r="A271" s="85" t="s">
        <v>375</v>
      </c>
      <c r="B271" s="98">
        <v>1</v>
      </c>
      <c r="C271" s="81">
        <f>SUMIF($B$267:$B$270,"1",C$267:C$270)</f>
        <v>0</v>
      </c>
      <c r="D271" s="81">
        <f>SUMIF($B$267:$B$270,"1",D$267:D$270)</f>
        <v>0</v>
      </c>
      <c r="E271" s="81">
        <f>SUMIF($B$267:$B$270,"1",E$267:E$270)</f>
        <v>0</v>
      </c>
    </row>
    <row r="272" spans="1:5" s="10" customFormat="1" ht="15.75">
      <c r="A272" s="85" t="s">
        <v>218</v>
      </c>
      <c r="B272" s="98">
        <v>2</v>
      </c>
      <c r="C272" s="81">
        <f>SUMIF($B$267:$B$270,"2",C$267:C$270)</f>
        <v>6416692</v>
      </c>
      <c r="D272" s="81">
        <f>SUMIF($B$267:$B$270,"2",D$267:D$270)</f>
        <v>6324902</v>
      </c>
      <c r="E272" s="81">
        <f>SUMIF($B$267:$B$270,"2",E$267:E$270)</f>
        <v>6324902</v>
      </c>
    </row>
    <row r="273" spans="1:5" s="10" customFormat="1" ht="15.75">
      <c r="A273" s="85" t="s">
        <v>110</v>
      </c>
      <c r="B273" s="98">
        <v>3</v>
      </c>
      <c r="C273" s="81">
        <f>SUMIF($B$267:$B$270,"3",C$267:C$270)</f>
        <v>0</v>
      </c>
      <c r="D273" s="81">
        <f>SUMIF($B$267:$B$270,"3",D$267:D$270)</f>
        <v>0</v>
      </c>
      <c r="E273" s="81">
        <f>SUMIF($B$267:$B$270,"3",E$267:E$270)</f>
        <v>0</v>
      </c>
    </row>
    <row r="274" spans="1:5" s="10" customFormat="1" ht="15.75" hidden="1">
      <c r="A274" s="67" t="s">
        <v>149</v>
      </c>
      <c r="B274" s="98"/>
      <c r="C274" s="81"/>
      <c r="D274" s="81"/>
      <c r="E274" s="81"/>
    </row>
    <row r="275" spans="1:5" s="10" customFormat="1" ht="31.5" hidden="1">
      <c r="A275" s="63" t="s">
        <v>204</v>
      </c>
      <c r="B275" s="101">
        <v>2</v>
      </c>
      <c r="C275" s="81"/>
      <c r="D275" s="81"/>
      <c r="E275" s="81"/>
    </row>
    <row r="276" spans="1:5" s="10" customFormat="1" ht="15.75" hidden="1">
      <c r="A276" s="63" t="s">
        <v>425</v>
      </c>
      <c r="B276" s="100">
        <v>2</v>
      </c>
      <c r="C276" s="83"/>
      <c r="D276" s="83"/>
      <c r="E276" s="83"/>
    </row>
    <row r="277" spans="1:5" s="10" customFormat="1" ht="15.75" hidden="1">
      <c r="A277" s="43" t="s">
        <v>149</v>
      </c>
      <c r="B277" s="100"/>
      <c r="C277" s="82">
        <f>SUM(C278:C280)</f>
        <v>0</v>
      </c>
      <c r="D277" s="82">
        <f>SUM(D278:D280)</f>
        <v>0</v>
      </c>
      <c r="E277" s="82">
        <f>SUM(E278:E280)</f>
        <v>0</v>
      </c>
    </row>
    <row r="278" spans="1:5" s="10" customFormat="1" ht="15.75" hidden="1">
      <c r="A278" s="85" t="s">
        <v>375</v>
      </c>
      <c r="B278" s="98">
        <v>1</v>
      </c>
      <c r="C278" s="81">
        <f>SUMIF($B$274:$B$277,"1",C$274:C$277)</f>
        <v>0</v>
      </c>
      <c r="D278" s="81">
        <f>SUMIF($B$274:$B$277,"1",D$274:D$277)</f>
        <v>0</v>
      </c>
      <c r="E278" s="81">
        <f>SUMIF($B$274:$B$277,"1",E$274:E$277)</f>
        <v>0</v>
      </c>
    </row>
    <row r="279" spans="1:5" s="10" customFormat="1" ht="15.75" hidden="1">
      <c r="A279" s="85" t="s">
        <v>218</v>
      </c>
      <c r="B279" s="98">
        <v>2</v>
      </c>
      <c r="C279" s="81">
        <f>SUMIF($B$274:$B$277,"2",C$274:C$277)</f>
        <v>0</v>
      </c>
      <c r="D279" s="81">
        <f>SUMIF($B$274:$B$277,"2",D$274:D$277)</f>
        <v>0</v>
      </c>
      <c r="E279" s="81">
        <f>SUMIF($B$274:$B$277,"2",E$274:E$277)</f>
        <v>0</v>
      </c>
    </row>
    <row r="280" spans="1:5" s="10" customFormat="1" ht="15.75" hidden="1">
      <c r="A280" s="85" t="s">
        <v>110</v>
      </c>
      <c r="B280" s="98">
        <v>3</v>
      </c>
      <c r="C280" s="81">
        <f>SUMIF($B$274:$B$277,"3",C$274:C$277)</f>
        <v>0</v>
      </c>
      <c r="D280" s="81">
        <f>SUMIF($B$274:$B$277,"3",D$274:D$277)</f>
        <v>0</v>
      </c>
      <c r="E280" s="81">
        <f>SUMIF($B$274:$B$277,"3",E$274:E$277)</f>
        <v>0</v>
      </c>
    </row>
    <row r="281" spans="1:5" s="10" customFormat="1" ht="49.5">
      <c r="A281" s="68" t="s">
        <v>81</v>
      </c>
      <c r="B281" s="101"/>
      <c r="C281" s="143">
        <f>C282+C295</f>
        <v>0</v>
      </c>
      <c r="D281" s="143">
        <f>D282+D295</f>
        <v>0</v>
      </c>
      <c r="E281" s="143">
        <f>E282+E295</f>
        <v>0</v>
      </c>
    </row>
    <row r="282" spans="1:5" s="10" customFormat="1" ht="15.75">
      <c r="A282" s="67" t="s">
        <v>146</v>
      </c>
      <c r="B282" s="100"/>
      <c r="C282" s="83"/>
      <c r="D282" s="83"/>
      <c r="E282" s="83"/>
    </row>
    <row r="283" spans="1:5" s="10" customFormat="1" ht="15.75">
      <c r="A283" s="63" t="s">
        <v>203</v>
      </c>
      <c r="B283" s="100"/>
      <c r="C283" s="83"/>
      <c r="D283" s="83"/>
      <c r="E283" s="83"/>
    </row>
    <row r="284" spans="1:5" s="10" customFormat="1" ht="31.5" hidden="1">
      <c r="A284" s="85" t="s">
        <v>423</v>
      </c>
      <c r="B284" s="100"/>
      <c r="C284" s="83"/>
      <c r="D284" s="83"/>
      <c r="E284" s="83"/>
    </row>
    <row r="285" spans="1:5" s="10" customFormat="1" ht="31.5" hidden="1">
      <c r="A285" s="85" t="s">
        <v>215</v>
      </c>
      <c r="B285" s="100"/>
      <c r="C285" s="83"/>
      <c r="D285" s="83"/>
      <c r="E285" s="83"/>
    </row>
    <row r="286" spans="1:5" s="10" customFormat="1" ht="31.5" hidden="1">
      <c r="A286" s="85" t="s">
        <v>424</v>
      </c>
      <c r="B286" s="100"/>
      <c r="C286" s="83"/>
      <c r="D286" s="83"/>
      <c r="E286" s="83"/>
    </row>
    <row r="287" spans="1:5" s="10" customFormat="1" ht="31.5">
      <c r="A287" s="85" t="s">
        <v>214</v>
      </c>
      <c r="B287" s="100">
        <v>2</v>
      </c>
      <c r="C287" s="83"/>
      <c r="D287" s="83">
        <v>409233</v>
      </c>
      <c r="E287" s="83">
        <v>409233</v>
      </c>
    </row>
    <row r="288" spans="1:5" s="10" customFormat="1" ht="15.75" hidden="1">
      <c r="A288" s="85" t="s">
        <v>213</v>
      </c>
      <c r="B288" s="100"/>
      <c r="C288" s="83"/>
      <c r="D288" s="83"/>
      <c r="E288" s="83"/>
    </row>
    <row r="289" spans="1:5" s="10" customFormat="1" ht="15.75" hidden="1">
      <c r="A289" s="63" t="s">
        <v>205</v>
      </c>
      <c r="B289" s="100"/>
      <c r="C289" s="83"/>
      <c r="D289" s="83"/>
      <c r="E289" s="83"/>
    </row>
    <row r="290" spans="1:5" s="10" customFormat="1" ht="31.5" hidden="1">
      <c r="A290" s="63" t="s">
        <v>206</v>
      </c>
      <c r="B290" s="100"/>
      <c r="C290" s="83"/>
      <c r="D290" s="83"/>
      <c r="E290" s="83"/>
    </row>
    <row r="291" spans="1:5" s="10" customFormat="1" ht="31.5">
      <c r="A291" s="43" t="s">
        <v>146</v>
      </c>
      <c r="B291" s="100"/>
      <c r="C291" s="82">
        <f>SUM(C292:C294)</f>
        <v>0</v>
      </c>
      <c r="D291" s="82">
        <f>SUM(D292:D294)</f>
        <v>409233</v>
      </c>
      <c r="E291" s="82">
        <f>SUM(E292:E294)</f>
        <v>409233</v>
      </c>
    </row>
    <row r="292" spans="1:5" s="10" customFormat="1" ht="15.75">
      <c r="A292" s="85" t="s">
        <v>375</v>
      </c>
      <c r="B292" s="98">
        <v>1</v>
      </c>
      <c r="C292" s="81">
        <f>SUMIF($B$282:$B$291,"1",C$282:C$291)</f>
        <v>0</v>
      </c>
      <c r="D292" s="81">
        <f>SUMIF($B$282:$B$291,"1",D$282:D$291)</f>
        <v>0</v>
      </c>
      <c r="E292" s="81">
        <f>SUMIF($B$282:$B$291,"1",E$282:E$291)</f>
        <v>0</v>
      </c>
    </row>
    <row r="293" spans="1:5" s="10" customFormat="1" ht="15.75">
      <c r="A293" s="85" t="s">
        <v>218</v>
      </c>
      <c r="B293" s="98">
        <v>2</v>
      </c>
      <c r="C293" s="81">
        <f>SUMIF($B$282:$B$291,"2",C$282:C$291)</f>
        <v>0</v>
      </c>
      <c r="D293" s="81">
        <f>SUMIF($B$282:$B$291,"2",D$282:D$291)</f>
        <v>409233</v>
      </c>
      <c r="E293" s="81">
        <f>SUMIF($B$282:$B$291,"2",E$282:E$291)</f>
        <v>409233</v>
      </c>
    </row>
    <row r="294" spans="1:5" s="10" customFormat="1" ht="15.75">
      <c r="A294" s="85" t="s">
        <v>110</v>
      </c>
      <c r="B294" s="98">
        <v>3</v>
      </c>
      <c r="C294" s="81">
        <f>SUMIF($B$282:$B$291,"3",C$282:C$291)</f>
        <v>0</v>
      </c>
      <c r="D294" s="81">
        <f>SUMIF($B$282:$B$291,"3",D$282:D$291)</f>
        <v>0</v>
      </c>
      <c r="E294" s="81">
        <f>SUMIF($B$282:$B$291,"3",E$282:E$291)</f>
        <v>0</v>
      </c>
    </row>
    <row r="295" spans="1:5" s="10" customFormat="1" ht="31.5">
      <c r="A295" s="67" t="s">
        <v>147</v>
      </c>
      <c r="B295" s="100"/>
      <c r="C295" s="83"/>
      <c r="D295" s="83"/>
      <c r="E295" s="83"/>
    </row>
    <row r="296" spans="1:5" s="10" customFormat="1" ht="15.75" hidden="1">
      <c r="A296" s="63" t="s">
        <v>203</v>
      </c>
      <c r="B296" s="100"/>
      <c r="C296" s="83"/>
      <c r="D296" s="83"/>
      <c r="E296" s="83"/>
    </row>
    <row r="297" spans="1:5" s="10" customFormat="1" ht="31.5" hidden="1">
      <c r="A297" s="85" t="s">
        <v>423</v>
      </c>
      <c r="B297" s="100"/>
      <c r="C297" s="83"/>
      <c r="D297" s="83"/>
      <c r="E297" s="83"/>
    </row>
    <row r="298" spans="1:5" s="10" customFormat="1" ht="31.5" hidden="1">
      <c r="A298" s="85" t="s">
        <v>215</v>
      </c>
      <c r="B298" s="100"/>
      <c r="C298" s="83"/>
      <c r="D298" s="83"/>
      <c r="E298" s="83"/>
    </row>
    <row r="299" spans="1:5" s="10" customFormat="1" ht="31.5" hidden="1">
      <c r="A299" s="85" t="s">
        <v>424</v>
      </c>
      <c r="B299" s="100"/>
      <c r="C299" s="83"/>
      <c r="D299" s="83"/>
      <c r="E299" s="83"/>
    </row>
    <row r="300" spans="1:5" s="10" customFormat="1" ht="15.75" hidden="1">
      <c r="A300" s="85" t="s">
        <v>214</v>
      </c>
      <c r="B300" s="100"/>
      <c r="C300" s="83"/>
      <c r="D300" s="83"/>
      <c r="E300" s="83"/>
    </row>
    <row r="301" spans="1:5" s="10" customFormat="1" ht="15.75" hidden="1">
      <c r="A301" s="85" t="s">
        <v>213</v>
      </c>
      <c r="B301" s="100"/>
      <c r="C301" s="83"/>
      <c r="D301" s="83"/>
      <c r="E301" s="83"/>
    </row>
    <row r="302" spans="1:5" s="10" customFormat="1" ht="15.75" hidden="1">
      <c r="A302" s="63" t="s">
        <v>205</v>
      </c>
      <c r="B302" s="100"/>
      <c r="C302" s="83"/>
      <c r="D302" s="83"/>
      <c r="E302" s="83"/>
    </row>
    <row r="303" spans="1:5" s="10" customFormat="1" ht="31.5" hidden="1">
      <c r="A303" s="63" t="s">
        <v>206</v>
      </c>
      <c r="B303" s="100"/>
      <c r="C303" s="83"/>
      <c r="D303" s="83"/>
      <c r="E303" s="83"/>
    </row>
    <row r="304" spans="1:5" s="10" customFormat="1" ht="15.75" hidden="1">
      <c r="A304" s="43" t="s">
        <v>147</v>
      </c>
      <c r="B304" s="100"/>
      <c r="C304" s="82">
        <f>SUM(C305:C307)</f>
        <v>0</v>
      </c>
      <c r="D304" s="82">
        <f>SUM(D305:D307)</f>
        <v>0</v>
      </c>
      <c r="E304" s="82">
        <f>SUM(E305:E307)</f>
        <v>0</v>
      </c>
    </row>
    <row r="305" spans="1:5" s="10" customFormat="1" ht="15.75" hidden="1">
      <c r="A305" s="85" t="s">
        <v>375</v>
      </c>
      <c r="B305" s="98">
        <v>1</v>
      </c>
      <c r="C305" s="81">
        <f>SUMIF($B$295:$B$304,"1",C$295:C$304)</f>
        <v>0</v>
      </c>
      <c r="D305" s="81">
        <f>SUMIF($B$295:$B$304,"1",D$295:D$304)</f>
        <v>0</v>
      </c>
      <c r="E305" s="81">
        <f>SUMIF($B$295:$B$304,"1",E$295:E$304)</f>
        <v>0</v>
      </c>
    </row>
    <row r="306" spans="1:5" s="10" customFormat="1" ht="15.75" hidden="1">
      <c r="A306" s="85" t="s">
        <v>218</v>
      </c>
      <c r="B306" s="98">
        <v>2</v>
      </c>
      <c r="C306" s="81">
        <f>SUMIF($B$295:$B$304,"2",C$295:C$304)</f>
        <v>0</v>
      </c>
      <c r="D306" s="81">
        <f>SUMIF($B$295:$B$304,"2",D$295:D$304)</f>
        <v>0</v>
      </c>
      <c r="E306" s="81">
        <f>SUMIF($B$295:$B$304,"2",E$295:E$304)</f>
        <v>0</v>
      </c>
    </row>
    <row r="307" spans="1:5" s="10" customFormat="1" ht="15.75" hidden="1">
      <c r="A307" s="85" t="s">
        <v>110</v>
      </c>
      <c r="B307" s="98">
        <v>3</v>
      </c>
      <c r="C307" s="81">
        <f>SUMIF($B$295:$B$304,"3",C$295:C$304)</f>
        <v>0</v>
      </c>
      <c r="D307" s="81">
        <f>SUMIF($B$295:$B$304,"3",D$295:D$304)</f>
        <v>0</v>
      </c>
      <c r="E307" s="81">
        <f>SUMIF($B$295:$B$304,"3",E$295:E$304)</f>
        <v>0</v>
      </c>
    </row>
    <row r="308" spans="1:10" s="10" customFormat="1" ht="16.5">
      <c r="A308" s="68" t="s">
        <v>82</v>
      </c>
      <c r="B308" s="101"/>
      <c r="C308" s="105">
        <f>C94+C124+C157+C214++C234+C248+C262+C270+C277+C291+C304</f>
        <v>19094687</v>
      </c>
      <c r="D308" s="105">
        <f>D94+D124+D157+D214++D234+D248+D262+D270+D277+D291+D304</f>
        <v>24333865</v>
      </c>
      <c r="E308" s="105">
        <f>E94+E124+E157+E214++E234+E248+E262+E270+E277+E291+E304</f>
        <v>21287224</v>
      </c>
      <c r="G308" s="16"/>
      <c r="H308" s="16"/>
      <c r="I308" s="16"/>
      <c r="J308" s="12"/>
    </row>
    <row r="648" ht="15.75"/>
    <row r="649" ht="15.75"/>
    <row r="650" ht="15.75"/>
    <row r="651" ht="15.75"/>
    <row r="652" ht="15.75"/>
    <row r="653" ht="15.75"/>
    <row r="654" ht="15.75"/>
    <row r="655" ht="15.75"/>
    <row r="656" ht="15.75"/>
    <row r="657" ht="15.75"/>
    <row r="658" ht="15.75"/>
    <row r="659" ht="15.75"/>
    <row r="660" ht="15.75"/>
    <row r="661" ht="15.75"/>
    <row r="662" ht="15.75"/>
    <row r="663" ht="15.75"/>
    <row r="664" ht="15.75"/>
    <row r="665" ht="15.75"/>
    <row r="666" ht="15.75"/>
    <row r="667" ht="15.75"/>
    <row r="668" ht="15.75"/>
    <row r="669" ht="15.75"/>
    <row r="670" ht="15.75"/>
    <row r="671" ht="15.75"/>
    <row r="672" ht="15.75"/>
    <row r="673" ht="15.75"/>
    <row r="674" ht="15.75"/>
    <row r="675" ht="15.75"/>
    <row r="676" ht="15.75"/>
    <row r="677" ht="15.75"/>
    <row r="678" ht="15.75"/>
    <row r="679" ht="15.75"/>
    <row r="680" ht="15.75"/>
    <row r="681" ht="15.75"/>
    <row r="682" ht="15.75"/>
    <row r="683" ht="15.75"/>
    <row r="684" ht="15.75"/>
    <row r="685" ht="15.75"/>
    <row r="686" ht="15.75"/>
    <row r="687" ht="15.75"/>
    <row r="688" ht="15.75"/>
    <row r="689" ht="15.75"/>
    <row r="690" ht="15.75"/>
    <row r="691" ht="15.75"/>
    <row r="692" ht="15.75"/>
    <row r="693" ht="15.75"/>
    <row r="694" ht="15.75"/>
    <row r="695" ht="15.75"/>
    <row r="696" ht="15.75"/>
    <row r="697" ht="15.75"/>
    <row r="698" ht="15.75"/>
    <row r="699" ht="15.75"/>
    <row r="700" ht="15.75"/>
    <row r="701" ht="15.75"/>
    <row r="702" ht="15.75"/>
    <row r="703" ht="15.75"/>
    <row r="704" ht="15.75"/>
    <row r="705" ht="15.75"/>
    <row r="706" ht="15.75"/>
    <row r="707" ht="15.75"/>
    <row r="708" ht="15.75"/>
    <row r="709" ht="15.75"/>
    <row r="710" ht="15.75"/>
    <row r="711" ht="15.75"/>
    <row r="712" ht="15.75"/>
    <row r="713" ht="15.75"/>
    <row r="714" ht="15.75"/>
    <row r="715" ht="15.75"/>
    <row r="716" ht="15.75"/>
    <row r="717" ht="15.75"/>
    <row r="718" ht="15.75"/>
    <row r="719" ht="15.75"/>
    <row r="720" ht="15.75"/>
    <row r="721" ht="15.75"/>
    <row r="722" ht="15.75"/>
    <row r="723" ht="15.75"/>
    <row r="724" ht="15.75"/>
    <row r="725" ht="15.75"/>
    <row r="726" ht="15.75"/>
    <row r="727" ht="15.75"/>
    <row r="728" ht="15.75"/>
    <row r="729" ht="15.75"/>
    <row r="730" ht="15.75"/>
    <row r="731" ht="15.75"/>
    <row r="732" ht="15.75"/>
    <row r="733" ht="15.75"/>
    <row r="734" ht="15.75"/>
    <row r="735" ht="15.75"/>
    <row r="736" ht="15.75"/>
    <row r="737" ht="15.75"/>
    <row r="738" ht="15.75"/>
    <row r="739" ht="15.75"/>
    <row r="740" ht="15.75"/>
    <row r="741" ht="15.75"/>
    <row r="742" ht="15.75"/>
    <row r="743" ht="15.75"/>
    <row r="744" ht="15.75"/>
    <row r="745" ht="15.75"/>
    <row r="746" ht="15.75"/>
    <row r="747" ht="15.75"/>
    <row r="748" ht="15.75"/>
    <row r="749" ht="15.75"/>
    <row r="750" ht="15.75"/>
    <row r="751" ht="15.75"/>
    <row r="752" ht="15.75"/>
    <row r="753" ht="15.75"/>
    <row r="754" ht="15.75"/>
    <row r="755" ht="15.75"/>
    <row r="756" ht="15.75"/>
    <row r="757" ht="15.75"/>
    <row r="758" ht="15.75"/>
    <row r="759" ht="15.75"/>
    <row r="760" ht="15.75"/>
  </sheetData>
  <sheetProtection/>
  <mergeCells count="2">
    <mergeCell ref="A1:E1"/>
    <mergeCell ref="A2:E2"/>
  </mergeCells>
  <printOptions horizontalCentered="1"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2" r:id="rId3"/>
  <headerFooter>
    <oddHeader xml:space="preserve">&amp;R&amp;"Arial,Normál"&amp;10 </oddHeader>
    <oddFooter>&amp;C&amp;P. oldal, összesen: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L74"/>
  <sheetViews>
    <sheetView zoomScalePageLayoutView="0" workbookViewId="0" topLeftCell="A1">
      <selection activeCell="M33" sqref="M33"/>
    </sheetView>
  </sheetViews>
  <sheetFormatPr defaultColWidth="9.140625" defaultRowHeight="15"/>
  <cols>
    <col min="1" max="1" width="5.7109375" style="2" customWidth="1"/>
    <col min="2" max="2" width="35.421875" style="2" customWidth="1"/>
    <col min="3" max="3" width="5.7109375" style="2" customWidth="1"/>
    <col min="4" max="4" width="10.28125" style="2" customWidth="1"/>
    <col min="5" max="6" width="12.7109375" style="2" customWidth="1"/>
    <col min="7" max="7" width="10.57421875" style="2" customWidth="1"/>
    <col min="8" max="9" width="12.421875" style="2" customWidth="1"/>
    <col min="10" max="10" width="12.421875" style="20" customWidth="1"/>
    <col min="11" max="11" width="12.00390625" style="2" customWidth="1"/>
    <col min="12" max="12" width="13.421875" style="2" customWidth="1"/>
    <col min="13" max="16384" width="9.140625" style="2" customWidth="1"/>
  </cols>
  <sheetData>
    <row r="1" spans="1:12" ht="15.75" customHeight="1">
      <c r="A1" s="324" t="s">
        <v>512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</row>
    <row r="2" spans="1:12" ht="15.75">
      <c r="A2" s="313" t="s">
        <v>452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</row>
    <row r="3" ht="15.75"/>
    <row r="4" spans="1:12" s="19" customFormat="1" ht="15.7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6</v>
      </c>
      <c r="G4" s="1" t="s">
        <v>45</v>
      </c>
      <c r="H4" s="1" t="s">
        <v>46</v>
      </c>
      <c r="I4" s="1" t="s">
        <v>47</v>
      </c>
      <c r="J4" s="1" t="s">
        <v>88</v>
      </c>
      <c r="K4" s="1" t="s">
        <v>89</v>
      </c>
      <c r="L4" s="1" t="s">
        <v>48</v>
      </c>
    </row>
    <row r="5" spans="1:12" s="3" customFormat="1" ht="15.75">
      <c r="A5" s="1">
        <v>1</v>
      </c>
      <c r="B5" s="319" t="s">
        <v>9</v>
      </c>
      <c r="C5" s="319" t="s">
        <v>126</v>
      </c>
      <c r="D5" s="321" t="s">
        <v>14</v>
      </c>
      <c r="E5" s="322"/>
      <c r="F5" s="323"/>
      <c r="G5" s="321" t="s">
        <v>15</v>
      </c>
      <c r="H5" s="322"/>
      <c r="I5" s="323"/>
      <c r="J5" s="321" t="s">
        <v>16</v>
      </c>
      <c r="K5" s="322"/>
      <c r="L5" s="323"/>
    </row>
    <row r="6" spans="1:12" s="3" customFormat="1" ht="33" customHeight="1">
      <c r="A6" s="1">
        <v>2</v>
      </c>
      <c r="B6" s="319"/>
      <c r="C6" s="319"/>
      <c r="D6" s="40" t="s">
        <v>4</v>
      </c>
      <c r="E6" s="145" t="s">
        <v>549</v>
      </c>
      <c r="F6" s="145" t="s">
        <v>550</v>
      </c>
      <c r="G6" s="40" t="s">
        <v>4</v>
      </c>
      <c r="H6" s="145" t="s">
        <v>549</v>
      </c>
      <c r="I6" s="145" t="s">
        <v>550</v>
      </c>
      <c r="J6" s="40" t="s">
        <v>4</v>
      </c>
      <c r="K6" s="145" t="s">
        <v>549</v>
      </c>
      <c r="L6" s="145" t="s">
        <v>550</v>
      </c>
    </row>
    <row r="7" spans="1:12" s="3" customFormat="1" ht="15.75">
      <c r="A7" s="1">
        <v>3</v>
      </c>
      <c r="B7" s="102" t="s">
        <v>93</v>
      </c>
      <c r="C7" s="97"/>
      <c r="D7" s="14"/>
      <c r="E7" s="14"/>
      <c r="F7" s="14"/>
      <c r="G7" s="14"/>
      <c r="H7" s="14"/>
      <c r="I7" s="14"/>
      <c r="J7" s="14"/>
      <c r="K7" s="14"/>
      <c r="L7" s="14"/>
    </row>
    <row r="8" spans="1:12" s="3" customFormat="1" ht="31.5">
      <c r="A8" s="1">
        <v>4</v>
      </c>
      <c r="B8" s="7" t="s">
        <v>545</v>
      </c>
      <c r="C8" s="97">
        <v>2</v>
      </c>
      <c r="D8" s="5">
        <v>0</v>
      </c>
      <c r="E8" s="5">
        <v>1000000</v>
      </c>
      <c r="F8" s="5">
        <v>1000000</v>
      </c>
      <c r="G8" s="5">
        <v>0</v>
      </c>
      <c r="H8" s="5">
        <v>0</v>
      </c>
      <c r="I8" s="5">
        <v>0</v>
      </c>
      <c r="J8" s="5">
        <f>D8+G8</f>
        <v>0</v>
      </c>
      <c r="K8" s="5">
        <f>E8+H8</f>
        <v>1000000</v>
      </c>
      <c r="L8" s="5">
        <f>F8+I8</f>
        <v>1000000</v>
      </c>
    </row>
    <row r="9" spans="1:12" s="3" customFormat="1" ht="47.25">
      <c r="A9" s="1">
        <v>5</v>
      </c>
      <c r="B9" s="7" t="s">
        <v>185</v>
      </c>
      <c r="C9" s="97"/>
      <c r="D9" s="5">
        <f>SUM(D8)</f>
        <v>0</v>
      </c>
      <c r="E9" s="5">
        <f>SUM(E8)</f>
        <v>1000000</v>
      </c>
      <c r="F9" s="5">
        <f>SUM(F8)</f>
        <v>1000000</v>
      </c>
      <c r="G9" s="113"/>
      <c r="H9" s="113"/>
      <c r="I9" s="113"/>
      <c r="J9" s="113"/>
      <c r="K9" s="113"/>
      <c r="L9" s="113"/>
    </row>
    <row r="10" spans="1:12" s="3" customFormat="1" ht="15.75" hidden="1">
      <c r="A10" s="1"/>
      <c r="B10" s="7" t="s">
        <v>504</v>
      </c>
      <c r="C10" s="97">
        <v>2</v>
      </c>
      <c r="D10" s="5"/>
      <c r="E10" s="5"/>
      <c r="F10" s="5"/>
      <c r="G10" s="5">
        <v>0</v>
      </c>
      <c r="H10" s="5">
        <v>0</v>
      </c>
      <c r="I10" s="5"/>
      <c r="J10" s="5">
        <f aca="true" t="shared" si="0" ref="J10:L15">D10+G10</f>
        <v>0</v>
      </c>
      <c r="K10" s="5">
        <f t="shared" si="0"/>
        <v>0</v>
      </c>
      <c r="L10" s="5">
        <f t="shared" si="0"/>
        <v>0</v>
      </c>
    </row>
    <row r="11" spans="1:12" s="3" customFormat="1" ht="47.25">
      <c r="A11" s="1">
        <v>6</v>
      </c>
      <c r="B11" s="118" t="s">
        <v>505</v>
      </c>
      <c r="C11" s="97">
        <v>2</v>
      </c>
      <c r="D11" s="5">
        <v>2322835</v>
      </c>
      <c r="E11" s="5">
        <v>2322835</v>
      </c>
      <c r="F11" s="5">
        <f>SUM(F10)</f>
        <v>0</v>
      </c>
      <c r="G11" s="5">
        <v>627165</v>
      </c>
      <c r="H11" s="5">
        <v>627165</v>
      </c>
      <c r="I11" s="5">
        <f>SUM(I10)</f>
        <v>0</v>
      </c>
      <c r="J11" s="5">
        <f t="shared" si="0"/>
        <v>2950000</v>
      </c>
      <c r="K11" s="5">
        <f t="shared" si="0"/>
        <v>2950000</v>
      </c>
      <c r="L11" s="5">
        <f t="shared" si="0"/>
        <v>0</v>
      </c>
    </row>
    <row r="12" spans="1:12" s="3" customFormat="1" ht="31.5">
      <c r="A12" s="1">
        <v>7</v>
      </c>
      <c r="B12" s="118" t="s">
        <v>521</v>
      </c>
      <c r="C12" s="97">
        <v>2</v>
      </c>
      <c r="D12" s="5">
        <v>600000</v>
      </c>
      <c r="E12" s="5">
        <v>600000</v>
      </c>
      <c r="F12" s="5">
        <v>586000</v>
      </c>
      <c r="G12" s="5">
        <v>162000</v>
      </c>
      <c r="H12" s="5">
        <v>162000</v>
      </c>
      <c r="I12" s="5">
        <v>158220</v>
      </c>
      <c r="J12" s="5">
        <f t="shared" si="0"/>
        <v>762000</v>
      </c>
      <c r="K12" s="5">
        <f t="shared" si="0"/>
        <v>762000</v>
      </c>
      <c r="L12" s="5">
        <f t="shared" si="0"/>
        <v>744220</v>
      </c>
    </row>
    <row r="13" spans="1:12" s="3" customFormat="1" ht="31.5">
      <c r="A13" s="1">
        <v>8</v>
      </c>
      <c r="B13" s="118" t="s">
        <v>553</v>
      </c>
      <c r="C13" s="97">
        <v>2</v>
      </c>
      <c r="D13" s="5">
        <v>0</v>
      </c>
      <c r="E13" s="5">
        <v>1704803</v>
      </c>
      <c r="F13" s="5">
        <v>1704803</v>
      </c>
      <c r="G13" s="5">
        <v>0</v>
      </c>
      <c r="H13" s="5">
        <v>444097</v>
      </c>
      <c r="I13" s="5">
        <v>444097</v>
      </c>
      <c r="J13" s="5">
        <f t="shared" si="0"/>
        <v>0</v>
      </c>
      <c r="K13" s="5">
        <f t="shared" si="0"/>
        <v>2148900</v>
      </c>
      <c r="L13" s="5">
        <f t="shared" si="0"/>
        <v>2148900</v>
      </c>
    </row>
    <row r="14" spans="1:12" s="3" customFormat="1" ht="15.75" hidden="1">
      <c r="A14" s="1"/>
      <c r="B14" s="7"/>
      <c r="C14" s="97"/>
      <c r="D14" s="5"/>
      <c r="E14" s="5"/>
      <c r="F14" s="5"/>
      <c r="G14" s="5"/>
      <c r="H14" s="5"/>
      <c r="I14" s="5"/>
      <c r="J14" s="5">
        <f t="shared" si="0"/>
        <v>0</v>
      </c>
      <c r="K14" s="5">
        <f t="shared" si="0"/>
        <v>0</v>
      </c>
      <c r="L14" s="5">
        <f t="shared" si="0"/>
        <v>0</v>
      </c>
    </row>
    <row r="15" spans="1:12" s="3" customFormat="1" ht="15.75" hidden="1">
      <c r="A15" s="1"/>
      <c r="B15" s="118"/>
      <c r="C15" s="97"/>
      <c r="D15" s="5"/>
      <c r="E15" s="5"/>
      <c r="F15" s="5"/>
      <c r="G15" s="5"/>
      <c r="H15" s="5"/>
      <c r="I15" s="5"/>
      <c r="J15" s="5">
        <f t="shared" si="0"/>
        <v>0</v>
      </c>
      <c r="K15" s="5">
        <f t="shared" si="0"/>
        <v>0</v>
      </c>
      <c r="L15" s="5">
        <f t="shared" si="0"/>
        <v>0</v>
      </c>
    </row>
    <row r="16" spans="1:12" s="3" customFormat="1" ht="31.5">
      <c r="A16" s="1">
        <v>9</v>
      </c>
      <c r="B16" s="7" t="s">
        <v>184</v>
      </c>
      <c r="C16" s="97"/>
      <c r="D16" s="5">
        <f>SUM(D10:D15)</f>
        <v>2922835</v>
      </c>
      <c r="E16" s="5">
        <f>SUM(E10:E15)</f>
        <v>4627638</v>
      </c>
      <c r="F16" s="5">
        <f>SUM(F10:F15)</f>
        <v>2290803</v>
      </c>
      <c r="G16" s="113"/>
      <c r="H16" s="113"/>
      <c r="I16" s="113"/>
      <c r="J16" s="113"/>
      <c r="K16" s="113"/>
      <c r="L16" s="113"/>
    </row>
    <row r="17" spans="1:12" s="3" customFormat="1" ht="31.5" hidden="1">
      <c r="A17" s="1"/>
      <c r="B17" s="7" t="s">
        <v>541</v>
      </c>
      <c r="C17" s="97">
        <v>2</v>
      </c>
      <c r="D17" s="5">
        <v>0</v>
      </c>
      <c r="E17" s="5"/>
      <c r="F17" s="5"/>
      <c r="G17" s="5">
        <v>0</v>
      </c>
      <c r="H17" s="5"/>
      <c r="I17" s="5"/>
      <c r="J17" s="5">
        <f>D17+G17</f>
        <v>0</v>
      </c>
      <c r="K17" s="5">
        <f>E17+H17</f>
        <v>0</v>
      </c>
      <c r="L17" s="5">
        <f>F17+I17</f>
        <v>0</v>
      </c>
    </row>
    <row r="18" spans="1:12" s="3" customFormat="1" ht="31.5" hidden="1">
      <c r="A18" s="1"/>
      <c r="B18" s="7" t="s">
        <v>183</v>
      </c>
      <c r="C18" s="97"/>
      <c r="D18" s="5">
        <f>SUM(D17)</f>
        <v>0</v>
      </c>
      <c r="E18" s="5">
        <f>SUM(E17)</f>
        <v>0</v>
      </c>
      <c r="F18" s="5">
        <f>SUM(F17)</f>
        <v>0</v>
      </c>
      <c r="G18" s="113"/>
      <c r="H18" s="113"/>
      <c r="I18" s="113"/>
      <c r="J18" s="113"/>
      <c r="K18" s="113"/>
      <c r="L18" s="113"/>
    </row>
    <row r="19" spans="1:12" s="3" customFormat="1" ht="15.75" hidden="1">
      <c r="A19" s="1"/>
      <c r="B19" s="118"/>
      <c r="C19" s="97">
        <v>2</v>
      </c>
      <c r="D19" s="5"/>
      <c r="E19" s="5"/>
      <c r="F19" s="5"/>
      <c r="G19" s="5"/>
      <c r="H19" s="5"/>
      <c r="I19" s="5"/>
      <c r="J19" s="5">
        <f aca="true" t="shared" si="1" ref="J19:L26">D19+G19</f>
        <v>0</v>
      </c>
      <c r="K19" s="5">
        <f t="shared" si="1"/>
        <v>0</v>
      </c>
      <c r="L19" s="5">
        <f t="shared" si="1"/>
        <v>0</v>
      </c>
    </row>
    <row r="20" spans="1:12" s="3" customFormat="1" ht="15.75" hidden="1">
      <c r="A20" s="1"/>
      <c r="B20" s="118"/>
      <c r="C20" s="97">
        <v>2</v>
      </c>
      <c r="D20" s="5"/>
      <c r="E20" s="5"/>
      <c r="F20" s="5"/>
      <c r="G20" s="5"/>
      <c r="H20" s="5"/>
      <c r="I20" s="5"/>
      <c r="J20" s="5">
        <f t="shared" si="1"/>
        <v>0</v>
      </c>
      <c r="K20" s="5">
        <f t="shared" si="1"/>
        <v>0</v>
      </c>
      <c r="L20" s="5">
        <f t="shared" si="1"/>
        <v>0</v>
      </c>
    </row>
    <row r="21" spans="1:12" s="3" customFormat="1" ht="15.75" hidden="1">
      <c r="A21" s="1"/>
      <c r="B21" s="7"/>
      <c r="C21" s="97"/>
      <c r="D21" s="5"/>
      <c r="E21" s="5"/>
      <c r="F21" s="5"/>
      <c r="G21" s="5"/>
      <c r="H21" s="5"/>
      <c r="I21" s="5"/>
      <c r="J21" s="5">
        <f t="shared" si="1"/>
        <v>0</v>
      </c>
      <c r="K21" s="5">
        <f t="shared" si="1"/>
        <v>0</v>
      </c>
      <c r="L21" s="5">
        <f t="shared" si="1"/>
        <v>0</v>
      </c>
    </row>
    <row r="22" spans="1:12" s="3" customFormat="1" ht="15.75" hidden="1">
      <c r="A22" s="1"/>
      <c r="B22" s="7"/>
      <c r="C22" s="97"/>
      <c r="D22" s="5"/>
      <c r="E22" s="5"/>
      <c r="F22" s="5"/>
      <c r="G22" s="5"/>
      <c r="H22" s="5"/>
      <c r="I22" s="5"/>
      <c r="J22" s="5">
        <f t="shared" si="1"/>
        <v>0</v>
      </c>
      <c r="K22" s="5">
        <f t="shared" si="1"/>
        <v>0</v>
      </c>
      <c r="L22" s="5">
        <f t="shared" si="1"/>
        <v>0</v>
      </c>
    </row>
    <row r="23" spans="1:12" s="3" customFormat="1" ht="15.75" hidden="1">
      <c r="A23" s="1"/>
      <c r="B23" s="118"/>
      <c r="C23" s="97"/>
      <c r="D23" s="5"/>
      <c r="E23" s="5"/>
      <c r="F23" s="5"/>
      <c r="G23" s="5"/>
      <c r="H23" s="5"/>
      <c r="I23" s="5"/>
      <c r="J23" s="5">
        <f t="shared" si="1"/>
        <v>0</v>
      </c>
      <c r="K23" s="5">
        <f t="shared" si="1"/>
        <v>0</v>
      </c>
      <c r="L23" s="5">
        <f t="shared" si="1"/>
        <v>0</v>
      </c>
    </row>
    <row r="24" spans="1:12" s="3" customFormat="1" ht="31.5">
      <c r="A24" s="1">
        <v>10</v>
      </c>
      <c r="B24" s="118" t="s">
        <v>554</v>
      </c>
      <c r="C24" s="97">
        <v>2</v>
      </c>
      <c r="D24" s="5">
        <v>0</v>
      </c>
      <c r="E24" s="5">
        <v>50378</v>
      </c>
      <c r="F24" s="5">
        <v>50378</v>
      </c>
      <c r="G24" s="5">
        <v>0</v>
      </c>
      <c r="H24" s="5">
        <v>13602</v>
      </c>
      <c r="I24" s="5">
        <v>13602</v>
      </c>
      <c r="J24" s="5">
        <f t="shared" si="1"/>
        <v>0</v>
      </c>
      <c r="K24" s="5">
        <f t="shared" si="1"/>
        <v>63980</v>
      </c>
      <c r="L24" s="5">
        <f t="shared" si="1"/>
        <v>63980</v>
      </c>
    </row>
    <row r="25" spans="1:12" s="3" customFormat="1" ht="15.75">
      <c r="A25" s="1">
        <v>11</v>
      </c>
      <c r="B25" s="118" t="s">
        <v>555</v>
      </c>
      <c r="C25" s="97">
        <v>2</v>
      </c>
      <c r="D25" s="5">
        <v>0</v>
      </c>
      <c r="E25" s="5">
        <v>20157</v>
      </c>
      <c r="F25" s="5">
        <v>20157</v>
      </c>
      <c r="G25" s="5">
        <v>0</v>
      </c>
      <c r="H25" s="5">
        <v>5443</v>
      </c>
      <c r="I25" s="5">
        <v>5443</v>
      </c>
      <c r="J25" s="5">
        <f t="shared" si="1"/>
        <v>0</v>
      </c>
      <c r="K25" s="5">
        <f t="shared" si="1"/>
        <v>25600</v>
      </c>
      <c r="L25" s="5">
        <f t="shared" si="1"/>
        <v>25600</v>
      </c>
    </row>
    <row r="26" spans="1:12" s="3" customFormat="1" ht="15.75">
      <c r="A26" s="1">
        <v>12</v>
      </c>
      <c r="B26" s="118" t="s">
        <v>556</v>
      </c>
      <c r="C26" s="97">
        <v>2</v>
      </c>
      <c r="D26" s="5">
        <v>0</v>
      </c>
      <c r="E26" s="5">
        <v>99843</v>
      </c>
      <c r="F26" s="5">
        <v>91324</v>
      </c>
      <c r="G26" s="5">
        <v>0</v>
      </c>
      <c r="H26" s="5">
        <v>26957</v>
      </c>
      <c r="I26" s="5">
        <v>24657</v>
      </c>
      <c r="J26" s="5">
        <f t="shared" si="1"/>
        <v>0</v>
      </c>
      <c r="K26" s="5">
        <f t="shared" si="1"/>
        <v>126800</v>
      </c>
      <c r="L26" s="5">
        <f t="shared" si="1"/>
        <v>115981</v>
      </c>
    </row>
    <row r="27" spans="1:12" s="3" customFormat="1" ht="47.25">
      <c r="A27" s="1">
        <v>13</v>
      </c>
      <c r="B27" s="7" t="s">
        <v>186</v>
      </c>
      <c r="C27" s="97"/>
      <c r="D27" s="5">
        <f>SUM(D19:D23)</f>
        <v>0</v>
      </c>
      <c r="E27" s="5">
        <f>SUM(E19:E26)</f>
        <v>170378</v>
      </c>
      <c r="F27" s="5">
        <f>SUM(F19:F26)</f>
        <v>161859</v>
      </c>
      <c r="G27" s="113"/>
      <c r="H27" s="113"/>
      <c r="I27" s="113"/>
      <c r="J27" s="113"/>
      <c r="K27" s="113"/>
      <c r="L27" s="113"/>
    </row>
    <row r="28" spans="1:12" s="3" customFormat="1" ht="15.75" hidden="1">
      <c r="A28" s="1"/>
      <c r="B28" s="7" t="s">
        <v>187</v>
      </c>
      <c r="C28" s="97"/>
      <c r="D28" s="5"/>
      <c r="E28" s="5"/>
      <c r="F28" s="5"/>
      <c r="G28" s="113"/>
      <c r="H28" s="113"/>
      <c r="I28" s="113"/>
      <c r="J28" s="113"/>
      <c r="K28" s="113"/>
      <c r="L28" s="113"/>
    </row>
    <row r="29" spans="1:12" s="3" customFormat="1" ht="31.5" hidden="1">
      <c r="A29" s="1"/>
      <c r="B29" s="7" t="s">
        <v>188</v>
      </c>
      <c r="C29" s="97"/>
      <c r="D29" s="5"/>
      <c r="E29" s="5"/>
      <c r="F29" s="5"/>
      <c r="G29" s="113"/>
      <c r="H29" s="113"/>
      <c r="I29" s="113"/>
      <c r="J29" s="113"/>
      <c r="K29" s="113"/>
      <c r="L29" s="113"/>
    </row>
    <row r="30" spans="1:12" s="3" customFormat="1" ht="47.25">
      <c r="A30" s="1">
        <v>14</v>
      </c>
      <c r="B30" s="7" t="s">
        <v>207</v>
      </c>
      <c r="C30" s="97"/>
      <c r="D30" s="113"/>
      <c r="E30" s="113"/>
      <c r="F30" s="113"/>
      <c r="G30" s="5">
        <f>SUM(G7:G29)</f>
        <v>789165</v>
      </c>
      <c r="H30" s="5">
        <f>SUM(H7:H29)</f>
        <v>1279264</v>
      </c>
      <c r="I30" s="5">
        <f>SUM(I7:I29)</f>
        <v>646019</v>
      </c>
      <c r="J30" s="113"/>
      <c r="K30" s="113"/>
      <c r="L30" s="113"/>
    </row>
    <row r="31" spans="1:12" s="3" customFormat="1" ht="15.75">
      <c r="A31" s="1">
        <v>15</v>
      </c>
      <c r="B31" s="9" t="s">
        <v>93</v>
      </c>
      <c r="C31" s="97"/>
      <c r="D31" s="14">
        <f aca="true" t="shared" si="2" ref="D31:I31">SUM(D32:D34)</f>
        <v>2922835</v>
      </c>
      <c r="E31" s="14">
        <f>SUM(E32:E34)</f>
        <v>5798016</v>
      </c>
      <c r="F31" s="14">
        <f t="shared" si="2"/>
        <v>3452662</v>
      </c>
      <c r="G31" s="14">
        <f t="shared" si="2"/>
        <v>789165</v>
      </c>
      <c r="H31" s="14">
        <f>SUM(H32:H34)</f>
        <v>1279264</v>
      </c>
      <c r="I31" s="14">
        <f t="shared" si="2"/>
        <v>646019</v>
      </c>
      <c r="J31" s="14">
        <f aca="true" t="shared" si="3" ref="J31:L34">D31+G31</f>
        <v>3712000</v>
      </c>
      <c r="K31" s="14">
        <f t="shared" si="3"/>
        <v>7077280</v>
      </c>
      <c r="L31" s="14">
        <f t="shared" si="3"/>
        <v>4098681</v>
      </c>
    </row>
    <row r="32" spans="1:12" s="3" customFormat="1" ht="31.5">
      <c r="A32" s="1">
        <v>16</v>
      </c>
      <c r="B32" s="85" t="s">
        <v>375</v>
      </c>
      <c r="C32" s="97">
        <v>1</v>
      </c>
      <c r="D32" s="5">
        <f aca="true" t="shared" si="4" ref="D32:I32">SUMIF($C$7:$C$31,"1",D$7:D$31)</f>
        <v>0</v>
      </c>
      <c r="E32" s="5">
        <f t="shared" si="4"/>
        <v>0</v>
      </c>
      <c r="F32" s="5">
        <f t="shared" si="4"/>
        <v>0</v>
      </c>
      <c r="G32" s="5">
        <f t="shared" si="4"/>
        <v>0</v>
      </c>
      <c r="H32" s="5">
        <f t="shared" si="4"/>
        <v>0</v>
      </c>
      <c r="I32" s="5">
        <f t="shared" si="4"/>
        <v>0</v>
      </c>
      <c r="J32" s="5">
        <f t="shared" si="3"/>
        <v>0</v>
      </c>
      <c r="K32" s="5">
        <f t="shared" si="3"/>
        <v>0</v>
      </c>
      <c r="L32" s="5">
        <f t="shared" si="3"/>
        <v>0</v>
      </c>
    </row>
    <row r="33" spans="1:12" s="3" customFormat="1" ht="15.75">
      <c r="A33" s="1">
        <v>17</v>
      </c>
      <c r="B33" s="85" t="s">
        <v>218</v>
      </c>
      <c r="C33" s="97">
        <v>2</v>
      </c>
      <c r="D33" s="5">
        <f aca="true" t="shared" si="5" ref="D33:I33">SUMIF($C$7:$C$31,"2",D$7:D$31)</f>
        <v>2922835</v>
      </c>
      <c r="E33" s="5">
        <f t="shared" si="5"/>
        <v>5798016</v>
      </c>
      <c r="F33" s="5">
        <f t="shared" si="5"/>
        <v>3452662</v>
      </c>
      <c r="G33" s="5">
        <f t="shared" si="5"/>
        <v>789165</v>
      </c>
      <c r="H33" s="5">
        <f t="shared" si="5"/>
        <v>1279264</v>
      </c>
      <c r="I33" s="5">
        <f t="shared" si="5"/>
        <v>646019</v>
      </c>
      <c r="J33" s="5">
        <f t="shared" si="3"/>
        <v>3712000</v>
      </c>
      <c r="K33" s="5">
        <f t="shared" si="3"/>
        <v>7077280</v>
      </c>
      <c r="L33" s="5">
        <f t="shared" si="3"/>
        <v>4098681</v>
      </c>
    </row>
    <row r="34" spans="1:12" s="3" customFormat="1" ht="15.75">
      <c r="A34" s="1">
        <v>18</v>
      </c>
      <c r="B34" s="85" t="s">
        <v>110</v>
      </c>
      <c r="C34" s="97">
        <v>3</v>
      </c>
      <c r="D34" s="5">
        <f aca="true" t="shared" si="6" ref="D34:I34">SUMIF($C$7:$C$31,"3",D$7:D$31)</f>
        <v>0</v>
      </c>
      <c r="E34" s="5">
        <f t="shared" si="6"/>
        <v>0</v>
      </c>
      <c r="F34" s="5">
        <f t="shared" si="6"/>
        <v>0</v>
      </c>
      <c r="G34" s="5">
        <f t="shared" si="6"/>
        <v>0</v>
      </c>
      <c r="H34" s="5">
        <f t="shared" si="6"/>
        <v>0</v>
      </c>
      <c r="I34" s="5">
        <f t="shared" si="6"/>
        <v>0</v>
      </c>
      <c r="J34" s="5">
        <f t="shared" si="3"/>
        <v>0</v>
      </c>
      <c r="K34" s="5">
        <f t="shared" si="3"/>
        <v>0</v>
      </c>
      <c r="L34" s="5">
        <f t="shared" si="3"/>
        <v>0</v>
      </c>
    </row>
    <row r="35" spans="1:12" s="3" customFormat="1" ht="15.75">
      <c r="A35" s="1">
        <v>19</v>
      </c>
      <c r="B35" s="102" t="s">
        <v>43</v>
      </c>
      <c r="C35" s="97"/>
      <c r="D35" s="14"/>
      <c r="E35" s="14"/>
      <c r="F35" s="14"/>
      <c r="G35" s="14"/>
      <c r="H35" s="14"/>
      <c r="I35" s="14"/>
      <c r="J35" s="14"/>
      <c r="K35" s="14"/>
      <c r="L35" s="14"/>
    </row>
    <row r="36" spans="1:12" s="3" customFormat="1" ht="15.75">
      <c r="A36" s="1">
        <v>20</v>
      </c>
      <c r="B36" s="118" t="s">
        <v>467</v>
      </c>
      <c r="C36" s="97">
        <v>2</v>
      </c>
      <c r="D36" s="5">
        <v>123729</v>
      </c>
      <c r="E36" s="5">
        <v>123729</v>
      </c>
      <c r="F36" s="5">
        <v>95475</v>
      </c>
      <c r="G36" s="5">
        <v>33407</v>
      </c>
      <c r="H36" s="5">
        <v>33407</v>
      </c>
      <c r="I36" s="5">
        <v>25777</v>
      </c>
      <c r="J36" s="5">
        <f aca="true" t="shared" si="7" ref="J36:L42">D36+G36</f>
        <v>157136</v>
      </c>
      <c r="K36" s="5">
        <f t="shared" si="7"/>
        <v>157136</v>
      </c>
      <c r="L36" s="5">
        <f t="shared" si="7"/>
        <v>121252</v>
      </c>
    </row>
    <row r="37" spans="1:12" s="3" customFormat="1" ht="31.5">
      <c r="A37" s="1">
        <v>21</v>
      </c>
      <c r="B37" s="118" t="s">
        <v>495</v>
      </c>
      <c r="C37" s="97">
        <v>2</v>
      </c>
      <c r="D37" s="5">
        <v>174016</v>
      </c>
      <c r="E37" s="5">
        <v>174016</v>
      </c>
      <c r="F37" s="5">
        <v>0</v>
      </c>
      <c r="G37" s="5">
        <v>46984</v>
      </c>
      <c r="H37" s="5">
        <v>46984</v>
      </c>
      <c r="I37" s="5">
        <v>0</v>
      </c>
      <c r="J37" s="5">
        <f t="shared" si="7"/>
        <v>221000</v>
      </c>
      <c r="K37" s="5">
        <f t="shared" si="7"/>
        <v>221000</v>
      </c>
      <c r="L37" s="5">
        <f t="shared" si="7"/>
        <v>0</v>
      </c>
    </row>
    <row r="38" spans="1:12" s="3" customFormat="1" ht="15.75">
      <c r="A38" s="1">
        <v>22</v>
      </c>
      <c r="B38" s="135" t="s">
        <v>520</v>
      </c>
      <c r="C38" s="97">
        <v>2</v>
      </c>
      <c r="D38" s="5">
        <v>447579</v>
      </c>
      <c r="E38" s="5">
        <v>447579</v>
      </c>
      <c r="F38" s="5">
        <v>447579</v>
      </c>
      <c r="G38" s="5">
        <v>120846</v>
      </c>
      <c r="H38" s="5">
        <v>120846</v>
      </c>
      <c r="I38" s="5">
        <v>120846</v>
      </c>
      <c r="J38" s="5">
        <f t="shared" si="7"/>
        <v>568425</v>
      </c>
      <c r="K38" s="5">
        <f t="shared" si="7"/>
        <v>568425</v>
      </c>
      <c r="L38" s="5">
        <f t="shared" si="7"/>
        <v>568425</v>
      </c>
    </row>
    <row r="39" spans="1:12" s="3" customFormat="1" ht="15.75" hidden="1">
      <c r="A39" s="1"/>
      <c r="B39" s="118"/>
      <c r="C39" s="97"/>
      <c r="D39" s="5"/>
      <c r="E39" s="5"/>
      <c r="F39" s="5"/>
      <c r="G39" s="5"/>
      <c r="H39" s="5"/>
      <c r="I39" s="5"/>
      <c r="J39" s="5">
        <f t="shared" si="7"/>
        <v>0</v>
      </c>
      <c r="K39" s="5">
        <f t="shared" si="7"/>
        <v>0</v>
      </c>
      <c r="L39" s="5">
        <f t="shared" si="7"/>
        <v>0</v>
      </c>
    </row>
    <row r="40" spans="1:12" s="3" customFormat="1" ht="15.75" hidden="1">
      <c r="A40" s="1"/>
      <c r="B40" s="118" t="s">
        <v>483</v>
      </c>
      <c r="C40" s="97"/>
      <c r="D40" s="5"/>
      <c r="E40" s="5"/>
      <c r="F40" s="5"/>
      <c r="G40" s="5"/>
      <c r="H40" s="5"/>
      <c r="I40" s="5"/>
      <c r="J40" s="5">
        <f t="shared" si="7"/>
        <v>0</v>
      </c>
      <c r="K40" s="5">
        <f t="shared" si="7"/>
        <v>0</v>
      </c>
      <c r="L40" s="5">
        <f t="shared" si="7"/>
        <v>0</v>
      </c>
    </row>
    <row r="41" spans="1:12" s="3" customFormat="1" ht="15.75" hidden="1">
      <c r="A41" s="1"/>
      <c r="B41" s="118" t="s">
        <v>483</v>
      </c>
      <c r="C41" s="97"/>
      <c r="D41" s="5"/>
      <c r="E41" s="5"/>
      <c r="F41" s="5"/>
      <c r="G41" s="5"/>
      <c r="H41" s="5"/>
      <c r="I41" s="5"/>
      <c r="J41" s="5">
        <f t="shared" si="7"/>
        <v>0</v>
      </c>
      <c r="K41" s="5">
        <f t="shared" si="7"/>
        <v>0</v>
      </c>
      <c r="L41" s="5">
        <f t="shared" si="7"/>
        <v>0</v>
      </c>
    </row>
    <row r="42" spans="1:12" s="3" customFormat="1" ht="15.75" hidden="1">
      <c r="A42" s="1"/>
      <c r="B42" s="118"/>
      <c r="C42" s="97"/>
      <c r="D42" s="5"/>
      <c r="E42" s="5"/>
      <c r="F42" s="5"/>
      <c r="G42" s="5"/>
      <c r="H42" s="5"/>
      <c r="I42" s="5"/>
      <c r="J42" s="5">
        <f t="shared" si="7"/>
        <v>0</v>
      </c>
      <c r="K42" s="5">
        <f t="shared" si="7"/>
        <v>0</v>
      </c>
      <c r="L42" s="5">
        <f t="shared" si="7"/>
        <v>0</v>
      </c>
    </row>
    <row r="43" spans="1:12" s="3" customFormat="1" ht="15.75">
      <c r="A43" s="1">
        <v>23</v>
      </c>
      <c r="B43" s="7" t="s">
        <v>189</v>
      </c>
      <c r="C43" s="97"/>
      <c r="D43" s="5">
        <f>SUM(D36:D42)</f>
        <v>745324</v>
      </c>
      <c r="E43" s="5">
        <f>SUM(E36:E42)</f>
        <v>745324</v>
      </c>
      <c r="F43" s="5">
        <f>SUM(F36:F42)</f>
        <v>543054</v>
      </c>
      <c r="G43" s="113"/>
      <c r="H43" s="113"/>
      <c r="I43" s="113"/>
      <c r="J43" s="113"/>
      <c r="K43" s="113"/>
      <c r="L43" s="113"/>
    </row>
    <row r="44" spans="1:12" s="3" customFormat="1" ht="31.5" hidden="1">
      <c r="A44" s="1"/>
      <c r="B44" s="7" t="s">
        <v>190</v>
      </c>
      <c r="C44" s="97"/>
      <c r="D44" s="5"/>
      <c r="E44" s="5"/>
      <c r="F44" s="5"/>
      <c r="G44" s="113"/>
      <c r="H44" s="113"/>
      <c r="I44" s="113"/>
      <c r="J44" s="113"/>
      <c r="K44" s="113"/>
      <c r="L44" s="113"/>
    </row>
    <row r="45" spans="1:12" s="3" customFormat="1" ht="15.75" hidden="1">
      <c r="A45" s="1"/>
      <c r="B45" s="7"/>
      <c r="C45" s="97"/>
      <c r="D45" s="5"/>
      <c r="E45" s="5"/>
      <c r="F45" s="5"/>
      <c r="G45" s="5"/>
      <c r="H45" s="5"/>
      <c r="I45" s="5"/>
      <c r="J45" s="5">
        <f aca="true" t="shared" si="8" ref="J45:L46">D45+G45</f>
        <v>0</v>
      </c>
      <c r="K45" s="5">
        <f t="shared" si="8"/>
        <v>0</v>
      </c>
      <c r="L45" s="5">
        <f t="shared" si="8"/>
        <v>0</v>
      </c>
    </row>
    <row r="46" spans="1:12" s="3" customFormat="1" ht="15.75" hidden="1">
      <c r="A46" s="1"/>
      <c r="B46" s="7"/>
      <c r="C46" s="97"/>
      <c r="D46" s="5"/>
      <c r="E46" s="5"/>
      <c r="F46" s="5"/>
      <c r="G46" s="5"/>
      <c r="H46" s="5"/>
      <c r="I46" s="5"/>
      <c r="J46" s="5">
        <f t="shared" si="8"/>
        <v>0</v>
      </c>
      <c r="K46" s="5">
        <f t="shared" si="8"/>
        <v>0</v>
      </c>
      <c r="L46" s="5">
        <f t="shared" si="8"/>
        <v>0</v>
      </c>
    </row>
    <row r="47" spans="1:12" s="3" customFormat="1" ht="31.5" hidden="1">
      <c r="A47" s="1"/>
      <c r="B47" s="7" t="s">
        <v>191</v>
      </c>
      <c r="C47" s="97"/>
      <c r="D47" s="5">
        <f>SUM(D45:D46)</f>
        <v>0</v>
      </c>
      <c r="E47" s="5">
        <f>SUM(E45:E46)</f>
        <v>0</v>
      </c>
      <c r="F47" s="5"/>
      <c r="G47" s="113"/>
      <c r="H47" s="113"/>
      <c r="I47" s="113"/>
      <c r="J47" s="113"/>
      <c r="K47" s="113"/>
      <c r="L47" s="113"/>
    </row>
    <row r="48" spans="1:12" s="3" customFormat="1" ht="47.25">
      <c r="A48" s="1">
        <v>24</v>
      </c>
      <c r="B48" s="7" t="s">
        <v>192</v>
      </c>
      <c r="C48" s="97"/>
      <c r="D48" s="113"/>
      <c r="E48" s="113"/>
      <c r="F48" s="113"/>
      <c r="G48" s="5">
        <f>SUM(G35:G47)</f>
        <v>201237</v>
      </c>
      <c r="H48" s="5">
        <f>SUM(H35:H47)</f>
        <v>201237</v>
      </c>
      <c r="I48" s="5">
        <f>SUM(I35:I47)</f>
        <v>146623</v>
      </c>
      <c r="J48" s="113"/>
      <c r="K48" s="113"/>
      <c r="L48" s="113"/>
    </row>
    <row r="49" spans="1:12" s="3" customFormat="1" ht="15.75">
      <c r="A49" s="1">
        <v>25</v>
      </c>
      <c r="B49" s="9" t="s">
        <v>43</v>
      </c>
      <c r="C49" s="97"/>
      <c r="D49" s="14">
        <f aca="true" t="shared" si="9" ref="D49:I49">SUM(D50:D52)</f>
        <v>745324</v>
      </c>
      <c r="E49" s="14">
        <f>SUM(E50:E52)</f>
        <v>745324</v>
      </c>
      <c r="F49" s="14">
        <f t="shared" si="9"/>
        <v>543054</v>
      </c>
      <c r="G49" s="14">
        <f t="shared" si="9"/>
        <v>201237</v>
      </c>
      <c r="H49" s="14">
        <f>SUM(H50:H52)</f>
        <v>201237</v>
      </c>
      <c r="I49" s="14">
        <f t="shared" si="9"/>
        <v>146623</v>
      </c>
      <c r="J49" s="14">
        <f aca="true" t="shared" si="10" ref="J49:L52">D49+G49</f>
        <v>946561</v>
      </c>
      <c r="K49" s="14">
        <f t="shared" si="10"/>
        <v>946561</v>
      </c>
      <c r="L49" s="14">
        <f t="shared" si="10"/>
        <v>689677</v>
      </c>
    </row>
    <row r="50" spans="1:12" s="3" customFormat="1" ht="31.5">
      <c r="A50" s="1">
        <v>26</v>
      </c>
      <c r="B50" s="85" t="s">
        <v>375</v>
      </c>
      <c r="C50" s="97">
        <v>1</v>
      </c>
      <c r="D50" s="5">
        <f aca="true" t="shared" si="11" ref="D50:I50">SUMIF($C$35:$C$49,"1",D$35:D$49)</f>
        <v>0</v>
      </c>
      <c r="E50" s="5">
        <f t="shared" si="11"/>
        <v>0</v>
      </c>
      <c r="F50" s="5">
        <f t="shared" si="11"/>
        <v>0</v>
      </c>
      <c r="G50" s="5">
        <f t="shared" si="11"/>
        <v>0</v>
      </c>
      <c r="H50" s="5">
        <f t="shared" si="11"/>
        <v>0</v>
      </c>
      <c r="I50" s="5">
        <f t="shared" si="11"/>
        <v>0</v>
      </c>
      <c r="J50" s="5">
        <f t="shared" si="10"/>
        <v>0</v>
      </c>
      <c r="K50" s="5">
        <f t="shared" si="10"/>
        <v>0</v>
      </c>
      <c r="L50" s="5">
        <f t="shared" si="10"/>
        <v>0</v>
      </c>
    </row>
    <row r="51" spans="1:12" s="3" customFormat="1" ht="15.75">
      <c r="A51" s="1">
        <v>27</v>
      </c>
      <c r="B51" s="85" t="s">
        <v>218</v>
      </c>
      <c r="C51" s="97">
        <v>2</v>
      </c>
      <c r="D51" s="5">
        <f aca="true" t="shared" si="12" ref="D51:I51">SUMIF($C$35:$C$49,"2",D$35:D$49)</f>
        <v>745324</v>
      </c>
      <c r="E51" s="5">
        <f t="shared" si="12"/>
        <v>745324</v>
      </c>
      <c r="F51" s="5">
        <f t="shared" si="12"/>
        <v>543054</v>
      </c>
      <c r="G51" s="5">
        <f t="shared" si="12"/>
        <v>201237</v>
      </c>
      <c r="H51" s="5">
        <f t="shared" si="12"/>
        <v>201237</v>
      </c>
      <c r="I51" s="5">
        <f t="shared" si="12"/>
        <v>146623</v>
      </c>
      <c r="J51" s="5">
        <f t="shared" si="10"/>
        <v>946561</v>
      </c>
      <c r="K51" s="5">
        <f t="shared" si="10"/>
        <v>946561</v>
      </c>
      <c r="L51" s="5">
        <f t="shared" si="10"/>
        <v>689677</v>
      </c>
    </row>
    <row r="52" spans="1:12" s="3" customFormat="1" ht="15.75">
      <c r="A52" s="1">
        <v>28</v>
      </c>
      <c r="B52" s="85" t="s">
        <v>110</v>
      </c>
      <c r="C52" s="97">
        <v>3</v>
      </c>
      <c r="D52" s="5">
        <f aca="true" t="shared" si="13" ref="D52:I52">SUMIF($C$35:$C$49,"3",D$35:D$49)</f>
        <v>0</v>
      </c>
      <c r="E52" s="5">
        <f t="shared" si="13"/>
        <v>0</v>
      </c>
      <c r="F52" s="5">
        <f t="shared" si="13"/>
        <v>0</v>
      </c>
      <c r="G52" s="5">
        <f t="shared" si="13"/>
        <v>0</v>
      </c>
      <c r="H52" s="5">
        <f t="shared" si="13"/>
        <v>0</v>
      </c>
      <c r="I52" s="5">
        <f t="shared" si="13"/>
        <v>0</v>
      </c>
      <c r="J52" s="5">
        <f t="shared" si="10"/>
        <v>0</v>
      </c>
      <c r="K52" s="5">
        <f t="shared" si="10"/>
        <v>0</v>
      </c>
      <c r="L52" s="5">
        <f t="shared" si="10"/>
        <v>0</v>
      </c>
    </row>
    <row r="53" spans="1:12" s="3" customFormat="1" ht="31.5">
      <c r="A53" s="1">
        <v>29</v>
      </c>
      <c r="B53" s="102" t="s">
        <v>193</v>
      </c>
      <c r="C53" s="97"/>
      <c r="D53" s="14"/>
      <c r="E53" s="14"/>
      <c r="F53" s="14"/>
      <c r="G53" s="14"/>
      <c r="H53" s="14"/>
      <c r="I53" s="14"/>
      <c r="J53" s="14"/>
      <c r="K53" s="14"/>
      <c r="L53" s="14"/>
    </row>
    <row r="54" spans="1:12" s="3" customFormat="1" ht="47.25" hidden="1">
      <c r="A54" s="1"/>
      <c r="B54" s="63" t="s">
        <v>196</v>
      </c>
      <c r="C54" s="97"/>
      <c r="D54" s="5"/>
      <c r="E54" s="5"/>
      <c r="F54" s="5"/>
      <c r="G54" s="113"/>
      <c r="H54" s="113"/>
      <c r="I54" s="5"/>
      <c r="J54" s="5">
        <f aca="true" t="shared" si="14" ref="J54:J74">D54+G54</f>
        <v>0</v>
      </c>
      <c r="K54" s="5">
        <f aca="true" t="shared" si="15" ref="K54:K74">E54+H54</f>
        <v>0</v>
      </c>
      <c r="L54" s="5">
        <f aca="true" t="shared" si="16" ref="L54:L74">F54+I54</f>
        <v>0</v>
      </c>
    </row>
    <row r="55" spans="1:12" s="3" customFormat="1" ht="15.75" hidden="1">
      <c r="A55" s="1"/>
      <c r="B55" s="63"/>
      <c r="C55" s="97"/>
      <c r="D55" s="5"/>
      <c r="E55" s="5"/>
      <c r="F55" s="5"/>
      <c r="G55" s="113"/>
      <c r="H55" s="113"/>
      <c r="I55" s="5"/>
      <c r="J55" s="5">
        <f t="shared" si="14"/>
        <v>0</v>
      </c>
      <c r="K55" s="5">
        <f t="shared" si="15"/>
        <v>0</v>
      </c>
      <c r="L55" s="5">
        <f t="shared" si="16"/>
        <v>0</v>
      </c>
    </row>
    <row r="56" spans="1:12" s="3" customFormat="1" ht="47.25" hidden="1">
      <c r="A56" s="1"/>
      <c r="B56" s="63" t="s">
        <v>195</v>
      </c>
      <c r="C56" s="97"/>
      <c r="D56" s="5"/>
      <c r="E56" s="5"/>
      <c r="F56" s="5"/>
      <c r="G56" s="113"/>
      <c r="H56" s="113"/>
      <c r="I56" s="5"/>
      <c r="J56" s="5">
        <f t="shared" si="14"/>
        <v>0</v>
      </c>
      <c r="K56" s="5">
        <f t="shared" si="15"/>
        <v>0</v>
      </c>
      <c r="L56" s="5">
        <f t="shared" si="16"/>
        <v>0</v>
      </c>
    </row>
    <row r="57" spans="1:12" s="3" customFormat="1" ht="15.75" hidden="1">
      <c r="A57" s="1"/>
      <c r="B57" s="63"/>
      <c r="C57" s="97"/>
      <c r="D57" s="5"/>
      <c r="E57" s="5"/>
      <c r="F57" s="5"/>
      <c r="G57" s="113"/>
      <c r="H57" s="113"/>
      <c r="I57" s="5"/>
      <c r="J57" s="5">
        <f t="shared" si="14"/>
        <v>0</v>
      </c>
      <c r="K57" s="5">
        <f t="shared" si="15"/>
        <v>0</v>
      </c>
      <c r="L57" s="5">
        <f t="shared" si="16"/>
        <v>0</v>
      </c>
    </row>
    <row r="58" spans="1:12" s="3" customFormat="1" ht="47.25" hidden="1">
      <c r="A58" s="1"/>
      <c r="B58" s="63" t="s">
        <v>194</v>
      </c>
      <c r="C58" s="97"/>
      <c r="D58" s="5"/>
      <c r="E58" s="5"/>
      <c r="F58" s="5"/>
      <c r="G58" s="113"/>
      <c r="H58" s="113"/>
      <c r="I58" s="5"/>
      <c r="J58" s="5">
        <f t="shared" si="14"/>
        <v>0</v>
      </c>
      <c r="K58" s="5">
        <f t="shared" si="15"/>
        <v>0</v>
      </c>
      <c r="L58" s="5">
        <f t="shared" si="16"/>
        <v>0</v>
      </c>
    </row>
    <row r="59" spans="1:12" s="3" customFormat="1" ht="63">
      <c r="A59" s="1">
        <v>30</v>
      </c>
      <c r="B59" s="85" t="s">
        <v>522</v>
      </c>
      <c r="C59" s="97">
        <v>2</v>
      </c>
      <c r="D59" s="5">
        <v>25050</v>
      </c>
      <c r="E59" s="5">
        <v>25050</v>
      </c>
      <c r="F59" s="5">
        <v>25050</v>
      </c>
      <c r="G59" s="113"/>
      <c r="H59" s="113"/>
      <c r="I59" s="113"/>
      <c r="J59" s="5">
        <f t="shared" si="14"/>
        <v>25050</v>
      </c>
      <c r="K59" s="5">
        <f t="shared" si="15"/>
        <v>25050</v>
      </c>
      <c r="L59" s="5">
        <f t="shared" si="16"/>
        <v>25050</v>
      </c>
    </row>
    <row r="60" spans="1:12" s="3" customFormat="1" ht="63">
      <c r="A60" s="1">
        <v>31</v>
      </c>
      <c r="B60" s="63" t="s">
        <v>363</v>
      </c>
      <c r="C60" s="97"/>
      <c r="D60" s="5">
        <f>SUM(D59)</f>
        <v>25050</v>
      </c>
      <c r="E60" s="5">
        <f>SUM(E59)</f>
        <v>25050</v>
      </c>
      <c r="F60" s="5">
        <f>SUM(F59)</f>
        <v>25050</v>
      </c>
      <c r="G60" s="113"/>
      <c r="H60" s="113"/>
      <c r="I60" s="113"/>
      <c r="J60" s="5">
        <f t="shared" si="14"/>
        <v>25050</v>
      </c>
      <c r="K60" s="5">
        <f t="shared" si="15"/>
        <v>25050</v>
      </c>
      <c r="L60" s="5">
        <f t="shared" si="16"/>
        <v>25050</v>
      </c>
    </row>
    <row r="61" spans="1:12" s="3" customFormat="1" ht="47.25" hidden="1">
      <c r="A61" s="1"/>
      <c r="B61" s="63" t="s">
        <v>197</v>
      </c>
      <c r="C61" s="97"/>
      <c r="D61" s="5"/>
      <c r="E61" s="5"/>
      <c r="F61" s="5"/>
      <c r="G61" s="113"/>
      <c r="H61" s="113"/>
      <c r="I61" s="113"/>
      <c r="J61" s="5">
        <f t="shared" si="14"/>
        <v>0</v>
      </c>
      <c r="K61" s="5">
        <f t="shared" si="15"/>
        <v>0</v>
      </c>
      <c r="L61" s="5">
        <f t="shared" si="16"/>
        <v>0</v>
      </c>
    </row>
    <row r="62" spans="1:12" s="3" customFormat="1" ht="15.75" hidden="1">
      <c r="A62" s="1"/>
      <c r="B62" s="63"/>
      <c r="C62" s="97"/>
      <c r="D62" s="5"/>
      <c r="E62" s="5"/>
      <c r="F62" s="5"/>
      <c r="G62" s="113"/>
      <c r="H62" s="113"/>
      <c r="I62" s="113"/>
      <c r="J62" s="5">
        <f t="shared" si="14"/>
        <v>0</v>
      </c>
      <c r="K62" s="5">
        <f t="shared" si="15"/>
        <v>0</v>
      </c>
      <c r="L62" s="5">
        <f t="shared" si="16"/>
        <v>0</v>
      </c>
    </row>
    <row r="63" spans="1:12" s="3" customFormat="1" ht="47.25" hidden="1">
      <c r="A63" s="1"/>
      <c r="B63" s="63" t="s">
        <v>198</v>
      </c>
      <c r="C63" s="97"/>
      <c r="D63" s="5"/>
      <c r="E63" s="5"/>
      <c r="F63" s="5"/>
      <c r="G63" s="113"/>
      <c r="H63" s="113"/>
      <c r="I63" s="113"/>
      <c r="J63" s="5">
        <f t="shared" si="14"/>
        <v>0</v>
      </c>
      <c r="K63" s="5">
        <f t="shared" si="15"/>
        <v>0</v>
      </c>
      <c r="L63" s="5">
        <f t="shared" si="16"/>
        <v>0</v>
      </c>
    </row>
    <row r="64" spans="1:12" s="3" customFormat="1" ht="15.75" hidden="1">
      <c r="A64" s="1"/>
      <c r="B64" s="63"/>
      <c r="C64" s="97"/>
      <c r="D64" s="5"/>
      <c r="E64" s="5"/>
      <c r="F64" s="5"/>
      <c r="G64" s="113"/>
      <c r="H64" s="113"/>
      <c r="I64" s="113"/>
      <c r="J64" s="5">
        <f t="shared" si="14"/>
        <v>0</v>
      </c>
      <c r="K64" s="5">
        <f t="shared" si="15"/>
        <v>0</v>
      </c>
      <c r="L64" s="5">
        <f t="shared" si="16"/>
        <v>0</v>
      </c>
    </row>
    <row r="65" spans="1:12" s="3" customFormat="1" ht="15.75" hidden="1">
      <c r="A65" s="1"/>
      <c r="B65" s="63" t="s">
        <v>199</v>
      </c>
      <c r="C65" s="97"/>
      <c r="D65" s="5"/>
      <c r="E65" s="5"/>
      <c r="F65" s="5"/>
      <c r="G65" s="113"/>
      <c r="H65" s="113"/>
      <c r="I65" s="113"/>
      <c r="J65" s="5">
        <f t="shared" si="14"/>
        <v>0</v>
      </c>
      <c r="K65" s="5">
        <f t="shared" si="15"/>
        <v>0</v>
      </c>
      <c r="L65" s="5">
        <f t="shared" si="16"/>
        <v>0</v>
      </c>
    </row>
    <row r="66" spans="1:12" s="3" customFormat="1" ht="15.75" hidden="1">
      <c r="A66" s="1"/>
      <c r="B66" s="63"/>
      <c r="C66" s="97"/>
      <c r="D66" s="5"/>
      <c r="E66" s="5"/>
      <c r="F66" s="5"/>
      <c r="G66" s="113"/>
      <c r="H66" s="113"/>
      <c r="I66" s="113"/>
      <c r="J66" s="5">
        <f t="shared" si="14"/>
        <v>0</v>
      </c>
      <c r="K66" s="5">
        <f t="shared" si="15"/>
        <v>0</v>
      </c>
      <c r="L66" s="5">
        <f t="shared" si="16"/>
        <v>0</v>
      </c>
    </row>
    <row r="67" spans="1:12" s="3" customFormat="1" ht="15.75" hidden="1">
      <c r="A67" s="1"/>
      <c r="B67" s="63" t="s">
        <v>507</v>
      </c>
      <c r="C67" s="97">
        <v>2</v>
      </c>
      <c r="D67" s="5">
        <v>0</v>
      </c>
      <c r="E67" s="5">
        <v>0</v>
      </c>
      <c r="F67" s="5"/>
      <c r="G67" s="113"/>
      <c r="H67" s="113"/>
      <c r="I67" s="113"/>
      <c r="J67" s="5">
        <f t="shared" si="14"/>
        <v>0</v>
      </c>
      <c r="K67" s="5">
        <f t="shared" si="15"/>
        <v>0</v>
      </c>
      <c r="L67" s="5">
        <f t="shared" si="16"/>
        <v>0</v>
      </c>
    </row>
    <row r="68" spans="1:12" s="3" customFormat="1" ht="15.75">
      <c r="A68" s="1">
        <v>32</v>
      </c>
      <c r="B68" s="63" t="s">
        <v>509</v>
      </c>
      <c r="C68" s="97">
        <v>2</v>
      </c>
      <c r="D68" s="5">
        <v>0</v>
      </c>
      <c r="E68" s="5">
        <v>10000</v>
      </c>
      <c r="F68" s="5">
        <v>10000</v>
      </c>
      <c r="G68" s="113"/>
      <c r="H68" s="113"/>
      <c r="I68" s="113"/>
      <c r="J68" s="5">
        <f t="shared" si="14"/>
        <v>0</v>
      </c>
      <c r="K68" s="5">
        <f t="shared" si="15"/>
        <v>10000</v>
      </c>
      <c r="L68" s="5">
        <f t="shared" si="16"/>
        <v>10000</v>
      </c>
    </row>
    <row r="69" spans="1:12" s="3" customFormat="1" ht="63">
      <c r="A69" s="1">
        <v>33</v>
      </c>
      <c r="B69" s="63" t="s">
        <v>200</v>
      </c>
      <c r="C69" s="97"/>
      <c r="D69" s="5">
        <f>SUM(D67:D68)</f>
        <v>0</v>
      </c>
      <c r="E69" s="5">
        <f>SUM(E67:E68)</f>
        <v>10000</v>
      </c>
      <c r="F69" s="5">
        <f>SUM(F67:F68)</f>
        <v>10000</v>
      </c>
      <c r="G69" s="113"/>
      <c r="H69" s="113"/>
      <c r="I69" s="113"/>
      <c r="J69" s="5">
        <f t="shared" si="14"/>
        <v>0</v>
      </c>
      <c r="K69" s="5">
        <f t="shared" si="15"/>
        <v>10000</v>
      </c>
      <c r="L69" s="5">
        <f t="shared" si="16"/>
        <v>10000</v>
      </c>
    </row>
    <row r="70" spans="1:12" s="3" customFormat="1" ht="31.5">
      <c r="A70" s="1">
        <v>34</v>
      </c>
      <c r="B70" s="9" t="s">
        <v>44</v>
      </c>
      <c r="C70" s="97"/>
      <c r="D70" s="14">
        <f aca="true" t="shared" si="17" ref="D70:I70">SUM(D71:D73)</f>
        <v>25050</v>
      </c>
      <c r="E70" s="14">
        <f>SUM(E71:E73)</f>
        <v>35050</v>
      </c>
      <c r="F70" s="14">
        <f t="shared" si="17"/>
        <v>35050</v>
      </c>
      <c r="G70" s="14">
        <f t="shared" si="17"/>
        <v>0</v>
      </c>
      <c r="H70" s="14">
        <f>SUM(H71:H73)</f>
        <v>0</v>
      </c>
      <c r="I70" s="14">
        <f t="shared" si="17"/>
        <v>0</v>
      </c>
      <c r="J70" s="14">
        <f t="shared" si="14"/>
        <v>25050</v>
      </c>
      <c r="K70" s="14">
        <f t="shared" si="15"/>
        <v>35050</v>
      </c>
      <c r="L70" s="14">
        <f t="shared" si="16"/>
        <v>35050</v>
      </c>
    </row>
    <row r="71" spans="1:12" s="3" customFormat="1" ht="31.5">
      <c r="A71" s="1">
        <v>35</v>
      </c>
      <c r="B71" s="85" t="s">
        <v>375</v>
      </c>
      <c r="C71" s="97">
        <v>1</v>
      </c>
      <c r="D71" s="5">
        <f aca="true" t="shared" si="18" ref="D71:I71">SUMIF($C$53:$C$70,"1",D$53:D$70)</f>
        <v>0</v>
      </c>
      <c r="E71" s="5">
        <f t="shared" si="18"/>
        <v>0</v>
      </c>
      <c r="F71" s="5">
        <f t="shared" si="18"/>
        <v>0</v>
      </c>
      <c r="G71" s="5">
        <f t="shared" si="18"/>
        <v>0</v>
      </c>
      <c r="H71" s="5">
        <f t="shared" si="18"/>
        <v>0</v>
      </c>
      <c r="I71" s="5">
        <f t="shared" si="18"/>
        <v>0</v>
      </c>
      <c r="J71" s="5">
        <f t="shared" si="14"/>
        <v>0</v>
      </c>
      <c r="K71" s="5">
        <f t="shared" si="15"/>
        <v>0</v>
      </c>
      <c r="L71" s="5">
        <f t="shared" si="16"/>
        <v>0</v>
      </c>
    </row>
    <row r="72" spans="1:12" s="3" customFormat="1" ht="15.75">
      <c r="A72" s="1">
        <v>36</v>
      </c>
      <c r="B72" s="85" t="s">
        <v>218</v>
      </c>
      <c r="C72" s="97">
        <v>2</v>
      </c>
      <c r="D72" s="5">
        <f aca="true" t="shared" si="19" ref="D72:I72">SUMIF($C$53:$C$70,"2",D$53:D$70)</f>
        <v>25050</v>
      </c>
      <c r="E72" s="5">
        <f t="shared" si="19"/>
        <v>35050</v>
      </c>
      <c r="F72" s="5">
        <f t="shared" si="19"/>
        <v>35050</v>
      </c>
      <c r="G72" s="5">
        <f t="shared" si="19"/>
        <v>0</v>
      </c>
      <c r="H72" s="5">
        <f t="shared" si="19"/>
        <v>0</v>
      </c>
      <c r="I72" s="5">
        <f t="shared" si="19"/>
        <v>0</v>
      </c>
      <c r="J72" s="5">
        <f t="shared" si="14"/>
        <v>25050</v>
      </c>
      <c r="K72" s="5">
        <f t="shared" si="15"/>
        <v>35050</v>
      </c>
      <c r="L72" s="5">
        <f t="shared" si="16"/>
        <v>35050</v>
      </c>
    </row>
    <row r="73" spans="1:12" s="3" customFormat="1" ht="15.75">
      <c r="A73" s="1">
        <v>37</v>
      </c>
      <c r="B73" s="85" t="s">
        <v>110</v>
      </c>
      <c r="C73" s="97">
        <v>3</v>
      </c>
      <c r="D73" s="5">
        <f aca="true" t="shared" si="20" ref="D73:I73">SUMIF($C$53:$C$70,"3",D$53:D$70)</f>
        <v>0</v>
      </c>
      <c r="E73" s="5">
        <f t="shared" si="20"/>
        <v>0</v>
      </c>
      <c r="F73" s="5">
        <f t="shared" si="20"/>
        <v>0</v>
      </c>
      <c r="G73" s="5">
        <f t="shared" si="20"/>
        <v>0</v>
      </c>
      <c r="H73" s="5">
        <f t="shared" si="20"/>
        <v>0</v>
      </c>
      <c r="I73" s="5">
        <f t="shared" si="20"/>
        <v>0</v>
      </c>
      <c r="J73" s="5">
        <f t="shared" si="14"/>
        <v>0</v>
      </c>
      <c r="K73" s="5">
        <f t="shared" si="15"/>
        <v>0</v>
      </c>
      <c r="L73" s="5">
        <f t="shared" si="16"/>
        <v>0</v>
      </c>
    </row>
    <row r="74" spans="1:12" s="3" customFormat="1" ht="31.5">
      <c r="A74" s="1">
        <v>38</v>
      </c>
      <c r="B74" s="9" t="s">
        <v>153</v>
      </c>
      <c r="C74" s="97"/>
      <c r="D74" s="14">
        <f aca="true" t="shared" si="21" ref="D74:I74">D31+D49+D70</f>
        <v>3693209</v>
      </c>
      <c r="E74" s="14">
        <f>E31+E49+E70</f>
        <v>6578390</v>
      </c>
      <c r="F74" s="14">
        <f t="shared" si="21"/>
        <v>4030766</v>
      </c>
      <c r="G74" s="14">
        <f t="shared" si="21"/>
        <v>990402</v>
      </c>
      <c r="H74" s="14">
        <f>H31+H49+H70</f>
        <v>1480501</v>
      </c>
      <c r="I74" s="14">
        <f t="shared" si="21"/>
        <v>792642</v>
      </c>
      <c r="J74" s="14">
        <f t="shared" si="14"/>
        <v>4683611</v>
      </c>
      <c r="K74" s="14">
        <f t="shared" si="15"/>
        <v>8058891</v>
      </c>
      <c r="L74" s="14">
        <f t="shared" si="16"/>
        <v>4823408</v>
      </c>
    </row>
    <row r="88" ht="15.75"/>
    <row r="89" ht="15.75"/>
    <row r="90" ht="15.75"/>
    <row r="91" ht="15.75"/>
    <row r="92" ht="15.75"/>
    <row r="93" ht="15.75"/>
    <row r="94" ht="15.75"/>
    <row r="95" ht="15.75"/>
    <row r="96" ht="15.75"/>
    <row r="97" ht="15.75"/>
    <row r="98" ht="15.75"/>
    <row r="99" ht="15.75"/>
    <row r="100" ht="15.75"/>
    <row r="102" ht="15.75"/>
    <row r="103" ht="15.75"/>
    <row r="104" ht="15.75"/>
    <row r="106" ht="15.75"/>
    <row r="107" ht="15.75"/>
    <row r="108" ht="15.75"/>
    <row r="109" ht="15.75"/>
    <row r="110" ht="15.75"/>
    <row r="111" ht="15.75"/>
    <row r="112" ht="15.75"/>
    <row r="113" ht="15.75"/>
    <row r="114" ht="15.75"/>
    <row r="115" ht="15.75"/>
    <row r="116" ht="15.75"/>
    <row r="117" ht="15.75"/>
    <row r="118" ht="15.75"/>
    <row r="119" ht="15.75"/>
    <row r="120" ht="15.75"/>
    <row r="122" ht="15.75"/>
    <row r="123" ht="15.75"/>
    <row r="124" ht="15.75"/>
    <row r="125" ht="15.75"/>
    <row r="126" ht="15.75"/>
    <row r="127" ht="15.75"/>
    <row r="128" ht="15.75"/>
    <row r="129" ht="15.75"/>
  </sheetData>
  <sheetProtection/>
  <mergeCells count="7">
    <mergeCell ref="B5:B6"/>
    <mergeCell ref="C5:C6"/>
    <mergeCell ref="J5:L5"/>
    <mergeCell ref="G5:I5"/>
    <mergeCell ref="D5:F5"/>
    <mergeCell ref="A1:L1"/>
    <mergeCell ref="A2:L2"/>
  </mergeCells>
  <printOptions horizontalCentered="1"/>
  <pageMargins left="0.7086614173228347" right="0.4724409448818898" top="0.7480314960629921" bottom="0.7480314960629921" header="0.31496062992125984" footer="0.31496062992125984"/>
  <pageSetup fitToHeight="1" fitToWidth="1" horizontalDpi="600" verticalDpi="600" orientation="portrait" paperSize="9" scale="57" r:id="rId3"/>
  <headerFooter>
    <oddHeader>&amp;R&amp;"Arial,Normál"&amp;10 2. melléklet a 4/2018.(V.25.) önkormányzati rendelethez
</oddHeader>
    <oddFooter>&amp;C&amp;P. oldal, összesen: &amp;N</oddFooter>
  </headerFooter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I180"/>
  <sheetViews>
    <sheetView zoomScalePageLayoutView="0" workbookViewId="0" topLeftCell="A1">
      <selection activeCell="E171" sqref="E171"/>
    </sheetView>
  </sheetViews>
  <sheetFormatPr defaultColWidth="9.140625" defaultRowHeight="15"/>
  <cols>
    <col min="1" max="1" width="58.7109375" style="16" customWidth="1"/>
    <col min="2" max="2" width="5.7109375" style="99" customWidth="1"/>
    <col min="3" max="3" width="11.8515625" style="41" customWidth="1"/>
    <col min="4" max="4" width="13.00390625" style="16" customWidth="1"/>
    <col min="5" max="5" width="15.00390625" style="16" customWidth="1"/>
    <col min="6" max="6" width="13.00390625" style="16" customWidth="1"/>
    <col min="7" max="7" width="11.28125" style="16" bestFit="1" customWidth="1"/>
    <col min="8" max="16384" width="9.140625" style="16" customWidth="1"/>
  </cols>
  <sheetData>
    <row r="1" spans="1:5" ht="15.75">
      <c r="A1" s="364" t="s">
        <v>512</v>
      </c>
      <c r="B1" s="364"/>
      <c r="C1" s="364"/>
      <c r="D1" s="364"/>
      <c r="E1" s="364"/>
    </row>
    <row r="2" spans="1:5" ht="15.75">
      <c r="A2" s="326" t="s">
        <v>434</v>
      </c>
      <c r="B2" s="326"/>
      <c r="C2" s="326"/>
      <c r="D2" s="326"/>
      <c r="E2" s="326"/>
    </row>
    <row r="3" spans="1:3" ht="15.75">
      <c r="A3" s="45"/>
      <c r="C3" s="45"/>
    </row>
    <row r="4" spans="1:5" s="10" customFormat="1" ht="15.75">
      <c r="A4" s="17" t="s">
        <v>9</v>
      </c>
      <c r="B4" s="17" t="s">
        <v>126</v>
      </c>
      <c r="C4" s="142" t="s">
        <v>4</v>
      </c>
      <c r="D4" s="147" t="s">
        <v>549</v>
      </c>
      <c r="E4" s="147" t="s">
        <v>550</v>
      </c>
    </row>
    <row r="5" spans="1:5" s="10" customFormat="1" ht="16.5">
      <c r="A5" s="68" t="s">
        <v>80</v>
      </c>
      <c r="B5" s="101"/>
      <c r="C5" s="81"/>
      <c r="D5" s="81"/>
      <c r="E5" s="81"/>
    </row>
    <row r="6" spans="1:5" s="10" customFormat="1" ht="15.75">
      <c r="A6" s="67" t="s">
        <v>73</v>
      </c>
      <c r="B6" s="100"/>
      <c r="C6" s="81"/>
      <c r="D6" s="81"/>
      <c r="E6" s="81"/>
    </row>
    <row r="7" spans="1:5" s="10" customFormat="1" ht="15.75">
      <c r="A7" s="43" t="s">
        <v>154</v>
      </c>
      <c r="B7" s="100"/>
      <c r="C7" s="82">
        <f>SUM(C8:C10)</f>
        <v>6238414</v>
      </c>
      <c r="D7" s="82">
        <f>SUM(D8:D10)</f>
        <v>6887314</v>
      </c>
      <c r="E7" s="82">
        <f>SUM(E8:E10)</f>
        <v>6697478</v>
      </c>
    </row>
    <row r="8" spans="1:5" s="10" customFormat="1" ht="15.75">
      <c r="A8" s="85" t="s">
        <v>375</v>
      </c>
      <c r="B8" s="98">
        <v>1</v>
      </c>
      <c r="C8" s="81">
        <f>COFOG!C51</f>
        <v>0</v>
      </c>
      <c r="D8" s="81">
        <f>COFOG!D51</f>
        <v>0</v>
      </c>
      <c r="E8" s="81">
        <f>COFOG!E51</f>
        <v>0</v>
      </c>
    </row>
    <row r="9" spans="1:5" s="10" customFormat="1" ht="15.75">
      <c r="A9" s="85" t="s">
        <v>218</v>
      </c>
      <c r="B9" s="98">
        <v>2</v>
      </c>
      <c r="C9" s="81">
        <f>COFOG!C52</f>
        <v>5804414</v>
      </c>
      <c r="D9" s="81">
        <f>COFOG!D52</f>
        <v>6453314</v>
      </c>
      <c r="E9" s="81">
        <f>COFOG!E52</f>
        <v>6315478</v>
      </c>
    </row>
    <row r="10" spans="1:5" s="10" customFormat="1" ht="15.75">
      <c r="A10" s="85" t="s">
        <v>110</v>
      </c>
      <c r="B10" s="98">
        <v>3</v>
      </c>
      <c r="C10" s="81">
        <f>COFOG!C53</f>
        <v>434000</v>
      </c>
      <c r="D10" s="81">
        <f>COFOG!D53</f>
        <v>434000</v>
      </c>
      <c r="E10" s="81">
        <f>COFOG!E53</f>
        <v>382000</v>
      </c>
    </row>
    <row r="11" spans="1:5" s="10" customFormat="1" ht="31.5">
      <c r="A11" s="43" t="s">
        <v>156</v>
      </c>
      <c r="B11" s="100"/>
      <c r="C11" s="82">
        <f>SUM(C12:C14)</f>
        <v>1330731</v>
      </c>
      <c r="D11" s="82">
        <f>SUM(D12:D14)</f>
        <v>1480959</v>
      </c>
      <c r="E11" s="82">
        <f>SUM(E12:E14)</f>
        <v>1446861</v>
      </c>
    </row>
    <row r="12" spans="1:5" s="10" customFormat="1" ht="15.75">
      <c r="A12" s="85" t="s">
        <v>375</v>
      </c>
      <c r="B12" s="98">
        <v>1</v>
      </c>
      <c r="C12" s="81">
        <f>COFOG!F51</f>
        <v>0</v>
      </c>
      <c r="D12" s="81">
        <f>COFOG!G51</f>
        <v>0</v>
      </c>
      <c r="E12" s="81">
        <f>COFOG!H51</f>
        <v>0</v>
      </c>
    </row>
    <row r="13" spans="1:5" s="10" customFormat="1" ht="15.75">
      <c r="A13" s="85" t="s">
        <v>218</v>
      </c>
      <c r="B13" s="98">
        <v>2</v>
      </c>
      <c r="C13" s="81">
        <f>COFOG!F52</f>
        <v>1219651</v>
      </c>
      <c r="D13" s="81">
        <f>COFOG!G52</f>
        <v>1369879</v>
      </c>
      <c r="E13" s="81">
        <f>COFOG!H52</f>
        <v>1369875</v>
      </c>
    </row>
    <row r="14" spans="1:5" s="10" customFormat="1" ht="15.75">
      <c r="A14" s="85" t="s">
        <v>110</v>
      </c>
      <c r="B14" s="98">
        <v>3</v>
      </c>
      <c r="C14" s="81">
        <f>COFOG!F53</f>
        <v>111080</v>
      </c>
      <c r="D14" s="81">
        <f>COFOG!G53</f>
        <v>111080</v>
      </c>
      <c r="E14" s="81">
        <f>COFOG!H53</f>
        <v>76986</v>
      </c>
    </row>
    <row r="15" spans="1:7" s="10" customFormat="1" ht="15.75">
      <c r="A15" s="43" t="s">
        <v>157</v>
      </c>
      <c r="B15" s="100"/>
      <c r="C15" s="82">
        <f>SUM(C16:C18)</f>
        <v>4893640</v>
      </c>
      <c r="D15" s="82">
        <f>SUM(D16:D18)</f>
        <v>5210927</v>
      </c>
      <c r="E15" s="82">
        <f>SUM(E16:E18)</f>
        <v>4404231</v>
      </c>
      <c r="G15" s="12"/>
    </row>
    <row r="16" spans="1:5" s="10" customFormat="1" ht="15.75">
      <c r="A16" s="85" t="s">
        <v>375</v>
      </c>
      <c r="B16" s="98">
        <v>1</v>
      </c>
      <c r="C16" s="81">
        <f>COFOG!I51</f>
        <v>0</v>
      </c>
      <c r="D16" s="81">
        <f>COFOG!J51</f>
        <v>0</v>
      </c>
      <c r="E16" s="81">
        <f>COFOG!K51</f>
        <v>0</v>
      </c>
    </row>
    <row r="17" spans="1:5" s="10" customFormat="1" ht="15.75">
      <c r="A17" s="85" t="s">
        <v>218</v>
      </c>
      <c r="B17" s="98">
        <v>2</v>
      </c>
      <c r="C17" s="81">
        <f>COFOG!I52</f>
        <v>4893640</v>
      </c>
      <c r="D17" s="81">
        <f>COFOG!J52</f>
        <v>5210927</v>
      </c>
      <c r="E17" s="81">
        <f>COFOG!K52</f>
        <v>4404231</v>
      </c>
    </row>
    <row r="18" spans="1:5" s="10" customFormat="1" ht="15.75">
      <c r="A18" s="85" t="s">
        <v>110</v>
      </c>
      <c r="B18" s="98">
        <v>3</v>
      </c>
      <c r="C18" s="81">
        <f>COFOG!I53</f>
        <v>0</v>
      </c>
      <c r="D18" s="81">
        <f>COFOG!J53</f>
        <v>0</v>
      </c>
      <c r="E18" s="81">
        <f>COFOG!K53</f>
        <v>0</v>
      </c>
    </row>
    <row r="19" spans="1:5" s="10" customFormat="1" ht="15.75">
      <c r="A19" s="67" t="s">
        <v>158</v>
      </c>
      <c r="B19" s="100"/>
      <c r="C19" s="81"/>
      <c r="D19" s="81"/>
      <c r="E19" s="81"/>
    </row>
    <row r="20" spans="1:5" s="10" customFormat="1" ht="31.5">
      <c r="A20" s="107" t="s">
        <v>161</v>
      </c>
      <c r="B20" s="100"/>
      <c r="C20" s="81">
        <f>SUM(C21:C22)</f>
        <v>0</v>
      </c>
      <c r="D20" s="81">
        <f>SUM(D21:D22)</f>
        <v>18000</v>
      </c>
      <c r="E20" s="81">
        <f>SUM(E21:E22)</f>
        <v>18000</v>
      </c>
    </row>
    <row r="21" spans="1:5" s="10" customFormat="1" ht="47.25">
      <c r="A21" s="85" t="s">
        <v>167</v>
      </c>
      <c r="B21" s="100">
        <v>2</v>
      </c>
      <c r="C21" s="81"/>
      <c r="D21" s="81">
        <v>18000</v>
      </c>
      <c r="E21" s="81">
        <v>18000</v>
      </c>
    </row>
    <row r="22" spans="1:5" s="10" customFormat="1" ht="15.75" hidden="1">
      <c r="A22" s="85" t="s">
        <v>168</v>
      </c>
      <c r="B22" s="100">
        <v>2</v>
      </c>
      <c r="C22" s="81"/>
      <c r="D22" s="81"/>
      <c r="E22" s="81"/>
    </row>
    <row r="23" spans="1:5" s="10" customFormat="1" ht="15.75">
      <c r="A23" s="108" t="s">
        <v>159</v>
      </c>
      <c r="B23" s="100"/>
      <c r="C23" s="81">
        <f>SUM(C20:C20)</f>
        <v>0</v>
      </c>
      <c r="D23" s="81">
        <f>SUM(D20:D20)</f>
        <v>18000</v>
      </c>
      <c r="E23" s="81">
        <f>SUM(E20:E20)</f>
        <v>18000</v>
      </c>
    </row>
    <row r="24" spans="1:5" s="10" customFormat="1" ht="15.75" hidden="1">
      <c r="A24" s="63" t="s">
        <v>169</v>
      </c>
      <c r="B24" s="100"/>
      <c r="C24" s="81"/>
      <c r="D24" s="81"/>
      <c r="E24" s="81"/>
    </row>
    <row r="25" spans="1:5" s="10" customFormat="1" ht="47.25" hidden="1">
      <c r="A25" s="106" t="s">
        <v>166</v>
      </c>
      <c r="B25" s="100">
        <v>2</v>
      </c>
      <c r="C25" s="81"/>
      <c r="D25" s="81"/>
      <c r="E25" s="81"/>
    </row>
    <row r="26" spans="1:5" s="10" customFormat="1" ht="47.25" hidden="1">
      <c r="A26" s="106" t="s">
        <v>166</v>
      </c>
      <c r="B26" s="100">
        <v>3</v>
      </c>
      <c r="C26" s="81"/>
      <c r="D26" s="81"/>
      <c r="E26" s="81"/>
    </row>
    <row r="27" spans="1:5" s="10" customFormat="1" ht="15.75" hidden="1">
      <c r="A27" s="108" t="s">
        <v>165</v>
      </c>
      <c r="B27" s="100"/>
      <c r="C27" s="81">
        <f>SUM(C25:C26)</f>
        <v>0</v>
      </c>
      <c r="D27" s="81">
        <f>SUM(D25:D26)</f>
        <v>0</v>
      </c>
      <c r="E27" s="81">
        <f>SUM(E25:E26)</f>
        <v>0</v>
      </c>
    </row>
    <row r="28" spans="1:5" s="10" customFormat="1" ht="15.75" hidden="1">
      <c r="A28" s="107" t="s">
        <v>162</v>
      </c>
      <c r="B28" s="100"/>
      <c r="C28" s="81">
        <f>SUM(C29:C29)</f>
        <v>0</v>
      </c>
      <c r="D28" s="81">
        <f>SUM(D29:D29)</f>
        <v>0</v>
      </c>
      <c r="E28" s="81">
        <f>SUM(E29:E29)</f>
        <v>0</v>
      </c>
    </row>
    <row r="29" spans="1:5" s="10" customFormat="1" ht="15.75" hidden="1">
      <c r="A29" s="85" t="s">
        <v>406</v>
      </c>
      <c r="B29" s="100">
        <v>2</v>
      </c>
      <c r="C29" s="81"/>
      <c r="D29" s="81"/>
      <c r="E29" s="81"/>
    </row>
    <row r="30" spans="1:5" s="10" customFormat="1" ht="15.75" hidden="1">
      <c r="A30" s="85" t="s">
        <v>163</v>
      </c>
      <c r="B30" s="100">
        <v>2</v>
      </c>
      <c r="C30" s="81"/>
      <c r="D30" s="81"/>
      <c r="E30" s="81"/>
    </row>
    <row r="31" spans="1:5" s="10" customFormat="1" ht="31.5" hidden="1">
      <c r="A31" s="85" t="s">
        <v>164</v>
      </c>
      <c r="B31" s="100">
        <v>2</v>
      </c>
      <c r="C31" s="81"/>
      <c r="D31" s="81"/>
      <c r="E31" s="81"/>
    </row>
    <row r="32" spans="1:5" s="10" customFormat="1" ht="15.75">
      <c r="A32" s="85" t="s">
        <v>382</v>
      </c>
      <c r="B32" s="100"/>
      <c r="C32" s="81">
        <f>C33+C48</f>
        <v>508400</v>
      </c>
      <c r="D32" s="81">
        <f>D33+D48</f>
        <v>558400</v>
      </c>
      <c r="E32" s="81">
        <f>E33+E48</f>
        <v>464100</v>
      </c>
    </row>
    <row r="33" spans="1:5" s="10" customFormat="1" ht="15.75">
      <c r="A33" s="85" t="s">
        <v>383</v>
      </c>
      <c r="B33" s="100"/>
      <c r="C33" s="81">
        <f>SUM(C34:C47)</f>
        <v>508400</v>
      </c>
      <c r="D33" s="81">
        <f>SUM(D34:D47)</f>
        <v>558400</v>
      </c>
      <c r="E33" s="81">
        <f>SUM(E34:E47)</f>
        <v>464100</v>
      </c>
    </row>
    <row r="34" spans="1:5" s="10" customFormat="1" ht="15.75">
      <c r="A34" s="85" t="s">
        <v>385</v>
      </c>
      <c r="B34" s="100">
        <v>2</v>
      </c>
      <c r="C34" s="81">
        <v>70000</v>
      </c>
      <c r="D34" s="81">
        <v>70000</v>
      </c>
      <c r="E34" s="81">
        <v>62000</v>
      </c>
    </row>
    <row r="35" spans="1:5" s="10" customFormat="1" ht="47.25">
      <c r="A35" s="85" t="s">
        <v>393</v>
      </c>
      <c r="B35" s="100">
        <v>2</v>
      </c>
      <c r="C35" s="81">
        <v>158400</v>
      </c>
      <c r="D35" s="81">
        <v>158400</v>
      </c>
      <c r="E35" s="81">
        <v>134100</v>
      </c>
    </row>
    <row r="36" spans="1:5" s="10" customFormat="1" ht="15.75" hidden="1">
      <c r="A36" s="85" t="s">
        <v>485</v>
      </c>
      <c r="B36" s="100">
        <v>2</v>
      </c>
      <c r="C36" s="81"/>
      <c r="D36" s="81"/>
      <c r="E36" s="81"/>
    </row>
    <row r="37" spans="1:5" s="10" customFormat="1" ht="31.5" hidden="1">
      <c r="A37" s="85" t="s">
        <v>386</v>
      </c>
      <c r="B37" s="100">
        <v>2</v>
      </c>
      <c r="C37" s="81"/>
      <c r="D37" s="81"/>
      <c r="E37" s="81"/>
    </row>
    <row r="38" spans="1:5" s="10" customFormat="1" ht="31.5">
      <c r="A38" s="85" t="s">
        <v>394</v>
      </c>
      <c r="B38" s="100">
        <v>2</v>
      </c>
      <c r="C38" s="81">
        <v>50000</v>
      </c>
      <c r="D38" s="81">
        <v>100000</v>
      </c>
      <c r="E38" s="81">
        <v>100000</v>
      </c>
    </row>
    <row r="39" spans="1:5" s="10" customFormat="1" ht="31.5">
      <c r="A39" s="85" t="s">
        <v>392</v>
      </c>
      <c r="B39" s="100">
        <v>2</v>
      </c>
      <c r="C39" s="81">
        <v>40000</v>
      </c>
      <c r="D39" s="81">
        <v>40000</v>
      </c>
      <c r="E39" s="81">
        <v>20000</v>
      </c>
    </row>
    <row r="40" spans="1:5" s="10" customFormat="1" ht="15.75">
      <c r="A40" s="85" t="s">
        <v>391</v>
      </c>
      <c r="B40" s="100">
        <v>2</v>
      </c>
      <c r="C40" s="81">
        <v>50000</v>
      </c>
      <c r="D40" s="81">
        <v>32000</v>
      </c>
      <c r="E40" s="81"/>
    </row>
    <row r="41" spans="1:5" s="10" customFormat="1" ht="15.75">
      <c r="A41" s="85" t="s">
        <v>390</v>
      </c>
      <c r="B41" s="100">
        <v>2</v>
      </c>
      <c r="C41" s="81">
        <v>50000</v>
      </c>
      <c r="D41" s="81">
        <v>68000</v>
      </c>
      <c r="E41" s="81">
        <v>68000</v>
      </c>
    </row>
    <row r="42" spans="1:5" s="10" customFormat="1" ht="15.75" hidden="1">
      <c r="A42" s="85" t="s">
        <v>389</v>
      </c>
      <c r="B42" s="100">
        <v>2</v>
      </c>
      <c r="C42" s="81"/>
      <c r="D42" s="81"/>
      <c r="E42" s="81"/>
    </row>
    <row r="43" spans="1:5" s="10" customFormat="1" ht="31.5">
      <c r="A43" s="85" t="s">
        <v>388</v>
      </c>
      <c r="B43" s="100">
        <v>2</v>
      </c>
      <c r="C43" s="81">
        <v>90000</v>
      </c>
      <c r="D43" s="81">
        <v>80000</v>
      </c>
      <c r="E43" s="81">
        <v>70000</v>
      </c>
    </row>
    <row r="44" spans="1:5" s="10" customFormat="1" ht="15.75">
      <c r="A44" s="85" t="s">
        <v>438</v>
      </c>
      <c r="B44" s="100">
        <v>2</v>
      </c>
      <c r="C44" s="81"/>
      <c r="D44" s="81">
        <v>10000</v>
      </c>
      <c r="E44" s="81">
        <v>10000</v>
      </c>
    </row>
    <row r="45" spans="1:5" s="10" customFormat="1" ht="15.75" hidden="1">
      <c r="A45" s="85" t="s">
        <v>387</v>
      </c>
      <c r="B45" s="100">
        <v>2</v>
      </c>
      <c r="C45" s="81"/>
      <c r="D45" s="81"/>
      <c r="E45" s="81"/>
    </row>
    <row r="46" spans="1:5" s="10" customFormat="1" ht="15.75" hidden="1">
      <c r="A46" s="85" t="s">
        <v>395</v>
      </c>
      <c r="B46" s="100">
        <v>2</v>
      </c>
      <c r="C46" s="81"/>
      <c r="D46" s="81"/>
      <c r="E46" s="81"/>
    </row>
    <row r="47" spans="1:5" s="10" customFormat="1" ht="15.75" hidden="1">
      <c r="A47" s="85" t="s">
        <v>396</v>
      </c>
      <c r="B47" s="100">
        <v>2</v>
      </c>
      <c r="C47" s="81"/>
      <c r="D47" s="81"/>
      <c r="E47" s="81"/>
    </row>
    <row r="48" spans="1:5" s="10" customFormat="1" ht="15.75" hidden="1">
      <c r="A48" s="85" t="s">
        <v>384</v>
      </c>
      <c r="B48" s="100"/>
      <c r="C48" s="81">
        <f>SUM(C49:C58)</f>
        <v>0</v>
      </c>
      <c r="D48" s="81">
        <f>SUM(D49:D58)</f>
        <v>0</v>
      </c>
      <c r="E48" s="81">
        <f>SUM(E49:E58)</f>
        <v>0</v>
      </c>
    </row>
    <row r="49" spans="1:5" s="10" customFormat="1" ht="15.75" hidden="1">
      <c r="A49" s="85" t="s">
        <v>397</v>
      </c>
      <c r="B49" s="100">
        <v>2</v>
      </c>
      <c r="C49" s="81"/>
      <c r="D49" s="81"/>
      <c r="E49" s="81"/>
    </row>
    <row r="50" spans="1:5" s="10" customFormat="1" ht="31.5" hidden="1">
      <c r="A50" s="85" t="s">
        <v>398</v>
      </c>
      <c r="B50" s="100">
        <v>2</v>
      </c>
      <c r="C50" s="81"/>
      <c r="D50" s="81"/>
      <c r="E50" s="81"/>
    </row>
    <row r="51" spans="1:5" s="10" customFormat="1" ht="31.5" hidden="1">
      <c r="A51" s="85" t="s">
        <v>399</v>
      </c>
      <c r="B51" s="100">
        <v>2</v>
      </c>
      <c r="C51" s="81"/>
      <c r="D51" s="81"/>
      <c r="E51" s="81"/>
    </row>
    <row r="52" spans="1:5" s="10" customFormat="1" ht="15.75" hidden="1">
      <c r="A52" s="85" t="s">
        <v>400</v>
      </c>
      <c r="B52" s="100">
        <v>2</v>
      </c>
      <c r="C52" s="81"/>
      <c r="D52" s="81"/>
      <c r="E52" s="81"/>
    </row>
    <row r="53" spans="1:5" s="10" customFormat="1" ht="15.75" hidden="1">
      <c r="A53" s="85" t="s">
        <v>401</v>
      </c>
      <c r="B53" s="100">
        <v>2</v>
      </c>
      <c r="C53" s="81"/>
      <c r="D53" s="81"/>
      <c r="E53" s="81"/>
    </row>
    <row r="54" spans="1:5" s="10" customFormat="1" ht="15.75" hidden="1">
      <c r="A54" s="85" t="s">
        <v>402</v>
      </c>
      <c r="B54" s="100">
        <v>2</v>
      </c>
      <c r="C54" s="81"/>
      <c r="D54" s="81"/>
      <c r="E54" s="81"/>
    </row>
    <row r="55" spans="1:5" s="10" customFormat="1" ht="15.75" hidden="1">
      <c r="A55" s="85" t="s">
        <v>403</v>
      </c>
      <c r="B55" s="100">
        <v>2</v>
      </c>
      <c r="C55" s="81"/>
      <c r="D55" s="81"/>
      <c r="E55" s="81"/>
    </row>
    <row r="56" spans="1:5" s="10" customFormat="1" ht="15.75" hidden="1">
      <c r="A56" s="85" t="s">
        <v>437</v>
      </c>
      <c r="B56" s="100">
        <v>2</v>
      </c>
      <c r="C56" s="81"/>
      <c r="D56" s="81"/>
      <c r="E56" s="81"/>
    </row>
    <row r="57" spans="1:5" s="10" customFormat="1" ht="15.75" hidden="1">
      <c r="A57" s="85" t="s">
        <v>404</v>
      </c>
      <c r="B57" s="100">
        <v>2</v>
      </c>
      <c r="C57" s="81"/>
      <c r="D57" s="81"/>
      <c r="E57" s="81"/>
    </row>
    <row r="58" spans="1:5" s="10" customFormat="1" ht="15.75" hidden="1">
      <c r="A58" s="85" t="s">
        <v>405</v>
      </c>
      <c r="B58" s="100">
        <v>2</v>
      </c>
      <c r="C58" s="81"/>
      <c r="D58" s="81"/>
      <c r="E58" s="81"/>
    </row>
    <row r="59" spans="1:5" s="10" customFormat="1" ht="15.75">
      <c r="A59" s="108" t="s">
        <v>160</v>
      </c>
      <c r="B59" s="100"/>
      <c r="C59" s="81">
        <f>SUM(C30:C32)+SUM(C28:C28)</f>
        <v>508400</v>
      </c>
      <c r="D59" s="81">
        <f>SUM(D30:D32)+SUM(D28:D28)</f>
        <v>558400</v>
      </c>
      <c r="E59" s="81">
        <f>SUM(E30:E32)+SUM(E28:E28)</f>
        <v>464100</v>
      </c>
    </row>
    <row r="60" spans="1:5" s="10" customFormat="1" ht="15.75">
      <c r="A60" s="43" t="s">
        <v>158</v>
      </c>
      <c r="B60" s="100"/>
      <c r="C60" s="82">
        <f>SUM(C61:C63)</f>
        <v>508400</v>
      </c>
      <c r="D60" s="82">
        <f>SUM(D61:D63)</f>
        <v>576400</v>
      </c>
      <c r="E60" s="82">
        <f>SUM(E61:E63)</f>
        <v>482100</v>
      </c>
    </row>
    <row r="61" spans="1:5" s="10" customFormat="1" ht="15.75">
      <c r="A61" s="85" t="s">
        <v>375</v>
      </c>
      <c r="B61" s="98">
        <v>1</v>
      </c>
      <c r="C61" s="81">
        <f>SUMIF($B$19:$B$60,"1",C$19:C$60)</f>
        <v>0</v>
      </c>
      <c r="D61" s="81">
        <f>SUMIF($B$19:$B$60,"1",D$19:D$60)</f>
        <v>0</v>
      </c>
      <c r="E61" s="81">
        <f>SUMIF($B$19:$B$60,"1",E$19:E$60)</f>
        <v>0</v>
      </c>
    </row>
    <row r="62" spans="1:5" s="10" customFormat="1" ht="15.75">
      <c r="A62" s="85" t="s">
        <v>218</v>
      </c>
      <c r="B62" s="98">
        <v>2</v>
      </c>
      <c r="C62" s="81">
        <f>SUMIF($B$19:$B$60,"2",C$19:C$60)</f>
        <v>508400</v>
      </c>
      <c r="D62" s="81">
        <f>SUMIF($B$19:$B$60,"2",D$19:D$60)</f>
        <v>576400</v>
      </c>
      <c r="E62" s="81">
        <f>SUMIF($B$19:$B$60,"2",E$19:E$60)</f>
        <v>482100</v>
      </c>
    </row>
    <row r="63" spans="1:5" s="10" customFormat="1" ht="15.75">
      <c r="A63" s="85" t="s">
        <v>110</v>
      </c>
      <c r="B63" s="98">
        <v>3</v>
      </c>
      <c r="C63" s="81">
        <f>SUMIF($B$19:$B$60,"3",C$19:C$60)</f>
        <v>0</v>
      </c>
      <c r="D63" s="81">
        <f>SUMIF($B$19:$B$60,"3",D$19:D$60)</f>
        <v>0</v>
      </c>
      <c r="E63" s="81">
        <f>SUMIF($B$19:$B$60,"3",E$19:E$60)</f>
        <v>0</v>
      </c>
    </row>
    <row r="64" spans="1:5" s="10" customFormat="1" ht="15.75">
      <c r="A64" s="66" t="s">
        <v>219</v>
      </c>
      <c r="B64" s="17"/>
      <c r="C64" s="81"/>
      <c r="D64" s="81"/>
      <c r="E64" s="81"/>
    </row>
    <row r="65" spans="1:5" s="10" customFormat="1" ht="15.75" hidden="1">
      <c r="A65" s="63" t="s">
        <v>172</v>
      </c>
      <c r="B65" s="17"/>
      <c r="C65" s="81"/>
      <c r="D65" s="81"/>
      <c r="E65" s="81"/>
    </row>
    <row r="66" spans="1:5" s="10" customFormat="1" ht="31.5" hidden="1">
      <c r="A66" s="63" t="s">
        <v>409</v>
      </c>
      <c r="B66" s="17">
        <v>2</v>
      </c>
      <c r="C66" s="81"/>
      <c r="D66" s="81"/>
      <c r="E66" s="81"/>
    </row>
    <row r="67" spans="1:5" s="10" customFormat="1" ht="31.5" hidden="1">
      <c r="A67" s="63" t="s">
        <v>408</v>
      </c>
      <c r="B67" s="17"/>
      <c r="C67" s="81"/>
      <c r="D67" s="81"/>
      <c r="E67" s="81"/>
    </row>
    <row r="68" spans="1:5" s="10" customFormat="1" ht="15.75" hidden="1">
      <c r="A68" s="63" t="s">
        <v>407</v>
      </c>
      <c r="B68" s="17"/>
      <c r="C68" s="81"/>
      <c r="D68" s="81"/>
      <c r="E68" s="81"/>
    </row>
    <row r="69" spans="1:5" s="10" customFormat="1" ht="15.75" hidden="1">
      <c r="A69" s="63"/>
      <c r="B69" s="17"/>
      <c r="C69" s="81"/>
      <c r="D69" s="81"/>
      <c r="E69" s="81"/>
    </row>
    <row r="70" spans="1:5" s="10" customFormat="1" ht="31.5" hidden="1">
      <c r="A70" s="63" t="s">
        <v>170</v>
      </c>
      <c r="B70" s="17"/>
      <c r="C70" s="81"/>
      <c r="D70" s="81"/>
      <c r="E70" s="81"/>
    </row>
    <row r="71" spans="1:5" s="10" customFormat="1" ht="15.75" hidden="1">
      <c r="A71" s="63"/>
      <c r="B71" s="17"/>
      <c r="C71" s="81"/>
      <c r="D71" s="81"/>
      <c r="E71" s="81"/>
    </row>
    <row r="72" spans="1:5" s="10" customFormat="1" ht="31.5" hidden="1">
      <c r="A72" s="63" t="s">
        <v>171</v>
      </c>
      <c r="B72" s="17"/>
      <c r="C72" s="81"/>
      <c r="D72" s="81"/>
      <c r="E72" s="81"/>
    </row>
    <row r="73" spans="1:5" s="10" customFormat="1" ht="15.75" hidden="1">
      <c r="A73" s="63"/>
      <c r="B73" s="17"/>
      <c r="C73" s="81"/>
      <c r="D73" s="81"/>
      <c r="E73" s="81"/>
    </row>
    <row r="74" spans="1:5" s="10" customFormat="1" ht="31.5" hidden="1">
      <c r="A74" s="63" t="s">
        <v>174</v>
      </c>
      <c r="B74" s="17"/>
      <c r="C74" s="81"/>
      <c r="D74" s="81"/>
      <c r="E74" s="81"/>
    </row>
    <row r="75" spans="1:5" s="10" customFormat="1" ht="15.75">
      <c r="A75" s="85" t="s">
        <v>130</v>
      </c>
      <c r="B75" s="100">
        <v>2</v>
      </c>
      <c r="C75" s="81">
        <v>40000</v>
      </c>
      <c r="D75" s="81">
        <v>40000</v>
      </c>
      <c r="E75" s="144">
        <v>40000</v>
      </c>
    </row>
    <row r="76" spans="1:5" s="10" customFormat="1" ht="15.75" hidden="1">
      <c r="A76" s="84" t="s">
        <v>104</v>
      </c>
      <c r="B76" s="17"/>
      <c r="C76" s="81"/>
      <c r="D76" s="81"/>
      <c r="E76" s="81"/>
    </row>
    <row r="77" spans="1:5" s="10" customFormat="1" ht="15.75">
      <c r="A77" s="107" t="s">
        <v>129</v>
      </c>
      <c r="B77" s="17"/>
      <c r="C77" s="81">
        <f>SUM(C75:C76)</f>
        <v>40000</v>
      </c>
      <c r="D77" s="81">
        <f>SUM(D75:D76)</f>
        <v>40000</v>
      </c>
      <c r="E77" s="81">
        <f>SUM(E75:E76)</f>
        <v>40000</v>
      </c>
    </row>
    <row r="78" spans="1:5" s="10" customFormat="1" ht="15.75">
      <c r="A78" s="85" t="s">
        <v>115</v>
      </c>
      <c r="B78" s="17">
        <v>2</v>
      </c>
      <c r="C78" s="81">
        <v>541865</v>
      </c>
      <c r="D78" s="81">
        <v>541865</v>
      </c>
      <c r="E78" s="144">
        <v>541865</v>
      </c>
    </row>
    <row r="79" spans="1:5" s="10" customFormat="1" ht="15.75" hidden="1">
      <c r="A79" s="84" t="s">
        <v>430</v>
      </c>
      <c r="B79" s="100">
        <v>2</v>
      </c>
      <c r="C79" s="81"/>
      <c r="D79" s="81"/>
      <c r="E79" s="81"/>
    </row>
    <row r="80" spans="1:5" s="10" customFormat="1" ht="15.75">
      <c r="A80" s="84" t="s">
        <v>514</v>
      </c>
      <c r="B80" s="100">
        <v>2</v>
      </c>
      <c r="C80" s="81">
        <v>19638</v>
      </c>
      <c r="D80" s="81">
        <v>19638</v>
      </c>
      <c r="E80" s="81">
        <v>19638</v>
      </c>
    </row>
    <row r="81" spans="1:5" s="10" customFormat="1" ht="15.75" hidden="1">
      <c r="A81" s="84" t="s">
        <v>431</v>
      </c>
      <c r="B81" s="100">
        <v>2</v>
      </c>
      <c r="C81" s="81"/>
      <c r="D81" s="81"/>
      <c r="E81" s="81"/>
    </row>
    <row r="82" spans="1:5" s="10" customFormat="1" ht="15.75">
      <c r="A82" s="84" t="s">
        <v>515</v>
      </c>
      <c r="B82" s="100">
        <v>2</v>
      </c>
      <c r="C82" s="81">
        <v>13773</v>
      </c>
      <c r="D82" s="81">
        <v>13773</v>
      </c>
      <c r="E82" s="81">
        <v>13773</v>
      </c>
    </row>
    <row r="83" spans="1:5" s="10" customFormat="1" ht="15.75" hidden="1">
      <c r="A83" s="84" t="s">
        <v>432</v>
      </c>
      <c r="B83" s="100">
        <v>2</v>
      </c>
      <c r="C83" s="81"/>
      <c r="D83" s="81"/>
      <c r="E83" s="81"/>
    </row>
    <row r="84" spans="1:5" s="10" customFormat="1" ht="15.75">
      <c r="A84" s="84" t="s">
        <v>516</v>
      </c>
      <c r="B84" s="100">
        <v>2</v>
      </c>
      <c r="C84" s="81">
        <v>101661</v>
      </c>
      <c r="D84" s="81">
        <v>101661</v>
      </c>
      <c r="E84" s="81">
        <v>101661</v>
      </c>
    </row>
    <row r="85" spans="1:5" s="10" customFormat="1" ht="15.75">
      <c r="A85" s="133" t="s">
        <v>544</v>
      </c>
      <c r="B85" s="100">
        <v>2</v>
      </c>
      <c r="C85" s="81"/>
      <c r="D85" s="81">
        <v>20000</v>
      </c>
      <c r="E85" s="81">
        <v>20000</v>
      </c>
    </row>
    <row r="86" spans="1:5" s="10" customFormat="1" ht="15.75">
      <c r="A86" s="133" t="s">
        <v>510</v>
      </c>
      <c r="B86" s="100">
        <v>2</v>
      </c>
      <c r="C86" s="81"/>
      <c r="D86" s="81">
        <v>10000</v>
      </c>
      <c r="E86" s="144">
        <v>10000</v>
      </c>
    </row>
    <row r="87" spans="1:5" s="10" customFormat="1" ht="31.5">
      <c r="A87" s="107" t="s">
        <v>175</v>
      </c>
      <c r="B87" s="17"/>
      <c r="C87" s="81">
        <f>SUM(C78:C84)</f>
        <v>676937</v>
      </c>
      <c r="D87" s="81">
        <f>SUM(D78:D86)</f>
        <v>706937</v>
      </c>
      <c r="E87" s="81">
        <f>SUM(E78:E86)</f>
        <v>706937</v>
      </c>
    </row>
    <row r="88" spans="1:5" s="10" customFormat="1" ht="15.75" hidden="1">
      <c r="A88" s="84" t="s">
        <v>442</v>
      </c>
      <c r="B88" s="100">
        <v>2</v>
      </c>
      <c r="C88" s="81"/>
      <c r="D88" s="81"/>
      <c r="E88" s="81"/>
    </row>
    <row r="89" spans="1:5" s="10" customFormat="1" ht="15.75" hidden="1">
      <c r="A89" s="84" t="s">
        <v>443</v>
      </c>
      <c r="B89" s="100">
        <v>2</v>
      </c>
      <c r="C89" s="81"/>
      <c r="D89" s="81"/>
      <c r="E89" s="81"/>
    </row>
    <row r="90" spans="1:5" s="10" customFormat="1" ht="15.75" hidden="1">
      <c r="A90" s="84" t="s">
        <v>444</v>
      </c>
      <c r="B90" s="100">
        <v>2</v>
      </c>
      <c r="C90" s="81"/>
      <c r="D90" s="81"/>
      <c r="E90" s="81"/>
    </row>
    <row r="91" spans="1:5" s="10" customFormat="1" ht="15.75" hidden="1">
      <c r="A91" s="84" t="s">
        <v>445</v>
      </c>
      <c r="B91" s="100">
        <v>2</v>
      </c>
      <c r="C91" s="81"/>
      <c r="D91" s="81"/>
      <c r="E91" s="81"/>
    </row>
    <row r="92" spans="1:5" s="10" customFormat="1" ht="15.75" hidden="1">
      <c r="A92" s="84" t="s">
        <v>446</v>
      </c>
      <c r="B92" s="100">
        <v>2</v>
      </c>
      <c r="C92" s="81"/>
      <c r="D92" s="81"/>
      <c r="E92" s="81"/>
    </row>
    <row r="93" spans="1:5" s="10" customFormat="1" ht="15.75">
      <c r="A93" s="84" t="s">
        <v>517</v>
      </c>
      <c r="B93" s="100">
        <v>2</v>
      </c>
      <c r="C93" s="81">
        <v>95873</v>
      </c>
      <c r="D93" s="81">
        <v>95873</v>
      </c>
      <c r="E93" s="144">
        <v>95873</v>
      </c>
    </row>
    <row r="94" spans="1:5" s="10" customFormat="1" ht="15.75" hidden="1">
      <c r="A94" s="84" t="s">
        <v>448</v>
      </c>
      <c r="B94" s="17">
        <v>2</v>
      </c>
      <c r="C94" s="81"/>
      <c r="D94" s="81"/>
      <c r="E94" s="81"/>
    </row>
    <row r="95" spans="1:5" s="10" customFormat="1" ht="15.75" hidden="1">
      <c r="A95" s="84" t="s">
        <v>449</v>
      </c>
      <c r="B95" s="17">
        <v>2</v>
      </c>
      <c r="C95" s="81"/>
      <c r="D95" s="81"/>
      <c r="E95" s="81"/>
    </row>
    <row r="96" spans="1:5" s="10" customFormat="1" ht="15.75" hidden="1">
      <c r="A96" s="84" t="s">
        <v>486</v>
      </c>
      <c r="B96" s="17">
        <v>2</v>
      </c>
      <c r="C96" s="81"/>
      <c r="D96" s="81"/>
      <c r="E96" s="81"/>
    </row>
    <row r="97" spans="1:5" s="10" customFormat="1" ht="15.75" hidden="1">
      <c r="A97" s="84" t="s">
        <v>104</v>
      </c>
      <c r="B97" s="17"/>
      <c r="C97" s="81"/>
      <c r="D97" s="81"/>
      <c r="E97" s="81"/>
    </row>
    <row r="98" spans="1:5" s="10" customFormat="1" ht="15.75">
      <c r="A98" s="107" t="s">
        <v>176</v>
      </c>
      <c r="B98" s="17"/>
      <c r="C98" s="81">
        <f>SUM(C88:C97)</f>
        <v>95873</v>
      </c>
      <c r="D98" s="81">
        <f>SUM(D88:D97)</f>
        <v>95873</v>
      </c>
      <c r="E98" s="81">
        <f>SUM(E88:E97)</f>
        <v>95873</v>
      </c>
    </row>
    <row r="99" spans="1:5" s="10" customFormat="1" ht="16.5" customHeight="1">
      <c r="A99" s="108" t="s">
        <v>173</v>
      </c>
      <c r="B99" s="17"/>
      <c r="C99" s="81">
        <f>C77+C87+C98</f>
        <v>812810</v>
      </c>
      <c r="D99" s="81">
        <f>D77+D87+D98</f>
        <v>842810</v>
      </c>
      <c r="E99" s="81">
        <f>E77+E87+E98</f>
        <v>842810</v>
      </c>
    </row>
    <row r="100" spans="1:5" s="10" customFormat="1" ht="15.75" hidden="1">
      <c r="A100" s="63"/>
      <c r="B100" s="100"/>
      <c r="C100" s="81"/>
      <c r="D100" s="81"/>
      <c r="E100" s="81"/>
    </row>
    <row r="101" spans="1:5" s="10" customFormat="1" ht="31.5" hidden="1">
      <c r="A101" s="63" t="s">
        <v>177</v>
      </c>
      <c r="B101" s="100"/>
      <c r="C101" s="81"/>
      <c r="D101" s="81"/>
      <c r="E101" s="81"/>
    </row>
    <row r="102" spans="1:5" s="10" customFormat="1" ht="15.75">
      <c r="A102" s="85" t="s">
        <v>428</v>
      </c>
      <c r="B102" s="100">
        <v>2</v>
      </c>
      <c r="C102" s="81">
        <v>100000</v>
      </c>
      <c r="D102" s="81"/>
      <c r="E102" s="81"/>
    </row>
    <row r="103" spans="1:5" s="10" customFormat="1" ht="47.25">
      <c r="A103" s="63" t="s">
        <v>178</v>
      </c>
      <c r="B103" s="100"/>
      <c r="C103" s="81">
        <f>SUM(C102)</f>
        <v>100000</v>
      </c>
      <c r="D103" s="81">
        <f>SUM(D102)</f>
        <v>0</v>
      </c>
      <c r="E103" s="81">
        <f>SUM(E102)</f>
        <v>0</v>
      </c>
    </row>
    <row r="104" spans="1:5" s="10" customFormat="1" ht="15.75" hidden="1">
      <c r="A104" s="63" t="s">
        <v>179</v>
      </c>
      <c r="B104" s="100"/>
      <c r="C104" s="81"/>
      <c r="D104" s="81"/>
      <c r="E104" s="81"/>
    </row>
    <row r="105" spans="1:5" s="10" customFormat="1" ht="15.75" hidden="1">
      <c r="A105" s="63" t="s">
        <v>180</v>
      </c>
      <c r="B105" s="100"/>
      <c r="C105" s="81"/>
      <c r="D105" s="81"/>
      <c r="E105" s="81"/>
    </row>
    <row r="106" spans="1:5" s="10" customFormat="1" ht="15.75" hidden="1">
      <c r="A106" s="119" t="s">
        <v>429</v>
      </c>
      <c r="B106" s="100">
        <v>2</v>
      </c>
      <c r="C106" s="81"/>
      <c r="D106" s="81"/>
      <c r="E106" s="81"/>
    </row>
    <row r="107" spans="1:5" s="10" customFormat="1" ht="15.75" hidden="1">
      <c r="A107" s="119" t="s">
        <v>450</v>
      </c>
      <c r="B107" s="100">
        <v>2</v>
      </c>
      <c r="C107" s="81"/>
      <c r="D107" s="81"/>
      <c r="E107" s="81"/>
    </row>
    <row r="108" spans="1:5" s="10" customFormat="1" ht="15.75">
      <c r="A108" s="119" t="s">
        <v>532</v>
      </c>
      <c r="B108" s="100">
        <v>2</v>
      </c>
      <c r="C108" s="81">
        <v>0</v>
      </c>
      <c r="D108" s="81">
        <v>20000</v>
      </c>
      <c r="E108" s="81">
        <v>20000</v>
      </c>
    </row>
    <row r="109" spans="1:5" s="10" customFormat="1" ht="15.75">
      <c r="A109" s="119" t="s">
        <v>451</v>
      </c>
      <c r="B109" s="100">
        <v>2</v>
      </c>
      <c r="C109" s="81">
        <v>30000</v>
      </c>
      <c r="D109" s="81">
        <v>0</v>
      </c>
      <c r="E109" s="81"/>
    </row>
    <row r="110" spans="1:5" s="10" customFormat="1" ht="15.75">
      <c r="A110" s="109" t="s">
        <v>181</v>
      </c>
      <c r="B110" s="100"/>
      <c r="C110" s="81">
        <f>SUM(C106:C109)</f>
        <v>30000</v>
      </c>
      <c r="D110" s="81">
        <f>SUM(D106:D109)</f>
        <v>20000</v>
      </c>
      <c r="E110" s="81">
        <f>SUM(E106:E109)</f>
        <v>20000</v>
      </c>
    </row>
    <row r="111" spans="1:5" s="10" customFormat="1" ht="15.75" hidden="1">
      <c r="A111" s="85" t="s">
        <v>128</v>
      </c>
      <c r="B111" s="100">
        <v>2</v>
      </c>
      <c r="C111" s="81"/>
      <c r="D111" s="81"/>
      <c r="E111" s="81"/>
    </row>
    <row r="112" spans="1:5" s="10" customFormat="1" ht="15.75" hidden="1">
      <c r="A112" s="85"/>
      <c r="B112" s="100"/>
      <c r="C112" s="81"/>
      <c r="D112" s="81"/>
      <c r="E112" s="81"/>
    </row>
    <row r="113" spans="1:5" s="10" customFormat="1" ht="15.75" hidden="1">
      <c r="A113" s="109" t="s">
        <v>127</v>
      </c>
      <c r="B113" s="100"/>
      <c r="C113" s="81">
        <f>SUM(C111:C112)</f>
        <v>0</v>
      </c>
      <c r="D113" s="81">
        <f>SUM(D111:D112)</f>
        <v>0</v>
      </c>
      <c r="E113" s="81">
        <f>SUM(E111:E112)</f>
        <v>0</v>
      </c>
    </row>
    <row r="114" spans="1:5" s="10" customFormat="1" ht="15.75" hidden="1">
      <c r="A114" s="85" t="s">
        <v>499</v>
      </c>
      <c r="B114" s="100">
        <v>2</v>
      </c>
      <c r="C114" s="81">
        <v>0</v>
      </c>
      <c r="D114" s="81">
        <v>0</v>
      </c>
      <c r="E114" s="81">
        <v>0</v>
      </c>
    </row>
    <row r="115" spans="1:5" s="10" customFormat="1" ht="15.75">
      <c r="A115" s="85" t="s">
        <v>543</v>
      </c>
      <c r="B115" s="100">
        <v>2</v>
      </c>
      <c r="C115" s="81"/>
      <c r="D115" s="81">
        <v>502400</v>
      </c>
      <c r="E115" s="81">
        <v>502400</v>
      </c>
    </row>
    <row r="116" spans="1:5" s="10" customFormat="1" ht="15.75">
      <c r="A116" s="109" t="s">
        <v>182</v>
      </c>
      <c r="B116" s="100"/>
      <c r="C116" s="81">
        <f>SUM(C114:C115)</f>
        <v>0</v>
      </c>
      <c r="D116" s="81">
        <f>SUM(D114:D115)</f>
        <v>502400</v>
      </c>
      <c r="E116" s="81">
        <f>SUM(E114:E115)</f>
        <v>502400</v>
      </c>
    </row>
    <row r="117" spans="1:5" s="10" customFormat="1" ht="15.75" hidden="1">
      <c r="A117" s="67"/>
      <c r="B117" s="100"/>
      <c r="C117" s="81"/>
      <c r="D117" s="81"/>
      <c r="E117" s="81"/>
    </row>
    <row r="118" spans="1:5" s="10" customFormat="1" ht="15.75" hidden="1">
      <c r="A118" s="63"/>
      <c r="B118" s="100"/>
      <c r="C118" s="81"/>
      <c r="D118" s="81"/>
      <c r="E118" s="81"/>
    </row>
    <row r="119" spans="1:5" s="10" customFormat="1" ht="16.5" customHeight="1">
      <c r="A119" s="108" t="s">
        <v>410</v>
      </c>
      <c r="B119" s="100"/>
      <c r="C119" s="81">
        <f>C110+C113+C116</f>
        <v>30000</v>
      </c>
      <c r="D119" s="81">
        <f>D110+D113+D116</f>
        <v>522400</v>
      </c>
      <c r="E119" s="81">
        <f>E110+E113+E116</f>
        <v>522400</v>
      </c>
    </row>
    <row r="120" spans="1:5" s="10" customFormat="1" ht="15.75">
      <c r="A120" s="85" t="s">
        <v>201</v>
      </c>
      <c r="B120" s="100">
        <v>2</v>
      </c>
      <c r="C120" s="81">
        <v>218332</v>
      </c>
      <c r="D120" s="81">
        <v>66182</v>
      </c>
      <c r="E120" s="81"/>
    </row>
    <row r="121" spans="1:5" s="10" customFormat="1" ht="15.75" hidden="1">
      <c r="A121" s="85" t="s">
        <v>202</v>
      </c>
      <c r="B121" s="100">
        <v>2</v>
      </c>
      <c r="C121" s="81"/>
      <c r="D121" s="81"/>
      <c r="E121" s="81"/>
    </row>
    <row r="122" spans="1:5" s="10" customFormat="1" ht="15.75">
      <c r="A122" s="63" t="s">
        <v>411</v>
      </c>
      <c r="B122" s="100"/>
      <c r="C122" s="81">
        <f>SUM(C120:C121)</f>
        <v>218332</v>
      </c>
      <c r="D122" s="81">
        <f>SUM(D120:D121)</f>
        <v>66182</v>
      </c>
      <c r="E122" s="81">
        <f>SUM(E120:E121)</f>
        <v>0</v>
      </c>
    </row>
    <row r="123" spans="1:5" s="10" customFormat="1" ht="15.75">
      <c r="A123" s="65" t="s">
        <v>219</v>
      </c>
      <c r="B123" s="100"/>
      <c r="C123" s="82">
        <f>SUM(C124:C124:C126)</f>
        <v>1161142</v>
      </c>
      <c r="D123" s="82">
        <f>SUM(D124:D124:D126)</f>
        <v>1431392</v>
      </c>
      <c r="E123" s="82">
        <f>SUM(E124:E124:E126)</f>
        <v>1365210</v>
      </c>
    </row>
    <row r="124" spans="1:5" s="10" customFormat="1" ht="15.75">
      <c r="A124" s="85" t="s">
        <v>375</v>
      </c>
      <c r="B124" s="98">
        <v>1</v>
      </c>
      <c r="C124" s="81">
        <f>SUMIF($B$64:$B$123,"1",C$64:C$123)</f>
        <v>0</v>
      </c>
      <c r="D124" s="81">
        <f>SUMIF($B$64:$B$123,"1",D$64:D$123)</f>
        <v>0</v>
      </c>
      <c r="E124" s="81">
        <f>SUMIF($B$64:$B$123,"1",E$64:E$123)</f>
        <v>0</v>
      </c>
    </row>
    <row r="125" spans="1:5" s="10" customFormat="1" ht="15.75">
      <c r="A125" s="85" t="s">
        <v>218</v>
      </c>
      <c r="B125" s="98">
        <v>2</v>
      </c>
      <c r="C125" s="81">
        <f>SUMIF($B$64:$B$123,"2",C$64:C$123)</f>
        <v>1161142</v>
      </c>
      <c r="D125" s="81">
        <f>SUMIF($B$64:$B$123,"2",D$64:D$123)</f>
        <v>1431392</v>
      </c>
      <c r="E125" s="81">
        <f>SUMIF($B$64:$B$123,"2",E$64:E$123)</f>
        <v>1365210</v>
      </c>
    </row>
    <row r="126" spans="1:5" s="10" customFormat="1" ht="15.75">
      <c r="A126" s="85" t="s">
        <v>110</v>
      </c>
      <c r="B126" s="98">
        <v>3</v>
      </c>
      <c r="C126" s="81">
        <f>SUMIF($B$64:$B$123,"3",C$64:C$123)</f>
        <v>0</v>
      </c>
      <c r="D126" s="81">
        <f>SUMIF($B$64:$B$123,"3",D$64:D$123)</f>
        <v>0</v>
      </c>
      <c r="E126" s="81">
        <f>SUMIF($B$64:$B$123,"3",E$64:E$123)</f>
        <v>0</v>
      </c>
    </row>
    <row r="127" spans="1:5" ht="15.75">
      <c r="A127" s="67" t="s">
        <v>78</v>
      </c>
      <c r="B127" s="100"/>
      <c r="C127" s="81"/>
      <c r="D127" s="81"/>
      <c r="E127" s="81"/>
    </row>
    <row r="128" spans="1:5" ht="15.75">
      <c r="A128" s="43" t="s">
        <v>220</v>
      </c>
      <c r="B128" s="100"/>
      <c r="C128" s="82">
        <f>SUM(C129:C131)</f>
        <v>3712000</v>
      </c>
      <c r="D128" s="82">
        <f>SUM(D129:D131)</f>
        <v>7077280</v>
      </c>
      <c r="E128" s="82">
        <f>SUM(E129:E131)</f>
        <v>4098681</v>
      </c>
    </row>
    <row r="129" spans="1:5" ht="15.75">
      <c r="A129" s="85" t="s">
        <v>375</v>
      </c>
      <c r="B129" s="98">
        <v>1</v>
      </c>
      <c r="C129" s="81">
        <f>Felh!J32</f>
        <v>0</v>
      </c>
      <c r="D129" s="81">
        <f>Felh!K32</f>
        <v>0</v>
      </c>
      <c r="E129" s="81">
        <f>Felh!L32</f>
        <v>0</v>
      </c>
    </row>
    <row r="130" spans="1:5" ht="15.75">
      <c r="A130" s="85" t="s">
        <v>218</v>
      </c>
      <c r="B130" s="98">
        <v>2</v>
      </c>
      <c r="C130" s="81">
        <f>Felh!J33</f>
        <v>3712000</v>
      </c>
      <c r="D130" s="81">
        <f>Felh!K33</f>
        <v>7077280</v>
      </c>
      <c r="E130" s="81">
        <f>Felh!L33</f>
        <v>4098681</v>
      </c>
    </row>
    <row r="131" spans="1:5" ht="15.75">
      <c r="A131" s="85" t="s">
        <v>110</v>
      </c>
      <c r="B131" s="98">
        <v>3</v>
      </c>
      <c r="C131" s="81">
        <f>Felh!J34</f>
        <v>0</v>
      </c>
      <c r="D131" s="81">
        <f>Felh!K34</f>
        <v>0</v>
      </c>
      <c r="E131" s="81">
        <f>Felh!L34</f>
        <v>0</v>
      </c>
    </row>
    <row r="132" spans="1:5" ht="15.75">
      <c r="A132" s="43" t="s">
        <v>221</v>
      </c>
      <c r="B132" s="100"/>
      <c r="C132" s="82">
        <f>SUM(C133:C135)</f>
        <v>946561</v>
      </c>
      <c r="D132" s="82">
        <f>SUM(D133:D135)</f>
        <v>946561</v>
      </c>
      <c r="E132" s="82">
        <f>SUM(E133:E135)</f>
        <v>689677</v>
      </c>
    </row>
    <row r="133" spans="1:5" ht="15.75">
      <c r="A133" s="85" t="s">
        <v>375</v>
      </c>
      <c r="B133" s="98">
        <v>1</v>
      </c>
      <c r="C133" s="81">
        <f>Felh!J50</f>
        <v>0</v>
      </c>
      <c r="D133" s="81">
        <f>Felh!K50</f>
        <v>0</v>
      </c>
      <c r="E133" s="81">
        <f>Felh!L50</f>
        <v>0</v>
      </c>
    </row>
    <row r="134" spans="1:5" ht="15.75">
      <c r="A134" s="85" t="s">
        <v>218</v>
      </c>
      <c r="B134" s="98">
        <v>2</v>
      </c>
      <c r="C134" s="81">
        <f>Felh!J51</f>
        <v>946561</v>
      </c>
      <c r="D134" s="81">
        <f>Felh!K51</f>
        <v>946561</v>
      </c>
      <c r="E134" s="81">
        <f>Felh!L51</f>
        <v>689677</v>
      </c>
    </row>
    <row r="135" spans="1:5" ht="15" customHeight="1">
      <c r="A135" s="85" t="s">
        <v>110</v>
      </c>
      <c r="B135" s="98">
        <v>3</v>
      </c>
      <c r="C135" s="81">
        <f>Felh!J52</f>
        <v>0</v>
      </c>
      <c r="D135" s="81">
        <f>Felh!K52</f>
        <v>0</v>
      </c>
      <c r="E135" s="81">
        <f>Felh!L52</f>
        <v>0</v>
      </c>
    </row>
    <row r="136" spans="1:5" ht="15.75">
      <c r="A136" s="43" t="s">
        <v>222</v>
      </c>
      <c r="B136" s="100"/>
      <c r="C136" s="82">
        <f>SUM(C137:C139)</f>
        <v>25050</v>
      </c>
      <c r="D136" s="82">
        <f>SUM(D137:D139)</f>
        <v>35050</v>
      </c>
      <c r="E136" s="82">
        <f>SUM(E137:E139)</f>
        <v>35050</v>
      </c>
    </row>
    <row r="137" spans="1:5" ht="15.75">
      <c r="A137" s="85" t="s">
        <v>375</v>
      </c>
      <c r="B137" s="98">
        <v>1</v>
      </c>
      <c r="C137" s="81">
        <f>Felh!J71</f>
        <v>0</v>
      </c>
      <c r="D137" s="81">
        <f>Felh!K71</f>
        <v>0</v>
      </c>
      <c r="E137" s="81">
        <f>Felh!L71</f>
        <v>0</v>
      </c>
    </row>
    <row r="138" spans="1:5" ht="15.75">
      <c r="A138" s="85" t="s">
        <v>218</v>
      </c>
      <c r="B138" s="98">
        <v>2</v>
      </c>
      <c r="C138" s="81">
        <f>Felh!J72</f>
        <v>25050</v>
      </c>
      <c r="D138" s="81">
        <f>Felh!K72</f>
        <v>35050</v>
      </c>
      <c r="E138" s="81">
        <f>Felh!L72</f>
        <v>35050</v>
      </c>
    </row>
    <row r="139" spans="1:5" ht="15.75">
      <c r="A139" s="85" t="s">
        <v>110</v>
      </c>
      <c r="B139" s="98">
        <v>3</v>
      </c>
      <c r="C139" s="81">
        <f>Felh!J73</f>
        <v>0</v>
      </c>
      <c r="D139" s="81">
        <f>Felh!K73</f>
        <v>0</v>
      </c>
      <c r="E139" s="81">
        <f>Felh!L73</f>
        <v>0</v>
      </c>
    </row>
    <row r="140" spans="1:5" ht="16.5">
      <c r="A140" s="69" t="s">
        <v>223</v>
      </c>
      <c r="B140" s="101"/>
      <c r="C140" s="81"/>
      <c r="D140" s="81"/>
      <c r="E140" s="81"/>
    </row>
    <row r="141" spans="1:5" ht="15.75">
      <c r="A141" s="67" t="s">
        <v>112</v>
      </c>
      <c r="B141" s="100"/>
      <c r="C141" s="15"/>
      <c r="D141" s="15"/>
      <c r="E141" s="15"/>
    </row>
    <row r="142" spans="1:5" ht="15.75" hidden="1">
      <c r="A142" s="63" t="s">
        <v>208</v>
      </c>
      <c r="B142" s="100"/>
      <c r="C142" s="15"/>
      <c r="D142" s="15"/>
      <c r="E142" s="15"/>
    </row>
    <row r="143" spans="1:5" ht="31.5" hidden="1">
      <c r="A143" s="85" t="s">
        <v>412</v>
      </c>
      <c r="B143" s="100"/>
      <c r="C143" s="15"/>
      <c r="D143" s="15"/>
      <c r="E143" s="15"/>
    </row>
    <row r="144" spans="1:5" ht="31.5" hidden="1">
      <c r="A144" s="85" t="s">
        <v>210</v>
      </c>
      <c r="B144" s="100"/>
      <c r="C144" s="15"/>
      <c r="D144" s="15"/>
      <c r="E144" s="15"/>
    </row>
    <row r="145" spans="1:5" ht="31.5" hidden="1">
      <c r="A145" s="85" t="s">
        <v>413</v>
      </c>
      <c r="B145" s="100"/>
      <c r="C145" s="15"/>
      <c r="D145" s="15"/>
      <c r="E145" s="15"/>
    </row>
    <row r="146" spans="1:5" ht="31.5">
      <c r="A146" s="85" t="s">
        <v>211</v>
      </c>
      <c r="B146" s="100">
        <v>2</v>
      </c>
      <c r="C146" s="15">
        <v>278749</v>
      </c>
      <c r="D146" s="15">
        <v>687982</v>
      </c>
      <c r="E146" s="15">
        <v>278749</v>
      </c>
    </row>
    <row r="147" spans="1:5" ht="15.75" hidden="1">
      <c r="A147" s="85" t="s">
        <v>212</v>
      </c>
      <c r="B147" s="100"/>
      <c r="C147" s="15"/>
      <c r="D147" s="15"/>
      <c r="E147" s="15"/>
    </row>
    <row r="148" spans="1:5" ht="31.5" hidden="1">
      <c r="A148" s="85" t="s">
        <v>426</v>
      </c>
      <c r="B148" s="100"/>
      <c r="C148" s="15"/>
      <c r="D148" s="15"/>
      <c r="E148" s="15"/>
    </row>
    <row r="149" spans="1:5" ht="15.75" hidden="1">
      <c r="A149" s="85" t="s">
        <v>216</v>
      </c>
      <c r="B149" s="100"/>
      <c r="C149" s="15"/>
      <c r="D149" s="15"/>
      <c r="E149" s="15"/>
    </row>
    <row r="150" spans="1:5" ht="15.75" hidden="1">
      <c r="A150" s="63" t="s">
        <v>217</v>
      </c>
      <c r="B150" s="100"/>
      <c r="C150" s="15"/>
      <c r="D150" s="15"/>
      <c r="E150" s="15"/>
    </row>
    <row r="151" spans="1:5" ht="15.75" hidden="1">
      <c r="A151" s="63" t="s">
        <v>209</v>
      </c>
      <c r="B151" s="100"/>
      <c r="C151" s="15"/>
      <c r="D151" s="15"/>
      <c r="E151" s="15"/>
    </row>
    <row r="152" spans="1:5" ht="15.75">
      <c r="A152" s="43" t="s">
        <v>112</v>
      </c>
      <c r="B152" s="100"/>
      <c r="C152" s="82">
        <f>SUM(C153:C155)</f>
        <v>278749</v>
      </c>
      <c r="D152" s="82">
        <f>SUM(D153:D155)</f>
        <v>687982</v>
      </c>
      <c r="E152" s="82">
        <f>SUM(E153:E155)</f>
        <v>278749</v>
      </c>
    </row>
    <row r="153" spans="1:5" ht="15.75">
      <c r="A153" s="85" t="s">
        <v>375</v>
      </c>
      <c r="B153" s="98">
        <v>1</v>
      </c>
      <c r="C153" s="81">
        <f>SUMIF($B$141:$B$152,"1",C$141:C$152)</f>
        <v>0</v>
      </c>
      <c r="D153" s="81">
        <f>SUMIF($B$141:$B$152,"1",D$141:D$152)</f>
        <v>0</v>
      </c>
      <c r="E153" s="81">
        <f>SUMIF($B$141:$B$152,"1",E$141:E$152)</f>
        <v>0</v>
      </c>
    </row>
    <row r="154" spans="1:5" ht="15.75">
      <c r="A154" s="85" t="s">
        <v>218</v>
      </c>
      <c r="B154" s="98">
        <v>2</v>
      </c>
      <c r="C154" s="81">
        <f>SUMIF($B$141:$B$152,"2",C$141:C$152)</f>
        <v>278749</v>
      </c>
      <c r="D154" s="81">
        <f>SUMIF($B$141:$B$152,"2",D$141:D$152)</f>
        <v>687982</v>
      </c>
      <c r="E154" s="81">
        <f>SUMIF($B$141:$B$152,"2",E$141:E$152)</f>
        <v>278749</v>
      </c>
    </row>
    <row r="155" spans="1:5" ht="15.75">
      <c r="A155" s="85" t="s">
        <v>110</v>
      </c>
      <c r="B155" s="98">
        <v>3</v>
      </c>
      <c r="C155" s="81">
        <f>SUMIF($B$141:$B$152,"3",C$141:C$152)</f>
        <v>0</v>
      </c>
      <c r="D155" s="81">
        <f>SUMIF($B$141:$B$152,"3",D$141:D$152)</f>
        <v>0</v>
      </c>
      <c r="E155" s="81">
        <f>SUMIF($B$141:$B$152,"3",E$141:E$152)</f>
        <v>0</v>
      </c>
    </row>
    <row r="156" spans="1:5" ht="15.75" hidden="1">
      <c r="A156" s="67" t="s">
        <v>113</v>
      </c>
      <c r="B156" s="100"/>
      <c r="C156" s="15"/>
      <c r="D156" s="15"/>
      <c r="E156" s="15"/>
    </row>
    <row r="157" spans="1:5" ht="15.75" hidden="1">
      <c r="A157" s="63" t="s">
        <v>208</v>
      </c>
      <c r="B157" s="100"/>
      <c r="C157" s="15"/>
      <c r="D157" s="15"/>
      <c r="E157" s="15"/>
    </row>
    <row r="158" spans="1:5" ht="31.5" hidden="1">
      <c r="A158" s="85" t="s">
        <v>412</v>
      </c>
      <c r="B158" s="100"/>
      <c r="C158" s="15"/>
      <c r="D158" s="15"/>
      <c r="E158" s="15"/>
    </row>
    <row r="159" spans="1:5" ht="31.5" hidden="1">
      <c r="A159" s="85" t="s">
        <v>210</v>
      </c>
      <c r="B159" s="100"/>
      <c r="C159" s="15"/>
      <c r="D159" s="15"/>
      <c r="E159" s="15"/>
    </row>
    <row r="160" spans="1:5" ht="31.5" hidden="1">
      <c r="A160" s="85" t="s">
        <v>413</v>
      </c>
      <c r="B160" s="100"/>
      <c r="C160" s="15"/>
      <c r="D160" s="15"/>
      <c r="E160" s="15"/>
    </row>
    <row r="161" spans="1:5" ht="15.75" hidden="1">
      <c r="A161" s="85" t="s">
        <v>211</v>
      </c>
      <c r="B161" s="100"/>
      <c r="C161" s="15"/>
      <c r="D161" s="15"/>
      <c r="E161" s="15"/>
    </row>
    <row r="162" spans="1:5" ht="15.75" hidden="1">
      <c r="A162" s="85" t="s">
        <v>212</v>
      </c>
      <c r="B162" s="100"/>
      <c r="C162" s="15"/>
      <c r="D162" s="15"/>
      <c r="E162" s="15"/>
    </row>
    <row r="163" spans="1:5" ht="31.5" hidden="1">
      <c r="A163" s="85" t="s">
        <v>426</v>
      </c>
      <c r="B163" s="100"/>
      <c r="C163" s="15"/>
      <c r="D163" s="15"/>
      <c r="E163" s="15"/>
    </row>
    <row r="164" spans="1:5" ht="15.75" hidden="1">
      <c r="A164" s="85" t="s">
        <v>216</v>
      </c>
      <c r="B164" s="100"/>
      <c r="C164" s="15"/>
      <c r="D164" s="15"/>
      <c r="E164" s="15"/>
    </row>
    <row r="165" spans="1:5" ht="15.75" hidden="1">
      <c r="A165" s="63" t="s">
        <v>217</v>
      </c>
      <c r="B165" s="100"/>
      <c r="C165" s="15"/>
      <c r="D165" s="15"/>
      <c r="E165" s="15"/>
    </row>
    <row r="166" spans="1:5" ht="15.75" hidden="1">
      <c r="A166" s="63" t="s">
        <v>209</v>
      </c>
      <c r="B166" s="100"/>
      <c r="C166" s="15"/>
      <c r="D166" s="15"/>
      <c r="E166" s="15"/>
    </row>
    <row r="167" spans="1:5" ht="15.75" hidden="1">
      <c r="A167" s="43" t="s">
        <v>224</v>
      </c>
      <c r="B167" s="100"/>
      <c r="C167" s="82">
        <f>SUM(C168:C170)</f>
        <v>0</v>
      </c>
      <c r="D167" s="82">
        <f>SUM(D168:D170)</f>
        <v>0</v>
      </c>
      <c r="E167" s="82">
        <f>SUM(E168:E170)</f>
        <v>0</v>
      </c>
    </row>
    <row r="168" spans="1:5" ht="15.75" hidden="1">
      <c r="A168" s="85" t="s">
        <v>375</v>
      </c>
      <c r="B168" s="98">
        <v>1</v>
      </c>
      <c r="C168" s="81">
        <f>SUMIF($B$156:$B$167,"1",C$156:C$167)</f>
        <v>0</v>
      </c>
      <c r="D168" s="81">
        <f>SUMIF($B$156:$B$167,"1",D$156:D$167)</f>
        <v>0</v>
      </c>
      <c r="E168" s="81">
        <f>SUMIF($B$156:$B$167,"1",E$156:E$167)</f>
        <v>0</v>
      </c>
    </row>
    <row r="169" spans="1:5" ht="15.75" hidden="1">
      <c r="A169" s="85" t="s">
        <v>218</v>
      </c>
      <c r="B169" s="98">
        <v>2</v>
      </c>
      <c r="C169" s="81">
        <f>SUMIF($B$156:$B$167,"2",C$156:C$167)</f>
        <v>0</v>
      </c>
      <c r="D169" s="81">
        <f>SUMIF($B$156:$B$167,"2",D$156:D$167)</f>
        <v>0</v>
      </c>
      <c r="E169" s="81">
        <f>SUMIF($B$156:$B$167,"2",E$156:E$167)</f>
        <v>0</v>
      </c>
    </row>
    <row r="170" spans="1:5" ht="15.75" hidden="1">
      <c r="A170" s="85" t="s">
        <v>110</v>
      </c>
      <c r="B170" s="98">
        <v>3</v>
      </c>
      <c r="C170" s="81">
        <f>SUMIF($B$156:$B$167,"3",C$156:C$167)</f>
        <v>0</v>
      </c>
      <c r="D170" s="81">
        <f>SUMIF($B$156:$B$167,"3",D$156:D$167)</f>
        <v>0</v>
      </c>
      <c r="E170" s="81">
        <f>SUMIF($B$156:$B$167,"3",E$156:E$167)</f>
        <v>0</v>
      </c>
    </row>
    <row r="171" spans="1:9" ht="16.5">
      <c r="A171" s="68" t="s">
        <v>114</v>
      </c>
      <c r="B171" s="101"/>
      <c r="C171" s="18">
        <f>C7+C11+C15+C60+C123+C128+C132+C136+C152+C167</f>
        <v>19094687</v>
      </c>
      <c r="D171" s="18">
        <f>D7+D11+D15+D60+D123+D128+D132+D136+D152+D167</f>
        <v>24333865</v>
      </c>
      <c r="E171" s="18">
        <f>E7+E11+E15+E60+E123+E128+E132+E136+E152+E167</f>
        <v>19498037</v>
      </c>
      <c r="G171" s="139"/>
      <c r="I171" s="139"/>
    </row>
    <row r="172" ht="15.75" hidden="1">
      <c r="C172" s="41">
        <f>Bevételek!C308</f>
        <v>19094687</v>
      </c>
    </row>
    <row r="173" ht="15.75" hidden="1">
      <c r="C173" s="41">
        <f>C172-C171</f>
        <v>0</v>
      </c>
    </row>
    <row r="174" ht="15.75" hidden="1"/>
    <row r="175" ht="15.75" hidden="1"/>
    <row r="176" ht="15.75" hidden="1">
      <c r="C176" s="41">
        <f>Bevételek!C308</f>
        <v>19094687</v>
      </c>
    </row>
    <row r="177" ht="15.75" hidden="1"/>
    <row r="178" ht="15.75" hidden="1">
      <c r="C178" s="41">
        <f>SUM(C176-C171)</f>
        <v>0</v>
      </c>
    </row>
    <row r="179" ht="15.75" hidden="1">
      <c r="C179" s="41">
        <f>Bevételek!C308</f>
        <v>19094687</v>
      </c>
    </row>
    <row r="180" ht="15.75" hidden="1">
      <c r="C180" s="41">
        <f>C179-C171</f>
        <v>0</v>
      </c>
    </row>
    <row r="181" ht="15.75" hidden="1"/>
    <row r="360" ht="15.75"/>
    <row r="361" ht="15.75"/>
    <row r="362" ht="15.75"/>
    <row r="363" ht="15.75"/>
    <row r="364" ht="15.75"/>
    <row r="365" ht="15.75"/>
    <row r="366" ht="15.75"/>
    <row r="372" ht="15.75"/>
    <row r="373" ht="15.75"/>
    <row r="374" ht="15.75"/>
  </sheetData>
  <sheetProtection/>
  <mergeCells count="2"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83" r:id="rId3"/>
  <headerFooter>
    <oddFooter>&amp;C&amp;P. oldal, összesen: &amp;N</oddFooter>
  </headerFooter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Q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56" sqref="G56:I57"/>
    </sheetView>
  </sheetViews>
  <sheetFormatPr defaultColWidth="9.140625" defaultRowHeight="15"/>
  <cols>
    <col min="1" max="1" width="59.421875" style="2" customWidth="1"/>
    <col min="2" max="2" width="5.7109375" style="2" customWidth="1"/>
    <col min="3" max="5" width="10.28125" style="2" customWidth="1"/>
    <col min="6" max="8" width="11.140625" style="2" customWidth="1"/>
    <col min="9" max="9" width="9.8515625" style="2" customWidth="1"/>
    <col min="10" max="11" width="11.8515625" style="2" customWidth="1"/>
    <col min="12" max="14" width="9.57421875" style="2" customWidth="1"/>
    <col min="15" max="15" width="11.421875" style="20" customWidth="1"/>
    <col min="16" max="16" width="11.140625" style="2" customWidth="1"/>
    <col min="17" max="17" width="12.421875" style="2" customWidth="1"/>
    <col min="18" max="16384" width="9.140625" style="2" customWidth="1"/>
  </cols>
  <sheetData>
    <row r="1" spans="1:15" ht="15.75">
      <c r="A1" s="313" t="s">
        <v>512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</row>
    <row r="2" spans="1:15" ht="15.75">
      <c r="A2" s="313" t="s">
        <v>435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</row>
    <row r="4" spans="1:17" s="3" customFormat="1" ht="15.75" customHeight="1">
      <c r="A4" s="327" t="s">
        <v>252</v>
      </c>
      <c r="B4" s="366" t="s">
        <v>126</v>
      </c>
      <c r="C4" s="321" t="s">
        <v>105</v>
      </c>
      <c r="D4" s="322"/>
      <c r="E4" s="323"/>
      <c r="F4" s="321" t="s">
        <v>106</v>
      </c>
      <c r="G4" s="322"/>
      <c r="H4" s="323"/>
      <c r="I4" s="321" t="s">
        <v>17</v>
      </c>
      <c r="J4" s="322"/>
      <c r="K4" s="323"/>
      <c r="L4" s="321" t="s">
        <v>15</v>
      </c>
      <c r="M4" s="322"/>
      <c r="N4" s="323"/>
      <c r="O4" s="365" t="s">
        <v>5</v>
      </c>
      <c r="P4" s="365"/>
      <c r="Q4" s="365"/>
    </row>
    <row r="5" spans="1:17" s="3" customFormat="1" ht="15.75">
      <c r="A5" s="328"/>
      <c r="B5" s="367"/>
      <c r="C5" s="138" t="s">
        <v>155</v>
      </c>
      <c r="D5" s="146" t="s">
        <v>549</v>
      </c>
      <c r="E5" s="146" t="s">
        <v>550</v>
      </c>
      <c r="F5" s="138" t="s">
        <v>155</v>
      </c>
      <c r="G5" s="146" t="s">
        <v>549</v>
      </c>
      <c r="H5" s="146" t="s">
        <v>550</v>
      </c>
      <c r="I5" s="138" t="s">
        <v>155</v>
      </c>
      <c r="J5" s="146" t="s">
        <v>549</v>
      </c>
      <c r="K5" s="146" t="s">
        <v>550</v>
      </c>
      <c r="L5" s="138" t="s">
        <v>155</v>
      </c>
      <c r="M5" s="146" t="s">
        <v>549</v>
      </c>
      <c r="N5" s="146" t="s">
        <v>550</v>
      </c>
      <c r="O5" s="141" t="s">
        <v>155</v>
      </c>
      <c r="P5" s="146" t="s">
        <v>549</v>
      </c>
      <c r="Q5" s="146" t="s">
        <v>550</v>
      </c>
    </row>
    <row r="6" spans="1:17" s="3" customFormat="1" ht="31.5">
      <c r="A6" s="7" t="s">
        <v>225</v>
      </c>
      <c r="B6" s="97">
        <v>2</v>
      </c>
      <c r="C6" s="5">
        <v>4919805</v>
      </c>
      <c r="D6" s="5">
        <v>4958065</v>
      </c>
      <c r="E6" s="5">
        <v>4948832</v>
      </c>
      <c r="F6" s="5">
        <v>1094828</v>
      </c>
      <c r="G6" s="5">
        <v>1112568</v>
      </c>
      <c r="H6" s="5">
        <v>1112568</v>
      </c>
      <c r="I6" s="5">
        <v>500000</v>
      </c>
      <c r="J6" s="5">
        <v>385396</v>
      </c>
      <c r="K6" s="5">
        <v>373866</v>
      </c>
      <c r="L6" s="5">
        <v>110000</v>
      </c>
      <c r="M6" s="5">
        <v>14787</v>
      </c>
      <c r="N6" s="5">
        <v>14675</v>
      </c>
      <c r="O6" s="5">
        <f aca="true" t="shared" si="0" ref="O6:O53">C6+F6+I6+L6</f>
        <v>6624633</v>
      </c>
      <c r="P6" s="5">
        <f aca="true" t="shared" si="1" ref="P6:P53">D6+G6+J6+M6</f>
        <v>6470816</v>
      </c>
      <c r="Q6" s="5">
        <f aca="true" t="shared" si="2" ref="Q6:Q53">E6+H6+K6+N6</f>
        <v>6449941</v>
      </c>
    </row>
    <row r="7" spans="1:17" s="3" customFormat="1" ht="31.5">
      <c r="A7" s="7" t="s">
        <v>513</v>
      </c>
      <c r="B7" s="97">
        <v>2</v>
      </c>
      <c r="C7" s="5">
        <v>149009</v>
      </c>
      <c r="D7" s="5">
        <v>149009</v>
      </c>
      <c r="E7" s="5">
        <v>149009</v>
      </c>
      <c r="F7" s="5">
        <v>50991</v>
      </c>
      <c r="G7" s="5">
        <v>50991</v>
      </c>
      <c r="H7" s="5">
        <v>50991</v>
      </c>
      <c r="I7" s="5"/>
      <c r="J7" s="5"/>
      <c r="K7" s="5"/>
      <c r="L7" s="5"/>
      <c r="M7" s="5"/>
      <c r="N7" s="5"/>
      <c r="O7" s="5">
        <f t="shared" si="0"/>
        <v>200000</v>
      </c>
      <c r="P7" s="5">
        <f t="shared" si="1"/>
        <v>200000</v>
      </c>
      <c r="Q7" s="5">
        <f t="shared" si="2"/>
        <v>200000</v>
      </c>
    </row>
    <row r="8" spans="1:17" s="3" customFormat="1" ht="31.5">
      <c r="A8" s="7" t="s">
        <v>496</v>
      </c>
      <c r="B8" s="97">
        <v>3</v>
      </c>
      <c r="C8" s="5">
        <v>384000</v>
      </c>
      <c r="D8" s="5">
        <v>384000</v>
      </c>
      <c r="E8" s="5">
        <v>382000</v>
      </c>
      <c r="F8" s="5">
        <v>86080</v>
      </c>
      <c r="G8" s="5">
        <v>86080</v>
      </c>
      <c r="H8" s="5">
        <v>76986</v>
      </c>
      <c r="I8" s="5"/>
      <c r="J8" s="5"/>
      <c r="K8" s="5"/>
      <c r="L8" s="5"/>
      <c r="M8" s="5"/>
      <c r="N8" s="5"/>
      <c r="O8" s="5">
        <f t="shared" si="0"/>
        <v>470080</v>
      </c>
      <c r="P8" s="5">
        <f t="shared" si="1"/>
        <v>470080</v>
      </c>
      <c r="Q8" s="5">
        <f t="shared" si="2"/>
        <v>458986</v>
      </c>
    </row>
    <row r="9" spans="1:17" s="3" customFormat="1" ht="15.75">
      <c r="A9" s="118" t="s">
        <v>477</v>
      </c>
      <c r="B9" s="97">
        <v>3</v>
      </c>
      <c r="C9" s="5">
        <v>50000</v>
      </c>
      <c r="D9" s="5">
        <v>50000</v>
      </c>
      <c r="E9" s="5"/>
      <c r="F9" s="5">
        <v>25000</v>
      </c>
      <c r="G9" s="5">
        <v>25000</v>
      </c>
      <c r="H9" s="5"/>
      <c r="I9" s="5"/>
      <c r="J9" s="5"/>
      <c r="K9" s="5"/>
      <c r="L9" s="5"/>
      <c r="M9" s="5"/>
      <c r="N9" s="5"/>
      <c r="O9" s="5">
        <f t="shared" si="0"/>
        <v>75000</v>
      </c>
      <c r="P9" s="5">
        <f t="shared" si="1"/>
        <v>75000</v>
      </c>
      <c r="Q9" s="5">
        <f t="shared" si="2"/>
        <v>0</v>
      </c>
    </row>
    <row r="10" spans="1:17" s="3" customFormat="1" ht="15.75">
      <c r="A10" s="7" t="s">
        <v>226</v>
      </c>
      <c r="B10" s="97">
        <v>2</v>
      </c>
      <c r="C10" s="5"/>
      <c r="D10" s="5"/>
      <c r="E10" s="5"/>
      <c r="F10" s="5"/>
      <c r="G10" s="5"/>
      <c r="H10" s="5"/>
      <c r="I10" s="5">
        <v>200000</v>
      </c>
      <c r="J10" s="5">
        <v>200000</v>
      </c>
      <c r="K10" s="5">
        <v>35386</v>
      </c>
      <c r="L10" s="5">
        <v>54000</v>
      </c>
      <c r="M10" s="5">
        <v>54000</v>
      </c>
      <c r="N10" s="5">
        <v>5160</v>
      </c>
      <c r="O10" s="5">
        <f t="shared" si="0"/>
        <v>254000</v>
      </c>
      <c r="P10" s="5">
        <f t="shared" si="1"/>
        <v>254000</v>
      </c>
      <c r="Q10" s="5">
        <f t="shared" si="2"/>
        <v>40546</v>
      </c>
    </row>
    <row r="11" spans="1:17" s="3" customFormat="1" ht="31.5">
      <c r="A11" s="7" t="s">
        <v>227</v>
      </c>
      <c r="B11" s="97">
        <v>2</v>
      </c>
      <c r="C11" s="5"/>
      <c r="D11" s="5"/>
      <c r="E11" s="5"/>
      <c r="F11" s="5"/>
      <c r="G11" s="5"/>
      <c r="H11" s="5"/>
      <c r="I11" s="5">
        <v>300000</v>
      </c>
      <c r="J11" s="5">
        <v>219465</v>
      </c>
      <c r="K11" s="5">
        <v>78528</v>
      </c>
      <c r="L11" s="5">
        <v>81000</v>
      </c>
      <c r="M11" s="5">
        <v>51555</v>
      </c>
      <c r="N11" s="5">
        <v>19421</v>
      </c>
      <c r="O11" s="5">
        <f t="shared" si="0"/>
        <v>381000</v>
      </c>
      <c r="P11" s="5">
        <f t="shared" si="1"/>
        <v>271020</v>
      </c>
      <c r="Q11" s="5">
        <f t="shared" si="2"/>
        <v>97949</v>
      </c>
    </row>
    <row r="12" spans="1:17" s="3" customFormat="1" ht="15.75">
      <c r="A12" s="7" t="s">
        <v>228</v>
      </c>
      <c r="B12" s="97">
        <v>2</v>
      </c>
      <c r="C12" s="5"/>
      <c r="D12" s="5"/>
      <c r="E12" s="5"/>
      <c r="F12" s="5"/>
      <c r="G12" s="5"/>
      <c r="H12" s="5"/>
      <c r="I12" s="5">
        <v>10000</v>
      </c>
      <c r="J12" s="5">
        <v>10000</v>
      </c>
      <c r="K12" s="5">
        <v>474</v>
      </c>
      <c r="L12" s="5">
        <v>2700</v>
      </c>
      <c r="M12" s="5">
        <v>2700</v>
      </c>
      <c r="N12" s="5">
        <v>130</v>
      </c>
      <c r="O12" s="5">
        <f t="shared" si="0"/>
        <v>12700</v>
      </c>
      <c r="P12" s="5">
        <f t="shared" si="1"/>
        <v>12700</v>
      </c>
      <c r="Q12" s="5">
        <f t="shared" si="2"/>
        <v>604</v>
      </c>
    </row>
    <row r="13" spans="1:17" s="3" customFormat="1" ht="15.75" hidden="1">
      <c r="A13" s="7" t="s">
        <v>229</v>
      </c>
      <c r="B13" s="97">
        <v>2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>
        <f t="shared" si="0"/>
        <v>0</v>
      </c>
      <c r="P13" s="5">
        <f t="shared" si="1"/>
        <v>0</v>
      </c>
      <c r="Q13" s="5">
        <f t="shared" si="2"/>
        <v>0</v>
      </c>
    </row>
    <row r="14" spans="1:17" s="3" customFormat="1" ht="15.75" hidden="1">
      <c r="A14" s="7" t="s">
        <v>230</v>
      </c>
      <c r="B14" s="97">
        <v>2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>
        <f t="shared" si="0"/>
        <v>0</v>
      </c>
      <c r="P14" s="5">
        <f t="shared" si="1"/>
        <v>0</v>
      </c>
      <c r="Q14" s="5">
        <f t="shared" si="2"/>
        <v>0</v>
      </c>
    </row>
    <row r="15" spans="1:17" s="3" customFormat="1" ht="15.75" hidden="1">
      <c r="A15" s="7" t="s">
        <v>478</v>
      </c>
      <c r="B15" s="97">
        <v>2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>
        <f t="shared" si="0"/>
        <v>0</v>
      </c>
      <c r="P15" s="5">
        <f t="shared" si="1"/>
        <v>0</v>
      </c>
      <c r="Q15" s="5">
        <f t="shared" si="2"/>
        <v>0</v>
      </c>
    </row>
    <row r="16" spans="1:17" s="3" customFormat="1" ht="15.75" hidden="1">
      <c r="A16" s="7" t="s">
        <v>479</v>
      </c>
      <c r="B16" s="97">
        <v>2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>
        <f t="shared" si="0"/>
        <v>0</v>
      </c>
      <c r="P16" s="5">
        <f t="shared" si="1"/>
        <v>0</v>
      </c>
      <c r="Q16" s="5">
        <f t="shared" si="2"/>
        <v>0</v>
      </c>
    </row>
    <row r="17" spans="1:17" s="3" customFormat="1" ht="15.75" hidden="1">
      <c r="A17" s="7" t="s">
        <v>231</v>
      </c>
      <c r="B17" s="97">
        <v>2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>
        <f t="shared" si="0"/>
        <v>0</v>
      </c>
      <c r="P17" s="5">
        <f t="shared" si="1"/>
        <v>0</v>
      </c>
      <c r="Q17" s="5">
        <f t="shared" si="2"/>
        <v>0</v>
      </c>
    </row>
    <row r="18" spans="1:17" s="3" customFormat="1" ht="15.75" hidden="1">
      <c r="A18" s="7" t="s">
        <v>232</v>
      </c>
      <c r="B18" s="97">
        <v>2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>
        <f t="shared" si="0"/>
        <v>0</v>
      </c>
      <c r="P18" s="5">
        <f t="shared" si="1"/>
        <v>0</v>
      </c>
      <c r="Q18" s="5">
        <f t="shared" si="2"/>
        <v>0</v>
      </c>
    </row>
    <row r="19" spans="1:17" s="3" customFormat="1" ht="15.75">
      <c r="A19" s="7" t="s">
        <v>233</v>
      </c>
      <c r="B19" s="97">
        <v>2</v>
      </c>
      <c r="C19" s="5"/>
      <c r="D19" s="5"/>
      <c r="E19" s="5"/>
      <c r="F19" s="5"/>
      <c r="G19" s="5"/>
      <c r="H19" s="5"/>
      <c r="I19" s="5">
        <v>100000</v>
      </c>
      <c r="J19" s="5">
        <v>100000</v>
      </c>
      <c r="K19" s="5">
        <v>76380</v>
      </c>
      <c r="L19" s="5">
        <v>27000</v>
      </c>
      <c r="M19" s="5">
        <v>12000</v>
      </c>
      <c r="N19" s="5">
        <v>4423</v>
      </c>
      <c r="O19" s="5">
        <f t="shared" si="0"/>
        <v>127000</v>
      </c>
      <c r="P19" s="5">
        <f t="shared" si="1"/>
        <v>112000</v>
      </c>
      <c r="Q19" s="5">
        <f t="shared" si="2"/>
        <v>80803</v>
      </c>
    </row>
    <row r="20" spans="1:17" ht="15.75" hidden="1">
      <c r="A20" s="7" t="s">
        <v>436</v>
      </c>
      <c r="B20" s="97">
        <v>2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f t="shared" si="0"/>
        <v>0</v>
      </c>
      <c r="P20" s="5">
        <f t="shared" si="1"/>
        <v>0</v>
      </c>
      <c r="Q20" s="5">
        <f t="shared" si="2"/>
        <v>0</v>
      </c>
    </row>
    <row r="21" spans="1:17" s="3" customFormat="1" ht="15.75">
      <c r="A21" s="7" t="s">
        <v>234</v>
      </c>
      <c r="B21" s="97">
        <v>2</v>
      </c>
      <c r="C21" s="5"/>
      <c r="D21" s="5"/>
      <c r="E21" s="5"/>
      <c r="F21" s="5"/>
      <c r="G21" s="5"/>
      <c r="H21" s="5"/>
      <c r="I21" s="5">
        <v>100000</v>
      </c>
      <c r="J21" s="5">
        <v>100000</v>
      </c>
      <c r="K21" s="5"/>
      <c r="L21" s="5">
        <v>27000</v>
      </c>
      <c r="M21" s="5">
        <v>27000</v>
      </c>
      <c r="N21" s="5"/>
      <c r="O21" s="5">
        <f t="shared" si="0"/>
        <v>127000</v>
      </c>
      <c r="P21" s="5">
        <f t="shared" si="1"/>
        <v>127000</v>
      </c>
      <c r="Q21" s="5">
        <f t="shared" si="2"/>
        <v>0</v>
      </c>
    </row>
    <row r="22" spans="1:17" s="3" customFormat="1" ht="31.5">
      <c r="A22" s="7" t="s">
        <v>235</v>
      </c>
      <c r="B22" s="97">
        <v>2</v>
      </c>
      <c r="C22" s="5"/>
      <c r="D22" s="5"/>
      <c r="E22" s="5"/>
      <c r="F22" s="5"/>
      <c r="G22" s="5"/>
      <c r="H22" s="5"/>
      <c r="I22" s="5">
        <v>50000</v>
      </c>
      <c r="J22" s="5">
        <v>50000</v>
      </c>
      <c r="K22" s="5">
        <v>21361</v>
      </c>
      <c r="L22" s="5">
        <v>13500</v>
      </c>
      <c r="M22" s="5">
        <v>13500</v>
      </c>
      <c r="N22" s="5">
        <v>5767</v>
      </c>
      <c r="O22" s="5">
        <f t="shared" si="0"/>
        <v>63500</v>
      </c>
      <c r="P22" s="5">
        <f t="shared" si="1"/>
        <v>63500</v>
      </c>
      <c r="Q22" s="5">
        <f t="shared" si="2"/>
        <v>27128</v>
      </c>
    </row>
    <row r="23" spans="1:17" ht="15.75" hidden="1">
      <c r="A23" s="7" t="s">
        <v>236</v>
      </c>
      <c r="B23" s="97">
        <v>2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>
        <f t="shared" si="0"/>
        <v>0</v>
      </c>
      <c r="P23" s="5">
        <f t="shared" si="1"/>
        <v>0</v>
      </c>
      <c r="Q23" s="5">
        <f t="shared" si="2"/>
        <v>0</v>
      </c>
    </row>
    <row r="24" spans="1:17" ht="15.75">
      <c r="A24" s="7" t="s">
        <v>237</v>
      </c>
      <c r="B24" s="97">
        <v>2</v>
      </c>
      <c r="C24" s="5"/>
      <c r="D24" s="5"/>
      <c r="E24" s="5"/>
      <c r="F24" s="5"/>
      <c r="G24" s="5"/>
      <c r="H24" s="5"/>
      <c r="I24" s="5">
        <v>20000</v>
      </c>
      <c r="J24" s="5">
        <v>10870</v>
      </c>
      <c r="K24" s="5">
        <v>4675</v>
      </c>
      <c r="L24" s="5">
        <v>5400</v>
      </c>
      <c r="M24" s="5">
        <v>5400</v>
      </c>
      <c r="N24" s="5">
        <v>1265</v>
      </c>
      <c r="O24" s="5">
        <f t="shared" si="0"/>
        <v>25400</v>
      </c>
      <c r="P24" s="5">
        <f t="shared" si="1"/>
        <v>16270</v>
      </c>
      <c r="Q24" s="5">
        <f t="shared" si="2"/>
        <v>5940</v>
      </c>
    </row>
    <row r="25" spans="1:17" s="3" customFormat="1" ht="15.75">
      <c r="A25" s="7" t="s">
        <v>238</v>
      </c>
      <c r="B25" s="97">
        <v>2</v>
      </c>
      <c r="C25" s="5"/>
      <c r="D25" s="5"/>
      <c r="E25" s="5"/>
      <c r="F25" s="5"/>
      <c r="G25" s="5"/>
      <c r="H25" s="5"/>
      <c r="I25" s="5">
        <v>300000</v>
      </c>
      <c r="J25" s="5">
        <v>164000</v>
      </c>
      <c r="K25" s="5">
        <v>163085</v>
      </c>
      <c r="L25" s="5">
        <v>81000</v>
      </c>
      <c r="M25" s="5">
        <v>41000</v>
      </c>
      <c r="N25" s="5">
        <v>40729</v>
      </c>
      <c r="O25" s="5">
        <f t="shared" si="0"/>
        <v>381000</v>
      </c>
      <c r="P25" s="5">
        <f t="shared" si="1"/>
        <v>205000</v>
      </c>
      <c r="Q25" s="5">
        <f t="shared" si="2"/>
        <v>203814</v>
      </c>
    </row>
    <row r="26" spans="1:17" s="3" customFormat="1" ht="15.75">
      <c r="A26" s="7" t="s">
        <v>239</v>
      </c>
      <c r="B26" s="97">
        <v>2</v>
      </c>
      <c r="C26" s="5">
        <v>50000</v>
      </c>
      <c r="D26" s="5">
        <v>585640</v>
      </c>
      <c r="E26" s="5">
        <v>585639</v>
      </c>
      <c r="F26" s="5">
        <v>11000</v>
      </c>
      <c r="G26" s="5">
        <v>128845</v>
      </c>
      <c r="H26" s="5">
        <v>128841</v>
      </c>
      <c r="I26" s="5">
        <v>778000</v>
      </c>
      <c r="J26" s="5">
        <v>859063</v>
      </c>
      <c r="K26" s="5">
        <v>859003</v>
      </c>
      <c r="L26" s="5">
        <v>210060</v>
      </c>
      <c r="M26" s="5">
        <v>184317</v>
      </c>
      <c r="N26" s="5">
        <v>184128</v>
      </c>
      <c r="O26" s="5">
        <f t="shared" si="0"/>
        <v>1049060</v>
      </c>
      <c r="P26" s="5">
        <f t="shared" si="1"/>
        <v>1757865</v>
      </c>
      <c r="Q26" s="5">
        <f t="shared" si="2"/>
        <v>1757611</v>
      </c>
    </row>
    <row r="27" spans="1:17" s="3" customFormat="1" ht="15.75" hidden="1">
      <c r="A27" s="7" t="s">
        <v>484</v>
      </c>
      <c r="B27" s="97">
        <v>2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>
        <f t="shared" si="0"/>
        <v>0</v>
      </c>
      <c r="P27" s="5">
        <f t="shared" si="1"/>
        <v>0</v>
      </c>
      <c r="Q27" s="5">
        <f t="shared" si="2"/>
        <v>0</v>
      </c>
    </row>
    <row r="28" spans="1:17" ht="15.75">
      <c r="A28" s="7" t="s">
        <v>240</v>
      </c>
      <c r="B28" s="97">
        <v>2</v>
      </c>
      <c r="C28" s="5"/>
      <c r="D28" s="5"/>
      <c r="E28" s="5"/>
      <c r="F28" s="5"/>
      <c r="G28" s="5"/>
      <c r="H28" s="5"/>
      <c r="I28" s="5">
        <v>10000</v>
      </c>
      <c r="J28" s="5"/>
      <c r="K28" s="5"/>
      <c r="L28" s="5">
        <v>2700</v>
      </c>
      <c r="M28" s="5"/>
      <c r="N28" s="5"/>
      <c r="O28" s="5">
        <f t="shared" si="0"/>
        <v>12700</v>
      </c>
      <c r="P28" s="5">
        <f t="shared" si="1"/>
        <v>0</v>
      </c>
      <c r="Q28" s="5">
        <f t="shared" si="2"/>
        <v>0</v>
      </c>
    </row>
    <row r="29" spans="1:17" s="3" customFormat="1" ht="15.75" hidden="1">
      <c r="A29" s="7" t="s">
        <v>241</v>
      </c>
      <c r="B29" s="97">
        <v>2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 t="shared" si="0"/>
        <v>0</v>
      </c>
      <c r="P29" s="5">
        <f t="shared" si="1"/>
        <v>0</v>
      </c>
      <c r="Q29" s="5">
        <f t="shared" si="2"/>
        <v>0</v>
      </c>
    </row>
    <row r="30" spans="1:17" s="3" customFormat="1" ht="31.5" hidden="1">
      <c r="A30" s="7" t="s">
        <v>242</v>
      </c>
      <c r="B30" s="97">
        <v>2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>
        <f t="shared" si="0"/>
        <v>0</v>
      </c>
      <c r="P30" s="5">
        <f t="shared" si="1"/>
        <v>0</v>
      </c>
      <c r="Q30" s="5">
        <f t="shared" si="2"/>
        <v>0</v>
      </c>
    </row>
    <row r="31" spans="1:17" s="3" customFormat="1" ht="15.75" hidden="1">
      <c r="A31" s="7" t="s">
        <v>243</v>
      </c>
      <c r="B31" s="97">
        <v>2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>
        <f t="shared" si="0"/>
        <v>0</v>
      </c>
      <c r="P31" s="5">
        <f t="shared" si="1"/>
        <v>0</v>
      </c>
      <c r="Q31" s="5">
        <f t="shared" si="2"/>
        <v>0</v>
      </c>
    </row>
    <row r="32" spans="1:17" s="3" customFormat="1" ht="15.75">
      <c r="A32" s="7" t="s">
        <v>244</v>
      </c>
      <c r="B32" s="97">
        <v>2</v>
      </c>
      <c r="C32" s="5"/>
      <c r="D32" s="5"/>
      <c r="E32" s="5"/>
      <c r="F32" s="5"/>
      <c r="G32" s="5"/>
      <c r="H32" s="5"/>
      <c r="I32" s="5">
        <v>10000</v>
      </c>
      <c r="J32" s="5">
        <v>10000</v>
      </c>
      <c r="K32" s="5">
        <v>5805</v>
      </c>
      <c r="L32" s="5"/>
      <c r="M32" s="5"/>
      <c r="N32" s="5"/>
      <c r="O32" s="5">
        <f t="shared" si="0"/>
        <v>10000</v>
      </c>
      <c r="P32" s="5">
        <f t="shared" si="1"/>
        <v>10000</v>
      </c>
      <c r="Q32" s="5">
        <f t="shared" si="2"/>
        <v>5805</v>
      </c>
    </row>
    <row r="33" spans="1:17" s="3" customFormat="1" ht="15.75" hidden="1">
      <c r="A33" s="7" t="s">
        <v>245</v>
      </c>
      <c r="B33" s="97">
        <v>2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>
        <f t="shared" si="0"/>
        <v>0</v>
      </c>
      <c r="P33" s="5">
        <f t="shared" si="1"/>
        <v>0</v>
      </c>
      <c r="Q33" s="5">
        <f t="shared" si="2"/>
        <v>0</v>
      </c>
    </row>
    <row r="34" spans="1:17" s="3" customFormat="1" ht="31.5" hidden="1">
      <c r="A34" s="7" t="s">
        <v>246</v>
      </c>
      <c r="B34" s="97">
        <v>2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>
        <f t="shared" si="0"/>
        <v>0</v>
      </c>
      <c r="P34" s="5">
        <f t="shared" si="1"/>
        <v>0</v>
      </c>
      <c r="Q34" s="5">
        <f t="shared" si="2"/>
        <v>0</v>
      </c>
    </row>
    <row r="35" spans="1:17" s="3" customFormat="1" ht="31.5" hidden="1">
      <c r="A35" s="7" t="s">
        <v>247</v>
      </c>
      <c r="B35" s="97">
        <v>2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>
        <f t="shared" si="0"/>
        <v>0</v>
      </c>
      <c r="P35" s="5">
        <f t="shared" si="1"/>
        <v>0</v>
      </c>
      <c r="Q35" s="5">
        <f t="shared" si="2"/>
        <v>0</v>
      </c>
    </row>
    <row r="36" spans="1:17" s="3" customFormat="1" ht="15.75" hidden="1">
      <c r="A36" s="7" t="s">
        <v>468</v>
      </c>
      <c r="B36" s="97">
        <v>2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>
        <f t="shared" si="0"/>
        <v>0</v>
      </c>
      <c r="P36" s="5">
        <f t="shared" si="1"/>
        <v>0</v>
      </c>
      <c r="Q36" s="5">
        <f t="shared" si="2"/>
        <v>0</v>
      </c>
    </row>
    <row r="37" spans="1:17" s="3" customFormat="1" ht="15.75" hidden="1">
      <c r="A37" s="7" t="s">
        <v>248</v>
      </c>
      <c r="B37" s="97">
        <v>2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>
        <f t="shared" si="0"/>
        <v>0</v>
      </c>
      <c r="P37" s="5">
        <f t="shared" si="1"/>
        <v>0</v>
      </c>
      <c r="Q37" s="5">
        <f t="shared" si="2"/>
        <v>0</v>
      </c>
    </row>
    <row r="38" spans="1:17" s="3" customFormat="1" ht="15.75">
      <c r="A38" s="7" t="s">
        <v>249</v>
      </c>
      <c r="B38" s="97">
        <v>2</v>
      </c>
      <c r="C38" s="5">
        <v>285600</v>
      </c>
      <c r="D38" s="5">
        <v>305600</v>
      </c>
      <c r="E38" s="5">
        <v>305600</v>
      </c>
      <c r="F38" s="5">
        <v>62832</v>
      </c>
      <c r="G38" s="5">
        <v>68565</v>
      </c>
      <c r="H38" s="5">
        <v>68565</v>
      </c>
      <c r="I38" s="5">
        <v>200000</v>
      </c>
      <c r="J38" s="5">
        <v>220267</v>
      </c>
      <c r="K38" s="5">
        <v>87453</v>
      </c>
      <c r="L38" s="5">
        <v>54000</v>
      </c>
      <c r="M38" s="5">
        <v>58400</v>
      </c>
      <c r="N38" s="5">
        <v>20199</v>
      </c>
      <c r="O38" s="5">
        <f t="shared" si="0"/>
        <v>602432</v>
      </c>
      <c r="P38" s="5">
        <f t="shared" si="1"/>
        <v>652832</v>
      </c>
      <c r="Q38" s="5">
        <f t="shared" si="2"/>
        <v>481817</v>
      </c>
    </row>
    <row r="39" spans="1:17" s="3" customFormat="1" ht="31.5">
      <c r="A39" s="7" t="s">
        <v>250</v>
      </c>
      <c r="B39" s="97">
        <v>2</v>
      </c>
      <c r="C39" s="5"/>
      <c r="D39" s="5">
        <v>45000</v>
      </c>
      <c r="E39" s="5">
        <v>45000</v>
      </c>
      <c r="F39" s="5"/>
      <c r="G39" s="5">
        <v>8910</v>
      </c>
      <c r="H39" s="5">
        <v>8910</v>
      </c>
      <c r="I39" s="5">
        <v>550000</v>
      </c>
      <c r="J39" s="5">
        <v>847551</v>
      </c>
      <c r="K39" s="5">
        <v>809367</v>
      </c>
      <c r="L39" s="5">
        <v>148500</v>
      </c>
      <c r="M39" s="5">
        <v>164039</v>
      </c>
      <c r="N39" s="5">
        <v>116521</v>
      </c>
      <c r="O39" s="5">
        <f t="shared" si="0"/>
        <v>698500</v>
      </c>
      <c r="P39" s="5">
        <f t="shared" si="1"/>
        <v>1065500</v>
      </c>
      <c r="Q39" s="5">
        <f t="shared" si="2"/>
        <v>979798</v>
      </c>
    </row>
    <row r="40" spans="1:17" s="3" customFormat="1" ht="31.5" hidden="1">
      <c r="A40" s="7" t="s">
        <v>497</v>
      </c>
      <c r="B40" s="97">
        <v>2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>
        <f t="shared" si="0"/>
        <v>0</v>
      </c>
      <c r="P40" s="5">
        <f t="shared" si="1"/>
        <v>0</v>
      </c>
      <c r="Q40" s="5">
        <f t="shared" si="2"/>
        <v>0</v>
      </c>
    </row>
    <row r="41" spans="1:17" s="3" customFormat="1" ht="15.75">
      <c r="A41" s="7" t="s">
        <v>498</v>
      </c>
      <c r="B41" s="97">
        <v>2</v>
      </c>
      <c r="C41" s="5">
        <v>400000</v>
      </c>
      <c r="D41" s="5">
        <v>410000</v>
      </c>
      <c r="E41" s="5">
        <v>281398</v>
      </c>
      <c r="F41" s="5"/>
      <c r="G41" s="5"/>
      <c r="H41" s="5"/>
      <c r="I41" s="5"/>
      <c r="J41" s="5"/>
      <c r="K41" s="5"/>
      <c r="L41" s="5"/>
      <c r="M41" s="5"/>
      <c r="N41" s="5"/>
      <c r="O41" s="5">
        <f t="shared" si="0"/>
        <v>400000</v>
      </c>
      <c r="P41" s="5">
        <f t="shared" si="1"/>
        <v>410000</v>
      </c>
      <c r="Q41" s="5">
        <f t="shared" si="2"/>
        <v>281398</v>
      </c>
    </row>
    <row r="42" spans="1:17" ht="15.75" hidden="1">
      <c r="A42" s="7" t="s">
        <v>462</v>
      </c>
      <c r="B42" s="97">
        <v>2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>
        <f t="shared" si="0"/>
        <v>0</v>
      </c>
      <c r="P42" s="5">
        <f t="shared" si="1"/>
        <v>0</v>
      </c>
      <c r="Q42" s="5">
        <f t="shared" si="2"/>
        <v>0</v>
      </c>
    </row>
    <row r="43" spans="1:17" ht="15.75">
      <c r="A43" s="7" t="s">
        <v>551</v>
      </c>
      <c r="B43" s="97">
        <v>2</v>
      </c>
      <c r="C43" s="5"/>
      <c r="D43" s="5"/>
      <c r="E43" s="5"/>
      <c r="F43" s="5"/>
      <c r="G43" s="5"/>
      <c r="H43" s="5"/>
      <c r="I43" s="5"/>
      <c r="J43" s="5">
        <v>240000</v>
      </c>
      <c r="K43" s="5">
        <v>240000</v>
      </c>
      <c r="L43" s="5"/>
      <c r="M43" s="5">
        <v>64800</v>
      </c>
      <c r="N43" s="5">
        <v>64800</v>
      </c>
      <c r="O43" s="5">
        <f t="shared" si="0"/>
        <v>0</v>
      </c>
      <c r="P43" s="5">
        <f t="shared" si="1"/>
        <v>304800</v>
      </c>
      <c r="Q43" s="5">
        <f t="shared" si="2"/>
        <v>304800</v>
      </c>
    </row>
    <row r="44" spans="1:17" ht="15.75">
      <c r="A44" s="7" t="s">
        <v>552</v>
      </c>
      <c r="B44" s="97">
        <v>2</v>
      </c>
      <c r="C44" s="5"/>
      <c r="D44" s="5"/>
      <c r="E44" s="5"/>
      <c r="F44" s="5"/>
      <c r="G44" s="5"/>
      <c r="H44" s="5"/>
      <c r="I44" s="5"/>
      <c r="J44" s="5">
        <v>35200</v>
      </c>
      <c r="K44" s="5">
        <v>35200</v>
      </c>
      <c r="L44" s="5"/>
      <c r="M44" s="5">
        <v>9504</v>
      </c>
      <c r="N44" s="5">
        <v>9504</v>
      </c>
      <c r="O44" s="5">
        <f t="shared" si="0"/>
        <v>0</v>
      </c>
      <c r="P44" s="5">
        <f t="shared" si="1"/>
        <v>44704</v>
      </c>
      <c r="Q44" s="5">
        <f t="shared" si="2"/>
        <v>44704</v>
      </c>
    </row>
    <row r="45" spans="1:17" s="3" customFormat="1" ht="15.75">
      <c r="A45" s="7" t="s">
        <v>251</v>
      </c>
      <c r="B45" s="97">
        <v>2</v>
      </c>
      <c r="C45" s="5"/>
      <c r="D45" s="5"/>
      <c r="E45" s="5"/>
      <c r="F45" s="5"/>
      <c r="G45" s="5"/>
      <c r="H45" s="5"/>
      <c r="I45" s="5">
        <v>747071</v>
      </c>
      <c r="J45" s="5">
        <v>831585</v>
      </c>
      <c r="K45" s="5">
        <v>887344</v>
      </c>
      <c r="L45" s="5">
        <v>201709</v>
      </c>
      <c r="M45" s="5">
        <v>224528</v>
      </c>
      <c r="N45" s="5">
        <v>239582</v>
      </c>
      <c r="O45" s="5">
        <f t="shared" si="0"/>
        <v>948780</v>
      </c>
      <c r="P45" s="5">
        <f t="shared" si="1"/>
        <v>1056113</v>
      </c>
      <c r="Q45" s="5">
        <f t="shared" si="2"/>
        <v>1126926</v>
      </c>
    </row>
    <row r="46" spans="1:17" s="3" customFormat="1" ht="15.75">
      <c r="A46" s="7" t="s">
        <v>131</v>
      </c>
      <c r="B46" s="97"/>
      <c r="C46" s="5"/>
      <c r="D46" s="5"/>
      <c r="E46" s="5"/>
      <c r="F46" s="5"/>
      <c r="G46" s="5"/>
      <c r="H46" s="5"/>
      <c r="I46" s="5">
        <f>SUM(I47:I49)</f>
        <v>1018569</v>
      </c>
      <c r="J46" s="5">
        <f>SUM(J47:J49)</f>
        <v>927530</v>
      </c>
      <c r="K46" s="5">
        <f>SUM(K47:K49)</f>
        <v>726304</v>
      </c>
      <c r="L46" s="5"/>
      <c r="M46" s="5"/>
      <c r="N46" s="5"/>
      <c r="O46" s="5">
        <f t="shared" si="0"/>
        <v>1018569</v>
      </c>
      <c r="P46" s="5">
        <f t="shared" si="1"/>
        <v>927530</v>
      </c>
      <c r="Q46" s="5">
        <f t="shared" si="2"/>
        <v>726304</v>
      </c>
    </row>
    <row r="47" spans="1:17" s="3" customFormat="1" ht="15.75">
      <c r="A47" s="85" t="s">
        <v>375</v>
      </c>
      <c r="B47" s="97">
        <v>1</v>
      </c>
      <c r="C47" s="5"/>
      <c r="D47" s="5"/>
      <c r="E47" s="5"/>
      <c r="F47" s="5"/>
      <c r="G47" s="5"/>
      <c r="H47" s="5"/>
      <c r="I47" s="5">
        <f>SUMIF($B$6:$B$46,"1",L$6:L$46)</f>
        <v>0</v>
      </c>
      <c r="J47" s="5">
        <f>SUMIF($B$6:$B$46,"1",M$6:M$46)</f>
        <v>0</v>
      </c>
      <c r="K47" s="5">
        <f>SUMIF($B$6:$B$46,"1",N$6:N$46)</f>
        <v>0</v>
      </c>
      <c r="L47" s="5"/>
      <c r="M47" s="5"/>
      <c r="N47" s="5"/>
      <c r="O47" s="5">
        <f t="shared" si="0"/>
        <v>0</v>
      </c>
      <c r="P47" s="5">
        <f t="shared" si="1"/>
        <v>0</v>
      </c>
      <c r="Q47" s="5">
        <f t="shared" si="2"/>
        <v>0</v>
      </c>
    </row>
    <row r="48" spans="1:17" s="3" customFormat="1" ht="15.75">
      <c r="A48" s="85" t="s">
        <v>218</v>
      </c>
      <c r="B48" s="97">
        <v>2</v>
      </c>
      <c r="C48" s="5"/>
      <c r="D48" s="5"/>
      <c r="E48" s="5"/>
      <c r="F48" s="5"/>
      <c r="G48" s="5"/>
      <c r="H48" s="5"/>
      <c r="I48" s="5">
        <f>SUMIF($B$6:$B$46,"2",L$6:L$46)</f>
        <v>1018569</v>
      </c>
      <c r="J48" s="5">
        <f>SUMIF($B$6:$B$46,"2",M$6:M$46)</f>
        <v>927530</v>
      </c>
      <c r="K48" s="5">
        <f>SUMIF($B$6:$B$46,"2",N$6:N$46)</f>
        <v>726304</v>
      </c>
      <c r="L48" s="5"/>
      <c r="M48" s="5"/>
      <c r="N48" s="5"/>
      <c r="O48" s="5">
        <f t="shared" si="0"/>
        <v>1018569</v>
      </c>
      <c r="P48" s="5">
        <f t="shared" si="1"/>
        <v>927530</v>
      </c>
      <c r="Q48" s="5">
        <f t="shared" si="2"/>
        <v>726304</v>
      </c>
    </row>
    <row r="49" spans="1:17" s="3" customFormat="1" ht="15.75">
      <c r="A49" s="85" t="s">
        <v>110</v>
      </c>
      <c r="B49" s="97">
        <v>3</v>
      </c>
      <c r="C49" s="5"/>
      <c r="D49" s="5"/>
      <c r="E49" s="5"/>
      <c r="F49" s="5"/>
      <c r="G49" s="5"/>
      <c r="H49" s="5"/>
      <c r="I49" s="5">
        <f>SUMIF($B$6:$B$46,"3",L$6:L$46)</f>
        <v>0</v>
      </c>
      <c r="J49" s="5">
        <f>SUMIF($B$6:$B$46,"3",M$6:M$46)</f>
        <v>0</v>
      </c>
      <c r="K49" s="5">
        <f>SUMIF($B$6:$B$46,"3",N$6:N$46)</f>
        <v>0</v>
      </c>
      <c r="L49" s="5"/>
      <c r="M49" s="5"/>
      <c r="N49" s="5"/>
      <c r="O49" s="5">
        <f t="shared" si="0"/>
        <v>0</v>
      </c>
      <c r="P49" s="5">
        <f t="shared" si="1"/>
        <v>0</v>
      </c>
      <c r="Q49" s="5">
        <f t="shared" si="2"/>
        <v>0</v>
      </c>
    </row>
    <row r="50" spans="1:17" s="3" customFormat="1" ht="15.75">
      <c r="A50" s="8" t="s">
        <v>381</v>
      </c>
      <c r="B50" s="97"/>
      <c r="C50" s="14">
        <f aca="true" t="shared" si="3" ref="C50:N50">SUM(C51:C53)</f>
        <v>6238414</v>
      </c>
      <c r="D50" s="14">
        <f t="shared" si="3"/>
        <v>6887314</v>
      </c>
      <c r="E50" s="14">
        <f t="shared" si="3"/>
        <v>6697478</v>
      </c>
      <c r="F50" s="14">
        <f t="shared" si="3"/>
        <v>1330731</v>
      </c>
      <c r="G50" s="14">
        <f t="shared" si="3"/>
        <v>1480959</v>
      </c>
      <c r="H50" s="14">
        <f t="shared" si="3"/>
        <v>1446861</v>
      </c>
      <c r="I50" s="14">
        <f t="shared" si="3"/>
        <v>4893640</v>
      </c>
      <c r="J50" s="14">
        <f t="shared" si="3"/>
        <v>5210927</v>
      </c>
      <c r="K50" s="14">
        <f t="shared" si="3"/>
        <v>4404231</v>
      </c>
      <c r="L50" s="14">
        <f t="shared" si="3"/>
        <v>0</v>
      </c>
      <c r="M50" s="14">
        <f t="shared" si="3"/>
        <v>0</v>
      </c>
      <c r="N50" s="14">
        <f t="shared" si="3"/>
        <v>0</v>
      </c>
      <c r="O50" s="14">
        <f t="shared" si="0"/>
        <v>12462785</v>
      </c>
      <c r="P50" s="14">
        <f t="shared" si="1"/>
        <v>13579200</v>
      </c>
      <c r="Q50" s="14">
        <f t="shared" si="2"/>
        <v>12548570</v>
      </c>
    </row>
    <row r="51" spans="1:17" s="3" customFormat="1" ht="15.75">
      <c r="A51" s="85" t="s">
        <v>375</v>
      </c>
      <c r="B51" s="97">
        <v>1</v>
      </c>
      <c r="C51" s="81">
        <f aca="true" t="shared" si="4" ref="C51:K51">SUMIF($B$6:$B$50,"1",C$6:C$50)</f>
        <v>0</v>
      </c>
      <c r="D51" s="81">
        <f t="shared" si="4"/>
        <v>0</v>
      </c>
      <c r="E51" s="81">
        <f t="shared" si="4"/>
        <v>0</v>
      </c>
      <c r="F51" s="81">
        <f t="shared" si="4"/>
        <v>0</v>
      </c>
      <c r="G51" s="81">
        <f t="shared" si="4"/>
        <v>0</v>
      </c>
      <c r="H51" s="81">
        <f t="shared" si="4"/>
        <v>0</v>
      </c>
      <c r="I51" s="81">
        <f t="shared" si="4"/>
        <v>0</v>
      </c>
      <c r="J51" s="81">
        <f t="shared" si="4"/>
        <v>0</v>
      </c>
      <c r="K51" s="81">
        <f t="shared" si="4"/>
        <v>0</v>
      </c>
      <c r="L51" s="5"/>
      <c r="M51" s="5"/>
      <c r="N51" s="5"/>
      <c r="O51" s="5">
        <f t="shared" si="0"/>
        <v>0</v>
      </c>
      <c r="P51" s="5">
        <f t="shared" si="1"/>
        <v>0</v>
      </c>
      <c r="Q51" s="5">
        <f t="shared" si="2"/>
        <v>0</v>
      </c>
    </row>
    <row r="52" spans="1:17" s="3" customFormat="1" ht="15.75">
      <c r="A52" s="85" t="s">
        <v>218</v>
      </c>
      <c r="B52" s="97">
        <v>2</v>
      </c>
      <c r="C52" s="81">
        <f aca="true" t="shared" si="5" ref="C52:K52">SUMIF($B$6:$B$50,"2",C$6:C$50)</f>
        <v>5804414</v>
      </c>
      <c r="D52" s="81">
        <f t="shared" si="5"/>
        <v>6453314</v>
      </c>
      <c r="E52" s="81">
        <f t="shared" si="5"/>
        <v>6315478</v>
      </c>
      <c r="F52" s="81">
        <f t="shared" si="5"/>
        <v>1219651</v>
      </c>
      <c r="G52" s="81">
        <f t="shared" si="5"/>
        <v>1369879</v>
      </c>
      <c r="H52" s="81">
        <f t="shared" si="5"/>
        <v>1369875</v>
      </c>
      <c r="I52" s="81">
        <f t="shared" si="5"/>
        <v>4893640</v>
      </c>
      <c r="J52" s="81">
        <f t="shared" si="5"/>
        <v>5210927</v>
      </c>
      <c r="K52" s="81">
        <f t="shared" si="5"/>
        <v>4404231</v>
      </c>
      <c r="L52" s="5"/>
      <c r="M52" s="5"/>
      <c r="N52" s="5"/>
      <c r="O52" s="5">
        <f t="shared" si="0"/>
        <v>11917705</v>
      </c>
      <c r="P52" s="5">
        <f t="shared" si="1"/>
        <v>13034120</v>
      </c>
      <c r="Q52" s="5">
        <f t="shared" si="2"/>
        <v>12089584</v>
      </c>
    </row>
    <row r="53" spans="1:17" s="3" customFormat="1" ht="19.5" customHeight="1">
      <c r="A53" s="85" t="s">
        <v>110</v>
      </c>
      <c r="B53" s="97">
        <v>3</v>
      </c>
      <c r="C53" s="81">
        <f aca="true" t="shared" si="6" ref="C53:K53">SUMIF($B$6:$B$50,"3",C$6:C$50)</f>
        <v>434000</v>
      </c>
      <c r="D53" s="81">
        <f t="shared" si="6"/>
        <v>434000</v>
      </c>
      <c r="E53" s="81">
        <f t="shared" si="6"/>
        <v>382000</v>
      </c>
      <c r="F53" s="81">
        <f t="shared" si="6"/>
        <v>111080</v>
      </c>
      <c r="G53" s="81">
        <f t="shared" si="6"/>
        <v>111080</v>
      </c>
      <c r="H53" s="81">
        <f t="shared" si="6"/>
        <v>76986</v>
      </c>
      <c r="I53" s="81">
        <f t="shared" si="6"/>
        <v>0</v>
      </c>
      <c r="J53" s="81">
        <f t="shared" si="6"/>
        <v>0</v>
      </c>
      <c r="K53" s="81">
        <f t="shared" si="6"/>
        <v>0</v>
      </c>
      <c r="L53" s="5"/>
      <c r="M53" s="5"/>
      <c r="N53" s="5"/>
      <c r="O53" s="5">
        <f t="shared" si="0"/>
        <v>545080</v>
      </c>
      <c r="P53" s="5">
        <f t="shared" si="1"/>
        <v>545080</v>
      </c>
      <c r="Q53" s="5">
        <f t="shared" si="2"/>
        <v>458986</v>
      </c>
    </row>
    <row r="56" ht="15.75">
      <c r="I56" s="310"/>
    </row>
    <row r="57" ht="15.75">
      <c r="G57" s="310"/>
    </row>
  </sheetData>
  <sheetProtection/>
  <mergeCells count="9">
    <mergeCell ref="F4:H4"/>
    <mergeCell ref="I4:K4"/>
    <mergeCell ref="L4:N4"/>
    <mergeCell ref="O4:Q4"/>
    <mergeCell ref="A1:O1"/>
    <mergeCell ref="A2:O2"/>
    <mergeCell ref="A4:A5"/>
    <mergeCell ref="B4:B5"/>
    <mergeCell ref="C4:E4"/>
  </mergeCells>
  <printOptions horizontalCentered="1"/>
  <pageMargins left="0.7086614173228347" right="0.4724409448818898" top="0.7480314960629921" bottom="0.7480314960629921" header="0.31496062992125984" footer="0.31496062992125984"/>
  <pageSetup fitToHeight="1" fitToWidth="1" horizontalDpi="600" verticalDpi="600" orientation="landscape" paperSize="9" scale="59" r:id="rId1"/>
  <headerFooter>
    <oddFooter>&amp;C&amp;P. oldal, összesen: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41"/>
  <sheetViews>
    <sheetView zoomScalePageLayoutView="0" workbookViewId="0" topLeftCell="A1">
      <selection activeCell="A5" sqref="A5:E5"/>
    </sheetView>
  </sheetViews>
  <sheetFormatPr defaultColWidth="9.140625" defaultRowHeight="15"/>
  <cols>
    <col min="1" max="1" width="42.28125" style="28" customWidth="1"/>
    <col min="2" max="5" width="9.7109375" style="32" customWidth="1"/>
    <col min="6" max="16384" width="9.140625" style="32" customWidth="1"/>
  </cols>
  <sheetData>
    <row r="1" spans="1:5" s="25" customFormat="1" ht="21.75" customHeight="1">
      <c r="A1" s="368" t="s">
        <v>368</v>
      </c>
      <c r="B1" s="368"/>
      <c r="C1" s="368"/>
      <c r="D1" s="368"/>
      <c r="E1" s="368"/>
    </row>
    <row r="2" spans="1:5" s="25" customFormat="1" ht="14.25" customHeight="1">
      <c r="A2" s="117"/>
      <c r="B2" s="117"/>
      <c r="C2" s="117"/>
      <c r="D2" s="117"/>
      <c r="E2" s="117"/>
    </row>
    <row r="3" spans="1:5" s="25" customFormat="1" ht="27" customHeight="1">
      <c r="A3" s="368" t="s">
        <v>95</v>
      </c>
      <c r="B3" s="368"/>
      <c r="C3" s="368"/>
      <c r="D3" s="368"/>
      <c r="E3" s="368"/>
    </row>
    <row r="4" spans="1:5" s="25" customFormat="1" ht="13.5" customHeight="1">
      <c r="A4" s="117"/>
      <c r="B4" s="117"/>
      <c r="C4" s="117"/>
      <c r="D4" s="117"/>
      <c r="E4" s="117"/>
    </row>
    <row r="5" spans="1:5" s="25" customFormat="1" ht="40.5" customHeight="1">
      <c r="A5" s="368" t="s">
        <v>371</v>
      </c>
      <c r="B5" s="368"/>
      <c r="C5" s="368"/>
      <c r="D5" s="368"/>
      <c r="E5" s="368"/>
    </row>
    <row r="6" spans="1:5" s="25" customFormat="1" ht="14.25" customHeight="1">
      <c r="A6" s="26"/>
      <c r="B6" s="26"/>
      <c r="C6" s="26"/>
      <c r="D6" s="26"/>
      <c r="E6" s="26"/>
    </row>
    <row r="7" spans="1:6" s="29" customFormat="1" ht="21.75" customHeight="1">
      <c r="A7" s="114" t="s">
        <v>9</v>
      </c>
      <c r="B7" s="27" t="s">
        <v>35</v>
      </c>
      <c r="C7" s="27" t="s">
        <v>85</v>
      </c>
      <c r="D7" s="27" t="s">
        <v>361</v>
      </c>
      <c r="E7" s="27" t="s">
        <v>5</v>
      </c>
      <c r="F7" s="28"/>
    </row>
    <row r="8" spans="1:5" ht="15">
      <c r="A8" s="30" t="s">
        <v>18</v>
      </c>
      <c r="B8" s="31"/>
      <c r="C8" s="31"/>
      <c r="D8" s="31"/>
      <c r="E8" s="31">
        <f aca="true" t="shared" si="0" ref="E8:E32">SUM(B8:D8)</f>
        <v>0</v>
      </c>
    </row>
    <row r="9" spans="1:5" ht="15">
      <c r="A9" s="30" t="s">
        <v>19</v>
      </c>
      <c r="B9" s="31"/>
      <c r="C9" s="31"/>
      <c r="D9" s="31"/>
      <c r="E9" s="31">
        <f t="shared" si="0"/>
        <v>0</v>
      </c>
    </row>
    <row r="10" spans="1:5" ht="15">
      <c r="A10" s="30" t="s">
        <v>20</v>
      </c>
      <c r="B10" s="31"/>
      <c r="C10" s="31"/>
      <c r="D10" s="31"/>
      <c r="E10" s="31">
        <f t="shared" si="0"/>
        <v>0</v>
      </c>
    </row>
    <row r="11" spans="1:5" ht="32.25" customHeight="1">
      <c r="A11" s="33" t="s">
        <v>21</v>
      </c>
      <c r="B11" s="31"/>
      <c r="C11" s="31"/>
      <c r="D11" s="31"/>
      <c r="E11" s="31">
        <f t="shared" si="0"/>
        <v>0</v>
      </c>
    </row>
    <row r="12" spans="1:5" ht="20.25" customHeight="1">
      <c r="A12" s="30" t="s">
        <v>22</v>
      </c>
      <c r="B12" s="31"/>
      <c r="C12" s="31"/>
      <c r="D12" s="31"/>
      <c r="E12" s="31">
        <f t="shared" si="0"/>
        <v>0</v>
      </c>
    </row>
    <row r="13" spans="1:5" ht="19.5" customHeight="1">
      <c r="A13" s="30" t="s">
        <v>23</v>
      </c>
      <c r="B13" s="31"/>
      <c r="C13" s="31"/>
      <c r="D13" s="31"/>
      <c r="E13" s="31">
        <f t="shared" si="0"/>
        <v>0</v>
      </c>
    </row>
    <row r="14" spans="1:5" ht="15.75" customHeight="1">
      <c r="A14" s="33" t="s">
        <v>24</v>
      </c>
      <c r="B14" s="31"/>
      <c r="C14" s="31"/>
      <c r="D14" s="31"/>
      <c r="E14" s="31">
        <f t="shared" si="0"/>
        <v>0</v>
      </c>
    </row>
    <row r="15" spans="1:5" s="36" customFormat="1" ht="14.25">
      <c r="A15" s="34" t="s">
        <v>36</v>
      </c>
      <c r="B15" s="35">
        <f>SUM(B8:B14)</f>
        <v>0</v>
      </c>
      <c r="C15" s="35">
        <f>SUM(C8:C14)</f>
        <v>0</v>
      </c>
      <c r="D15" s="35">
        <f>SUM(D8:D14)</f>
        <v>0</v>
      </c>
      <c r="E15" s="35">
        <f>SUM(E8:E14)</f>
        <v>0</v>
      </c>
    </row>
    <row r="16" spans="1:5" ht="15">
      <c r="A16" s="34" t="s">
        <v>37</v>
      </c>
      <c r="B16" s="23">
        <f>ROUNDDOWN(B15*0.5,0)</f>
        <v>0</v>
      </c>
      <c r="C16" s="23">
        <f>ROUNDDOWN(C15*0.5,0)</f>
        <v>0</v>
      </c>
      <c r="D16" s="23">
        <f>ROUNDDOWN(D15*0.5,0)</f>
        <v>0</v>
      </c>
      <c r="E16" s="35">
        <f t="shared" si="0"/>
        <v>0</v>
      </c>
    </row>
    <row r="17" spans="1:5" s="36" customFormat="1" ht="24">
      <c r="A17" s="37" t="s">
        <v>38</v>
      </c>
      <c r="B17" s="35">
        <f>SUM(B18:B24)</f>
        <v>0</v>
      </c>
      <c r="C17" s="35">
        <f>SUM(C18:C24)</f>
        <v>0</v>
      </c>
      <c r="D17" s="35">
        <f>SUM(D18:D24)</f>
        <v>0</v>
      </c>
      <c r="E17" s="35">
        <f>SUM(E18:E24)</f>
        <v>0</v>
      </c>
    </row>
    <row r="18" spans="1:5" ht="20.25" customHeight="1">
      <c r="A18" s="33" t="s">
        <v>25</v>
      </c>
      <c r="B18" s="31"/>
      <c r="C18" s="31"/>
      <c r="D18" s="31"/>
      <c r="E18" s="31">
        <f t="shared" si="0"/>
        <v>0</v>
      </c>
    </row>
    <row r="19" spans="1:5" ht="15">
      <c r="A19" s="30" t="s">
        <v>26</v>
      </c>
      <c r="B19" s="31"/>
      <c r="C19" s="31"/>
      <c r="D19" s="31"/>
      <c r="E19" s="31">
        <f t="shared" si="0"/>
        <v>0</v>
      </c>
    </row>
    <row r="20" spans="1:5" ht="15.75" customHeight="1">
      <c r="A20" s="33" t="s">
        <v>27</v>
      </c>
      <c r="B20" s="31"/>
      <c r="C20" s="31"/>
      <c r="D20" s="31"/>
      <c r="E20" s="31">
        <f t="shared" si="0"/>
        <v>0</v>
      </c>
    </row>
    <row r="21" spans="1:5" ht="15">
      <c r="A21" s="30" t="s">
        <v>28</v>
      </c>
      <c r="B21" s="31"/>
      <c r="C21" s="31"/>
      <c r="D21" s="31"/>
      <c r="E21" s="31">
        <f t="shared" si="0"/>
        <v>0</v>
      </c>
    </row>
    <row r="22" spans="1:5" ht="15">
      <c r="A22" s="30" t="s">
        <v>29</v>
      </c>
      <c r="B22" s="31"/>
      <c r="C22" s="31"/>
      <c r="D22" s="31"/>
      <c r="E22" s="31">
        <f t="shared" si="0"/>
        <v>0</v>
      </c>
    </row>
    <row r="23" spans="1:5" ht="15">
      <c r="A23" s="30" t="s">
        <v>30</v>
      </c>
      <c r="B23" s="31"/>
      <c r="C23" s="31"/>
      <c r="D23" s="31"/>
      <c r="E23" s="31">
        <f t="shared" si="0"/>
        <v>0</v>
      </c>
    </row>
    <row r="24" spans="1:5" ht="18.75" customHeight="1">
      <c r="A24" s="33" t="s">
        <v>31</v>
      </c>
      <c r="B24" s="31"/>
      <c r="C24" s="31"/>
      <c r="D24" s="31"/>
      <c r="E24" s="31">
        <f t="shared" si="0"/>
        <v>0</v>
      </c>
    </row>
    <row r="25" spans="1:5" s="36" customFormat="1" ht="25.5" customHeight="1">
      <c r="A25" s="38" t="s">
        <v>39</v>
      </c>
      <c r="B25" s="35">
        <f>SUM(B26:B32)</f>
        <v>0</v>
      </c>
      <c r="C25" s="35">
        <f>SUM(C26:C32)</f>
        <v>0</v>
      </c>
      <c r="D25" s="35">
        <f>SUM(D26:D32)</f>
        <v>0</v>
      </c>
      <c r="E25" s="35">
        <f>SUM(E26:E32)</f>
        <v>0</v>
      </c>
    </row>
    <row r="26" spans="1:5" ht="19.5" customHeight="1">
      <c r="A26" s="33" t="s">
        <v>25</v>
      </c>
      <c r="B26" s="31"/>
      <c r="C26" s="31"/>
      <c r="D26" s="31"/>
      <c r="E26" s="31">
        <f t="shared" si="0"/>
        <v>0</v>
      </c>
    </row>
    <row r="27" spans="1:5" ht="20.25" customHeight="1">
      <c r="A27" s="33" t="s">
        <v>32</v>
      </c>
      <c r="B27" s="31"/>
      <c r="C27" s="31"/>
      <c r="D27" s="31"/>
      <c r="E27" s="31">
        <f t="shared" si="0"/>
        <v>0</v>
      </c>
    </row>
    <row r="28" spans="1:5" ht="17.25" customHeight="1">
      <c r="A28" s="33" t="s">
        <v>27</v>
      </c>
      <c r="B28" s="31"/>
      <c r="C28" s="31"/>
      <c r="D28" s="31"/>
      <c r="E28" s="31">
        <f t="shared" si="0"/>
        <v>0</v>
      </c>
    </row>
    <row r="29" spans="1:5" ht="14.25" customHeight="1">
      <c r="A29" s="30" t="s">
        <v>28</v>
      </c>
      <c r="B29" s="31"/>
      <c r="C29" s="31"/>
      <c r="D29" s="31"/>
      <c r="E29" s="31">
        <f t="shared" si="0"/>
        <v>0</v>
      </c>
    </row>
    <row r="30" spans="1:5" ht="15">
      <c r="A30" s="30" t="s">
        <v>29</v>
      </c>
      <c r="B30" s="31"/>
      <c r="C30" s="31"/>
      <c r="D30" s="31"/>
      <c r="E30" s="31">
        <f t="shared" si="0"/>
        <v>0</v>
      </c>
    </row>
    <row r="31" spans="1:5" ht="15">
      <c r="A31" s="30" t="s">
        <v>33</v>
      </c>
      <c r="B31" s="31"/>
      <c r="C31" s="31"/>
      <c r="D31" s="31"/>
      <c r="E31" s="31">
        <f t="shared" si="0"/>
        <v>0</v>
      </c>
    </row>
    <row r="32" spans="1:5" ht="15">
      <c r="A32" s="33" t="s">
        <v>31</v>
      </c>
      <c r="B32" s="31"/>
      <c r="C32" s="31"/>
      <c r="D32" s="31"/>
      <c r="E32" s="31">
        <f t="shared" si="0"/>
        <v>0</v>
      </c>
    </row>
    <row r="33" spans="1:5" s="36" customFormat="1" ht="18" customHeight="1">
      <c r="A33" s="37" t="s">
        <v>40</v>
      </c>
      <c r="B33" s="35">
        <f>B17+B25</f>
        <v>0</v>
      </c>
      <c r="C33" s="35">
        <f>C17+C25</f>
        <v>0</v>
      </c>
      <c r="D33" s="35">
        <f>D17+D25</f>
        <v>0</v>
      </c>
      <c r="E33" s="35">
        <f>E17+E25</f>
        <v>0</v>
      </c>
    </row>
    <row r="34" spans="1:5" s="36" customFormat="1" ht="18.75" customHeight="1">
      <c r="A34" s="37" t="s">
        <v>41</v>
      </c>
      <c r="B34" s="35">
        <f>B16-B33</f>
        <v>0</v>
      </c>
      <c r="C34" s="35">
        <f>C16-C33</f>
        <v>0</v>
      </c>
      <c r="D34" s="35">
        <f>D16-D33</f>
        <v>0</v>
      </c>
      <c r="E34" s="35">
        <f>E16-E33</f>
        <v>0</v>
      </c>
    </row>
    <row r="35" spans="1:5" s="36" customFormat="1" ht="18.75" customHeight="1">
      <c r="A35" s="94"/>
      <c r="B35" s="95"/>
      <c r="C35" s="95"/>
      <c r="D35" s="95"/>
      <c r="E35" s="95"/>
    </row>
    <row r="36" spans="1:5" s="36" customFormat="1" ht="27.75" customHeight="1">
      <c r="A36" s="369" t="s">
        <v>369</v>
      </c>
      <c r="B36" s="369"/>
      <c r="C36" s="369"/>
      <c r="D36" s="369"/>
      <c r="E36" s="369"/>
    </row>
    <row r="37" ht="18.75" customHeight="1"/>
    <row r="38" ht="15">
      <c r="A38" s="96" t="s">
        <v>370</v>
      </c>
    </row>
    <row r="39" spans="1:3" ht="15">
      <c r="A39" s="39" t="s">
        <v>96</v>
      </c>
      <c r="C39" s="64"/>
    </row>
    <row r="40" ht="15">
      <c r="C40" s="64" t="s">
        <v>97</v>
      </c>
    </row>
    <row r="41" ht="15">
      <c r="C41" s="64" t="s">
        <v>72</v>
      </c>
    </row>
  </sheetData>
  <sheetProtection/>
  <mergeCells count="4">
    <mergeCell ref="A1:E1"/>
    <mergeCell ref="A3:E3"/>
    <mergeCell ref="A5:E5"/>
    <mergeCell ref="A36:E36"/>
  </mergeCells>
  <printOptions horizontalCentered="1"/>
  <pageMargins left="0.11811023622047245" right="0.31496062992125984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H32"/>
  <sheetViews>
    <sheetView zoomScalePageLayoutView="0" workbookViewId="0" topLeftCell="A1">
      <selection activeCell="J11" sqref="J11"/>
    </sheetView>
  </sheetViews>
  <sheetFormatPr defaultColWidth="9.140625" defaultRowHeight="15"/>
  <cols>
    <col min="1" max="1" width="5.7109375" style="21" customWidth="1"/>
    <col min="2" max="2" width="36.7109375" style="22" customWidth="1"/>
    <col min="3" max="4" width="10.7109375" style="22" customWidth="1"/>
    <col min="5" max="5" width="11.7109375" style="22" customWidth="1"/>
    <col min="6" max="7" width="9.140625" style="22" customWidth="1"/>
    <col min="8" max="8" width="11.7109375" style="22" customWidth="1"/>
    <col min="9" max="16384" width="9.140625" style="22" customWidth="1"/>
  </cols>
  <sheetData>
    <row r="1" spans="1:8" s="16" customFormat="1" ht="15.75">
      <c r="A1" s="325" t="s">
        <v>502</v>
      </c>
      <c r="B1" s="325"/>
      <c r="C1" s="325"/>
      <c r="D1" s="325"/>
      <c r="E1" s="325"/>
      <c r="F1" s="325"/>
      <c r="G1" s="325"/>
      <c r="H1" s="325"/>
    </row>
    <row r="2" spans="1:8" s="16" customFormat="1" ht="15.75">
      <c r="A2" s="326" t="s">
        <v>523</v>
      </c>
      <c r="B2" s="326"/>
      <c r="C2" s="326"/>
      <c r="D2" s="326"/>
      <c r="E2" s="326"/>
      <c r="F2" s="326"/>
      <c r="G2" s="326"/>
      <c r="H2" s="326"/>
    </row>
    <row r="3" spans="1:8" s="16" customFormat="1" ht="15.75">
      <c r="A3" s="326" t="s">
        <v>152</v>
      </c>
      <c r="B3" s="326"/>
      <c r="C3" s="326"/>
      <c r="D3" s="326"/>
      <c r="E3" s="326"/>
      <c r="F3" s="326"/>
      <c r="G3" s="326"/>
      <c r="H3" s="326"/>
    </row>
    <row r="4" spans="1:8" ht="15.75">
      <c r="A4" s="326" t="s">
        <v>465</v>
      </c>
      <c r="B4" s="326"/>
      <c r="C4" s="326"/>
      <c r="D4" s="326"/>
      <c r="E4" s="326"/>
      <c r="F4" s="326"/>
      <c r="G4" s="326"/>
      <c r="H4" s="326"/>
    </row>
    <row r="5" spans="1:8" ht="15.75">
      <c r="A5" s="44"/>
      <c r="B5" s="44"/>
      <c r="C5" s="16"/>
      <c r="D5" s="16"/>
      <c r="E5" s="16"/>
      <c r="F5" s="16"/>
      <c r="G5" s="16"/>
      <c r="H5" s="16"/>
    </row>
    <row r="6" spans="1:8" s="3" customFormat="1" ht="15.75">
      <c r="A6" s="1"/>
      <c r="B6" s="1" t="s">
        <v>0</v>
      </c>
      <c r="C6" s="46" t="s">
        <v>1</v>
      </c>
      <c r="D6" s="46" t="s">
        <v>2</v>
      </c>
      <c r="E6" s="46" t="s">
        <v>3</v>
      </c>
      <c r="F6" s="46" t="s">
        <v>6</v>
      </c>
      <c r="G6" s="46" t="s">
        <v>45</v>
      </c>
      <c r="H6" s="46" t="s">
        <v>46</v>
      </c>
    </row>
    <row r="7" spans="1:8" s="3" customFormat="1" ht="15.75">
      <c r="A7" s="1">
        <v>1</v>
      </c>
      <c r="B7" s="327" t="s">
        <v>9</v>
      </c>
      <c r="C7" s="321" t="s">
        <v>361</v>
      </c>
      <c r="D7" s="323"/>
      <c r="E7" s="4" t="s">
        <v>380</v>
      </c>
      <c r="F7" s="4" t="s">
        <v>466</v>
      </c>
      <c r="G7" s="4" t="s">
        <v>524</v>
      </c>
      <c r="H7" s="4" t="s">
        <v>5</v>
      </c>
    </row>
    <row r="8" spans="1:8" s="3" customFormat="1" ht="15.75">
      <c r="A8" s="1">
        <v>2</v>
      </c>
      <c r="B8" s="328"/>
      <c r="C8" s="6" t="s">
        <v>4</v>
      </c>
      <c r="D8" s="145" t="s">
        <v>550</v>
      </c>
      <c r="E8" s="6" t="s">
        <v>4</v>
      </c>
      <c r="F8" s="6" t="s">
        <v>4</v>
      </c>
      <c r="G8" s="6" t="s">
        <v>4</v>
      </c>
      <c r="H8" s="6" t="s">
        <v>4</v>
      </c>
    </row>
    <row r="9" spans="1:8" ht="15.75">
      <c r="A9" s="1">
        <v>3</v>
      </c>
      <c r="B9" s="47" t="s">
        <v>376</v>
      </c>
      <c r="C9" s="15">
        <f>Bevételek!C131+Bevételek!C132+Bevételek!C134+Bevételek!C135+Bevételek!C140</f>
        <v>4266000</v>
      </c>
      <c r="D9" s="15">
        <f>Bevételek!E131+Bevételek!E132+Bevételek!E134+Bevételek!E135+Bevételek!E140</f>
        <v>1398900</v>
      </c>
      <c r="E9" s="48"/>
      <c r="F9" s="48"/>
      <c r="G9" s="48"/>
      <c r="H9" s="48"/>
    </row>
    <row r="10" spans="1:8" ht="30">
      <c r="A10" s="1">
        <v>4</v>
      </c>
      <c r="B10" s="47" t="s">
        <v>377</v>
      </c>
      <c r="C10" s="15">
        <f>Bevételek!C184+Bevételek!C185+Bevételek!C186</f>
        <v>0</v>
      </c>
      <c r="D10" s="15">
        <f>Bevételek!E184+Bevételek!E185+Bevételek!E186</f>
        <v>0</v>
      </c>
      <c r="E10" s="48"/>
      <c r="F10" s="48"/>
      <c r="G10" s="48"/>
      <c r="H10" s="48"/>
    </row>
    <row r="11" spans="1:8" ht="15.75">
      <c r="A11" s="1">
        <v>5</v>
      </c>
      <c r="B11" s="47" t="s">
        <v>20</v>
      </c>
      <c r="C11" s="15">
        <f>Bevételek!C138+Bevételek!C156+Bevételek!C171-Bevételek!C151-Bevételek!C152-Bevételek!C155</f>
        <v>25000</v>
      </c>
      <c r="D11" s="15">
        <f>Bevételek!E138+Bevételek!E156+Bevételek!E171-Bevételek!E151-Bevételek!E152-Bevételek!E155</f>
        <v>1780</v>
      </c>
      <c r="E11" s="48"/>
      <c r="F11" s="48"/>
      <c r="G11" s="48"/>
      <c r="H11" s="48"/>
    </row>
    <row r="12" spans="1:8" ht="45">
      <c r="A12" s="1">
        <v>6</v>
      </c>
      <c r="B12" s="47" t="s">
        <v>21</v>
      </c>
      <c r="C12" s="15">
        <f>Bevételek!C165+Bevételek!C181+Bevételek!C182+Bevételek!C183+Bevételek!C220+Bevételek!C225+Bevételek!C229</f>
        <v>115000</v>
      </c>
      <c r="D12" s="15">
        <f>Bevételek!E165+Bevételek!E181+Bevételek!E182+Bevételek!E183+Bevételek!E220+Bevételek!E225+Bevételek!E229</f>
        <v>82043</v>
      </c>
      <c r="E12" s="48"/>
      <c r="F12" s="48"/>
      <c r="G12" s="48"/>
      <c r="H12" s="48"/>
    </row>
    <row r="13" spans="1:8" ht="15.75">
      <c r="A13" s="1">
        <v>7</v>
      </c>
      <c r="B13" s="47" t="s">
        <v>22</v>
      </c>
      <c r="C13" s="15">
        <f>Bevételek!C231</f>
        <v>0</v>
      </c>
      <c r="D13" s="15">
        <f>Bevételek!E231</f>
        <v>0</v>
      </c>
      <c r="E13" s="48"/>
      <c r="F13" s="48"/>
      <c r="G13" s="48"/>
      <c r="H13" s="48"/>
    </row>
    <row r="14" spans="1:8" ht="30">
      <c r="A14" s="1">
        <v>8</v>
      </c>
      <c r="B14" s="47" t="s">
        <v>23</v>
      </c>
      <c r="C14" s="15">
        <f>Bevételek!C230</f>
        <v>0</v>
      </c>
      <c r="D14" s="15">
        <f>Bevételek!E230</f>
        <v>0</v>
      </c>
      <c r="E14" s="48"/>
      <c r="F14" s="48"/>
      <c r="G14" s="48"/>
      <c r="H14" s="48"/>
    </row>
    <row r="15" spans="1:8" ht="30">
      <c r="A15" s="1">
        <v>9</v>
      </c>
      <c r="B15" s="47" t="s">
        <v>378</v>
      </c>
      <c r="C15" s="15">
        <f>Bevételek!C51+Bevételek!C111+Bevételek!C240+Bevételek!C254</f>
        <v>0</v>
      </c>
      <c r="D15" s="15">
        <f>Bevételek!E51+Bevételek!E111+Bevételek!E240+Bevételek!E254</f>
        <v>0</v>
      </c>
      <c r="E15" s="48"/>
      <c r="F15" s="48"/>
      <c r="G15" s="48"/>
      <c r="H15" s="48"/>
    </row>
    <row r="16" spans="1:8" s="24" customFormat="1" ht="15.75">
      <c r="A16" s="1">
        <v>10</v>
      </c>
      <c r="B16" s="49" t="s">
        <v>49</v>
      </c>
      <c r="C16" s="18">
        <f>SUM(C9:C15)</f>
        <v>4406000</v>
      </c>
      <c r="D16" s="18">
        <f>SUM(D9:D15)</f>
        <v>1482723</v>
      </c>
      <c r="E16" s="48"/>
      <c r="F16" s="48"/>
      <c r="G16" s="48"/>
      <c r="H16" s="48"/>
    </row>
    <row r="17" spans="1:8" ht="15.75">
      <c r="A17" s="1">
        <v>11</v>
      </c>
      <c r="B17" s="49" t="s">
        <v>50</v>
      </c>
      <c r="C17" s="18">
        <f>ROUNDDOWN(C16*0.5,0)</f>
        <v>2203000</v>
      </c>
      <c r="D17" s="18">
        <f>ROUNDDOWN(D16*0.5,0)</f>
        <v>741361</v>
      </c>
      <c r="E17" s="48"/>
      <c r="F17" s="48"/>
      <c r="G17" s="48"/>
      <c r="H17" s="48"/>
    </row>
    <row r="18" spans="1:8" ht="30">
      <c r="A18" s="1">
        <v>12</v>
      </c>
      <c r="B18" s="47" t="s">
        <v>25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f aca="true" t="shared" si="0" ref="H18:H25">C18+E18+F18+G18</f>
        <v>0</v>
      </c>
    </row>
    <row r="19" spans="1:8" ht="30">
      <c r="A19" s="1">
        <v>13</v>
      </c>
      <c r="B19" s="47" t="s">
        <v>32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f t="shared" si="0"/>
        <v>0</v>
      </c>
    </row>
    <row r="20" spans="1:8" ht="15.75">
      <c r="A20" s="1">
        <v>14</v>
      </c>
      <c r="B20" s="47" t="s">
        <v>27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f t="shared" si="0"/>
        <v>0</v>
      </c>
    </row>
    <row r="21" spans="1:8" ht="15.75">
      <c r="A21" s="1">
        <v>15</v>
      </c>
      <c r="B21" s="47" t="s">
        <v>28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f t="shared" si="0"/>
        <v>0</v>
      </c>
    </row>
    <row r="22" spans="1:8" ht="15.75">
      <c r="A22" s="1">
        <v>16</v>
      </c>
      <c r="B22" s="47" t="s">
        <v>29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f t="shared" si="0"/>
        <v>0</v>
      </c>
    </row>
    <row r="23" spans="1:8" ht="15.75">
      <c r="A23" s="1">
        <v>17</v>
      </c>
      <c r="B23" s="47" t="s">
        <v>33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f t="shared" si="0"/>
        <v>0</v>
      </c>
    </row>
    <row r="24" spans="1:8" ht="30">
      <c r="A24" s="1">
        <v>18</v>
      </c>
      <c r="B24" s="47" t="s">
        <v>84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f t="shared" si="0"/>
        <v>0</v>
      </c>
    </row>
    <row r="25" spans="1:8" s="24" customFormat="1" ht="15.75">
      <c r="A25" s="1">
        <v>19</v>
      </c>
      <c r="B25" s="49" t="s">
        <v>51</v>
      </c>
      <c r="C25" s="18">
        <f>SUM(C18:C24)</f>
        <v>0</v>
      </c>
      <c r="D25" s="18">
        <f>SUM(D18:D24)</f>
        <v>0</v>
      </c>
      <c r="E25" s="18">
        <f>SUM(E18:E24)</f>
        <v>0</v>
      </c>
      <c r="F25" s="18">
        <f>SUM(F18:F24)</f>
        <v>0</v>
      </c>
      <c r="G25" s="18">
        <f>SUM(G18:G24)</f>
        <v>0</v>
      </c>
      <c r="H25" s="18">
        <f t="shared" si="0"/>
        <v>0</v>
      </c>
    </row>
    <row r="26" spans="1:8" s="24" customFormat="1" ht="29.25">
      <c r="A26" s="1">
        <v>20</v>
      </c>
      <c r="B26" s="49" t="s">
        <v>52</v>
      </c>
      <c r="C26" s="18">
        <f>C17-C25</f>
        <v>2203000</v>
      </c>
      <c r="D26" s="18">
        <f>D17-D25</f>
        <v>741361</v>
      </c>
      <c r="E26" s="48"/>
      <c r="F26" s="48"/>
      <c r="G26" s="48"/>
      <c r="H26" s="48"/>
    </row>
    <row r="27" spans="1:8" s="24" customFormat="1" ht="42.75">
      <c r="A27" s="1">
        <v>21</v>
      </c>
      <c r="B27" s="50" t="s">
        <v>373</v>
      </c>
      <c r="C27" s="18">
        <f aca="true" t="shared" si="1" ref="C27:H27">SUM(C28:C32)</f>
        <v>0</v>
      </c>
      <c r="D27" s="18">
        <f>SUM(D28:D32)</f>
        <v>0</v>
      </c>
      <c r="E27" s="18">
        <f t="shared" si="1"/>
        <v>0</v>
      </c>
      <c r="F27" s="18">
        <f t="shared" si="1"/>
        <v>0</v>
      </c>
      <c r="G27" s="18">
        <f t="shared" si="1"/>
        <v>0</v>
      </c>
      <c r="H27" s="18">
        <f t="shared" si="1"/>
        <v>0</v>
      </c>
    </row>
    <row r="28" spans="1:8" ht="30">
      <c r="A28" s="1">
        <v>22</v>
      </c>
      <c r="B28" s="47" t="s">
        <v>379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f>C28+E28+F28+G28</f>
        <v>0</v>
      </c>
    </row>
    <row r="29" spans="1:8" ht="45">
      <c r="A29" s="1">
        <v>23</v>
      </c>
      <c r="B29" s="47" t="s">
        <v>107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f>C29+E29+F29+G29</f>
        <v>0</v>
      </c>
    </row>
    <row r="30" spans="1:8" ht="30">
      <c r="A30" s="1">
        <v>24</v>
      </c>
      <c r="B30" s="47" t="s">
        <v>86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f>C30+E30+F30+G30</f>
        <v>0</v>
      </c>
    </row>
    <row r="31" spans="1:8" ht="15.75">
      <c r="A31" s="1">
        <v>25</v>
      </c>
      <c r="B31" s="47" t="s">
        <v>83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f>C31+E31+F31+G31</f>
        <v>0</v>
      </c>
    </row>
    <row r="32" spans="1:8" ht="45">
      <c r="A32" s="1">
        <v>26</v>
      </c>
      <c r="B32" s="47" t="s">
        <v>372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f>C32+E32+F32+G32</f>
        <v>0</v>
      </c>
    </row>
  </sheetData>
  <sheetProtection/>
  <mergeCells count="6">
    <mergeCell ref="A1:H1"/>
    <mergeCell ref="A3:H3"/>
    <mergeCell ref="A4:H4"/>
    <mergeCell ref="B7:B8"/>
    <mergeCell ref="A2:H2"/>
    <mergeCell ref="C7:D7"/>
  </mergeCells>
  <printOptions/>
  <pageMargins left="0.5118110236220472" right="0.31496062992125984" top="0.7480314960629921" bottom="0.4724409448818898" header="0.31496062992125984" footer="0.31496062992125984"/>
  <pageSetup fitToHeight="1" fitToWidth="1" horizontalDpi="300" verticalDpi="300" orientation="portrait" paperSize="9" scale="89" r:id="rId1"/>
  <headerFooter>
    <oddHeader>&amp;R&amp;"Arial,Normál"&amp;10
3. melléklet a 4/2018.(V.25.) önkormányzati rendelethez</oddHeader>
    <oddFooter>&amp;C&amp;P. oldal, összesen: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C24"/>
  <sheetViews>
    <sheetView zoomScalePageLayoutView="0" workbookViewId="0" topLeftCell="A1">
      <selection activeCell="C22" sqref="C22"/>
    </sheetView>
  </sheetViews>
  <sheetFormatPr defaultColWidth="9.140625" defaultRowHeight="15"/>
  <cols>
    <col min="1" max="1" width="4.57421875" style="309" customWidth="1"/>
    <col min="2" max="2" width="57.7109375" style="136" bestFit="1" customWidth="1"/>
    <col min="3" max="3" width="16.8515625" style="310" customWidth="1"/>
    <col min="4" max="16384" width="9.140625" style="136" customWidth="1"/>
  </cols>
  <sheetData>
    <row r="1" spans="1:3" ht="18.75">
      <c r="A1" s="325" t="s">
        <v>784</v>
      </c>
      <c r="B1" s="325"/>
      <c r="C1" s="325"/>
    </row>
    <row r="2" spans="1:3" ht="18.75">
      <c r="A2" s="326" t="s">
        <v>861</v>
      </c>
      <c r="B2" s="326"/>
      <c r="C2" s="326"/>
    </row>
    <row r="3" spans="1:3" ht="18.75">
      <c r="A3" s="301"/>
      <c r="B3" s="301"/>
      <c r="C3" s="302"/>
    </row>
    <row r="4" spans="1:3" ht="18.75">
      <c r="A4" s="1"/>
      <c r="B4" s="1" t="s">
        <v>0</v>
      </c>
      <c r="C4" s="303" t="s">
        <v>1</v>
      </c>
    </row>
    <row r="5" spans="1:3" ht="18.75">
      <c r="A5" s="1">
        <v>1</v>
      </c>
      <c r="B5" s="304" t="s">
        <v>9</v>
      </c>
      <c r="C5" s="305" t="s">
        <v>841</v>
      </c>
    </row>
    <row r="6" spans="1:3" ht="18.75">
      <c r="A6" s="1">
        <v>2</v>
      </c>
      <c r="B6" s="306" t="s">
        <v>842</v>
      </c>
      <c r="C6" s="307">
        <v>14553089</v>
      </c>
    </row>
    <row r="7" spans="1:3" ht="18.75">
      <c r="A7" s="1">
        <v>3</v>
      </c>
      <c r="B7" s="306" t="s">
        <v>843</v>
      </c>
      <c r="C7" s="307">
        <v>19219288</v>
      </c>
    </row>
    <row r="8" spans="1:3" ht="18.75">
      <c r="A8" s="1">
        <v>4</v>
      </c>
      <c r="B8" s="306" t="s">
        <v>844</v>
      </c>
      <c r="C8" s="308">
        <f>C6-C7</f>
        <v>-4666199</v>
      </c>
    </row>
    <row r="9" spans="1:3" ht="18.75">
      <c r="A9" s="1">
        <v>5</v>
      </c>
      <c r="B9" s="306" t="s">
        <v>845</v>
      </c>
      <c r="C9" s="307">
        <v>6734135</v>
      </c>
    </row>
    <row r="10" spans="1:3" ht="18.75">
      <c r="A10" s="1">
        <v>6</v>
      </c>
      <c r="B10" s="306" t="s">
        <v>846</v>
      </c>
      <c r="C10" s="307">
        <v>278749</v>
      </c>
    </row>
    <row r="11" spans="1:3" ht="18.75">
      <c r="A11" s="1">
        <v>7</v>
      </c>
      <c r="B11" s="306" t="s">
        <v>847</v>
      </c>
      <c r="C11" s="308">
        <f>C9-C10</f>
        <v>6455386</v>
      </c>
    </row>
    <row r="12" spans="1:3" s="137" customFormat="1" ht="18.75">
      <c r="A12" s="1">
        <v>8</v>
      </c>
      <c r="B12" s="306" t="s">
        <v>848</v>
      </c>
      <c r="C12" s="308">
        <f>C8+C11</f>
        <v>1789187</v>
      </c>
    </row>
    <row r="13" spans="1:3" ht="18.75">
      <c r="A13" s="1">
        <v>9</v>
      </c>
      <c r="B13" s="306" t="s">
        <v>849</v>
      </c>
      <c r="C13" s="307">
        <v>0</v>
      </c>
    </row>
    <row r="14" spans="1:3" ht="18.75">
      <c r="A14" s="1">
        <v>10</v>
      </c>
      <c r="B14" s="306" t="s">
        <v>850</v>
      </c>
      <c r="C14" s="307">
        <v>0</v>
      </c>
    </row>
    <row r="15" spans="1:3" ht="18.75">
      <c r="A15" s="1">
        <v>11</v>
      </c>
      <c r="B15" s="306" t="s">
        <v>851</v>
      </c>
      <c r="C15" s="308">
        <f>C13-C14</f>
        <v>0</v>
      </c>
    </row>
    <row r="16" spans="1:3" ht="18.75">
      <c r="A16" s="1">
        <v>12</v>
      </c>
      <c r="B16" s="306" t="s">
        <v>852</v>
      </c>
      <c r="C16" s="307">
        <v>0</v>
      </c>
    </row>
    <row r="17" spans="1:3" ht="18.75">
      <c r="A17" s="1">
        <v>13</v>
      </c>
      <c r="B17" s="306" t="s">
        <v>853</v>
      </c>
      <c r="C17" s="307">
        <v>0</v>
      </c>
    </row>
    <row r="18" spans="1:3" s="137" customFormat="1" ht="18.75">
      <c r="A18" s="1">
        <v>14</v>
      </c>
      <c r="B18" s="306" t="s">
        <v>854</v>
      </c>
      <c r="C18" s="308">
        <f>C16+C17</f>
        <v>0</v>
      </c>
    </row>
    <row r="19" spans="1:3" s="137" customFormat="1" ht="18.75">
      <c r="A19" s="1">
        <v>15</v>
      </c>
      <c r="B19" s="306" t="s">
        <v>855</v>
      </c>
      <c r="C19" s="308">
        <f>C15+C18</f>
        <v>0</v>
      </c>
    </row>
    <row r="20" spans="1:3" s="137" customFormat="1" ht="18.75">
      <c r="A20" s="1">
        <v>16</v>
      </c>
      <c r="B20" s="306" t="s">
        <v>856</v>
      </c>
      <c r="C20" s="308">
        <f>C12+C19</f>
        <v>1789187</v>
      </c>
    </row>
    <row r="21" spans="1:3" s="137" customFormat="1" ht="18.75">
      <c r="A21" s="1">
        <v>17</v>
      </c>
      <c r="B21" s="306" t="s">
        <v>857</v>
      </c>
      <c r="C21" s="308">
        <v>1789187</v>
      </c>
    </row>
    <row r="22" spans="1:3" s="137" customFormat="1" ht="18.75">
      <c r="A22" s="1">
        <v>18</v>
      </c>
      <c r="B22" s="306" t="s">
        <v>858</v>
      </c>
      <c r="C22" s="308">
        <f>C12-C21</f>
        <v>0</v>
      </c>
    </row>
    <row r="23" spans="1:3" s="137" customFormat="1" ht="18.75">
      <c r="A23" s="1">
        <v>19</v>
      </c>
      <c r="B23" s="306" t="s">
        <v>859</v>
      </c>
      <c r="C23" s="308">
        <f>C19*0.1</f>
        <v>0</v>
      </c>
    </row>
    <row r="24" spans="1:3" s="137" customFormat="1" ht="18.75">
      <c r="A24" s="1">
        <v>20</v>
      </c>
      <c r="B24" s="306" t="s">
        <v>860</v>
      </c>
      <c r="C24" s="308">
        <f>C19-C23</f>
        <v>0</v>
      </c>
    </row>
  </sheetData>
  <sheetProtection/>
  <mergeCells count="2">
    <mergeCell ref="A1:C1"/>
    <mergeCell ref="A2:C2"/>
  </mergeCells>
  <printOptions horizontalCentered="1"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Header>&amp;R&amp;"Arial,Normál"&amp;10 4. melléklet a 4/2018.(V.25.) önkormányzati rendelethez</oddHeader>
    <oddFooter>&amp;C&amp;P. oldal, összesen: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workbookViewId="0" topLeftCell="A1">
      <selection activeCell="A2" sqref="A2:G2"/>
    </sheetView>
  </sheetViews>
  <sheetFormatPr defaultColWidth="9.140625" defaultRowHeight="15"/>
  <cols>
    <col min="1" max="1" width="4.57421875" style="0" customWidth="1"/>
    <col min="2" max="2" width="46.00390625" style="0" bestFit="1" customWidth="1"/>
    <col min="3" max="4" width="14.7109375" style="0" customWidth="1"/>
    <col min="5" max="5" width="37.8515625" style="0" customWidth="1"/>
    <col min="6" max="7" width="14.7109375" style="0" customWidth="1"/>
  </cols>
  <sheetData>
    <row r="1" spans="1:7" s="2" customFormat="1" ht="15.75">
      <c r="A1" s="313" t="s">
        <v>784</v>
      </c>
      <c r="B1" s="313"/>
      <c r="C1" s="313"/>
      <c r="D1" s="313"/>
      <c r="E1" s="313"/>
      <c r="F1" s="313"/>
      <c r="G1" s="313"/>
    </row>
    <row r="2" spans="1:7" s="2" customFormat="1" ht="15.75">
      <c r="A2" s="313" t="s">
        <v>879</v>
      </c>
      <c r="B2" s="313"/>
      <c r="C2" s="313"/>
      <c r="D2" s="313"/>
      <c r="E2" s="313"/>
      <c r="F2" s="313"/>
      <c r="G2" s="313"/>
    </row>
    <row r="3" s="2" customFormat="1" ht="15.75"/>
    <row r="4" spans="1:7" ht="15.75">
      <c r="A4" s="2"/>
      <c r="B4" s="2"/>
      <c r="C4" s="2"/>
      <c r="D4" s="2"/>
      <c r="E4" s="2"/>
      <c r="F4" s="2"/>
      <c r="G4" s="2"/>
    </row>
    <row r="5" spans="1:7" ht="15.75">
      <c r="A5" s="288"/>
      <c r="B5" s="288" t="s">
        <v>0</v>
      </c>
      <c r="C5" s="288" t="s">
        <v>1</v>
      </c>
      <c r="D5" s="288" t="s">
        <v>2</v>
      </c>
      <c r="E5" s="288" t="s">
        <v>3</v>
      </c>
      <c r="F5" s="288" t="s">
        <v>6</v>
      </c>
      <c r="G5" s="288" t="s">
        <v>45</v>
      </c>
    </row>
    <row r="6" spans="1:7" ht="15.75">
      <c r="A6" s="288">
        <v>1</v>
      </c>
      <c r="B6" s="86" t="s">
        <v>878</v>
      </c>
      <c r="C6" s="289">
        <v>42735</v>
      </c>
      <c r="D6" s="289">
        <v>43100</v>
      </c>
      <c r="E6" s="86" t="s">
        <v>877</v>
      </c>
      <c r="F6" s="289">
        <v>42735</v>
      </c>
      <c r="G6" s="289">
        <v>43100</v>
      </c>
    </row>
    <row r="7" spans="1:7" ht="15.75">
      <c r="A7" s="288">
        <v>2</v>
      </c>
      <c r="B7" s="291" t="s">
        <v>876</v>
      </c>
      <c r="C7" s="149">
        <v>124474477</v>
      </c>
      <c r="D7" s="149">
        <v>125513759</v>
      </c>
      <c r="E7" s="291" t="s">
        <v>875</v>
      </c>
      <c r="F7" s="149">
        <v>121998281</v>
      </c>
      <c r="G7" s="149">
        <v>116828474</v>
      </c>
    </row>
    <row r="8" spans="1:7" ht="15.75">
      <c r="A8" s="288">
        <v>3</v>
      </c>
      <c r="B8" s="291" t="s">
        <v>874</v>
      </c>
      <c r="C8" s="149">
        <v>0</v>
      </c>
      <c r="D8" s="149">
        <v>0</v>
      </c>
      <c r="E8" s="291" t="s">
        <v>873</v>
      </c>
      <c r="F8" s="149">
        <v>452952</v>
      </c>
      <c r="G8" s="149">
        <v>1107566</v>
      </c>
    </row>
    <row r="9" spans="1:7" ht="15.75">
      <c r="A9" s="288">
        <v>4</v>
      </c>
      <c r="B9" s="291" t="s">
        <v>872</v>
      </c>
      <c r="C9" s="149">
        <v>6416692</v>
      </c>
      <c r="D9" s="149">
        <v>2405107</v>
      </c>
      <c r="E9" s="329" t="s">
        <v>871</v>
      </c>
      <c r="F9" s="331">
        <v>0</v>
      </c>
      <c r="G9" s="331">
        <v>0</v>
      </c>
    </row>
    <row r="10" spans="1:7" ht="15.75">
      <c r="A10" s="288">
        <v>5</v>
      </c>
      <c r="B10" s="291" t="s">
        <v>870</v>
      </c>
      <c r="C10" s="149">
        <v>34540</v>
      </c>
      <c r="D10" s="149">
        <v>54543</v>
      </c>
      <c r="E10" s="330"/>
      <c r="F10" s="332"/>
      <c r="G10" s="332"/>
    </row>
    <row r="11" spans="1:7" ht="15.75">
      <c r="A11" s="288">
        <v>6</v>
      </c>
      <c r="B11" s="291" t="s">
        <v>869</v>
      </c>
      <c r="C11" s="149">
        <v>0</v>
      </c>
      <c r="D11" s="149">
        <v>0</v>
      </c>
      <c r="E11" s="333" t="s">
        <v>868</v>
      </c>
      <c r="F11" s="315">
        <v>8474476</v>
      </c>
      <c r="G11" s="315">
        <v>10037369</v>
      </c>
    </row>
    <row r="12" spans="1:7" ht="15.75">
      <c r="A12" s="288">
        <v>7</v>
      </c>
      <c r="B12" s="291" t="s">
        <v>867</v>
      </c>
      <c r="C12" s="149">
        <v>0</v>
      </c>
      <c r="D12" s="149">
        <v>0</v>
      </c>
      <c r="E12" s="333"/>
      <c r="F12" s="315"/>
      <c r="G12" s="315"/>
    </row>
    <row r="13" spans="1:7" ht="15.75">
      <c r="A13" s="288">
        <v>8</v>
      </c>
      <c r="B13" s="290" t="s">
        <v>866</v>
      </c>
      <c r="C13" s="292">
        <f>SUM(C7:C12)</f>
        <v>130925709</v>
      </c>
      <c r="D13" s="292">
        <f>SUM(D7:D12)</f>
        <v>127973409</v>
      </c>
      <c r="E13" s="290" t="s">
        <v>865</v>
      </c>
      <c r="F13" s="292">
        <f>SUM(F7:F12)</f>
        <v>130925709</v>
      </c>
      <c r="G13" s="292">
        <f>SUM(G7:G12)</f>
        <v>127973409</v>
      </c>
    </row>
  </sheetData>
  <sheetProtection/>
  <mergeCells count="8">
    <mergeCell ref="A1:G1"/>
    <mergeCell ref="A2:G2"/>
    <mergeCell ref="E9:E10"/>
    <mergeCell ref="F9:F10"/>
    <mergeCell ref="G9:G10"/>
    <mergeCell ref="E11:E12"/>
    <mergeCell ref="F11:F12"/>
    <mergeCell ref="G11:G12"/>
  </mergeCells>
  <printOptions horizontalCentered="1"/>
  <pageMargins left="0.2755905511811024" right="0.1968503937007874" top="0.7480314960629921" bottom="0.7480314960629921" header="0.31496062992125984" footer="0.31496062992125984"/>
  <pageSetup fitToHeight="1" fitToWidth="1" horizontalDpi="600" verticalDpi="600" orientation="landscape" paperSize="9" scale="97" r:id="rId1"/>
  <headerFooter>
    <oddHeader>&amp;R&amp;"Arial,Normál"&amp;10 5. melléklet a 4/2018.(V.25.) önkormányzati rendelethez
</oddHeader>
    <oddFooter>&amp;C&amp;P. oldal, összesen: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D22"/>
  <sheetViews>
    <sheetView zoomScalePageLayoutView="0" workbookViewId="0" topLeftCell="A1">
      <selection activeCell="H22" sqref="H22"/>
    </sheetView>
  </sheetViews>
  <sheetFormatPr defaultColWidth="9.140625" defaultRowHeight="15"/>
  <cols>
    <col min="2" max="2" width="47.421875" style="0" customWidth="1"/>
    <col min="3" max="3" width="8.7109375" style="0" customWidth="1"/>
    <col min="4" max="4" width="9.8515625" style="0" customWidth="1"/>
  </cols>
  <sheetData>
    <row r="1" spans="1:4" s="2" customFormat="1" ht="15.75">
      <c r="A1" s="313" t="s">
        <v>502</v>
      </c>
      <c r="B1" s="313"/>
      <c r="C1" s="313"/>
      <c r="D1" s="313"/>
    </row>
    <row r="2" spans="1:4" s="2" customFormat="1" ht="15.75">
      <c r="A2" s="313" t="s">
        <v>470</v>
      </c>
      <c r="B2" s="313"/>
      <c r="C2" s="313"/>
      <c r="D2" s="313"/>
    </row>
    <row r="3" spans="1:4" s="2" customFormat="1" ht="15.75">
      <c r="A3" s="313" t="s">
        <v>518</v>
      </c>
      <c r="B3" s="313"/>
      <c r="C3" s="313"/>
      <c r="D3" s="313"/>
    </row>
    <row r="4" s="2" customFormat="1" ht="15.75"/>
    <row r="5" spans="1:4" s="10" customFormat="1" ht="15.75">
      <c r="A5" s="1"/>
      <c r="B5" s="1" t="s">
        <v>0</v>
      </c>
      <c r="C5" s="1" t="s">
        <v>1</v>
      </c>
      <c r="D5" s="1" t="s">
        <v>2</v>
      </c>
    </row>
    <row r="6" spans="1:4" s="10" customFormat="1" ht="31.5">
      <c r="A6" s="1">
        <v>1</v>
      </c>
      <c r="B6" s="122" t="s">
        <v>9</v>
      </c>
      <c r="C6" s="123" t="s">
        <v>4</v>
      </c>
      <c r="D6" s="123" t="s">
        <v>550</v>
      </c>
    </row>
    <row r="7" spans="1:4" s="10" customFormat="1" ht="15.75">
      <c r="A7" s="1">
        <v>2</v>
      </c>
      <c r="B7" s="80" t="s">
        <v>471</v>
      </c>
      <c r="C7" s="124"/>
      <c r="D7" s="124"/>
    </row>
    <row r="8" spans="1:4" s="10" customFormat="1" ht="15.75">
      <c r="A8" s="1">
        <v>3</v>
      </c>
      <c r="B8" s="80" t="s">
        <v>472</v>
      </c>
      <c r="C8" s="124">
        <v>25200</v>
      </c>
      <c r="D8" s="124">
        <v>25200</v>
      </c>
    </row>
    <row r="9" spans="1:4" s="10" customFormat="1" ht="15.75">
      <c r="A9" s="1">
        <v>4</v>
      </c>
      <c r="B9" s="80" t="s">
        <v>473</v>
      </c>
      <c r="C9" s="124">
        <f>Bevételek!C141</f>
        <v>0</v>
      </c>
      <c r="D9" s="124">
        <f>Bevételek!D141</f>
        <v>0</v>
      </c>
    </row>
    <row r="10" spans="1:4" s="10" customFormat="1" ht="15.75">
      <c r="A10" s="1">
        <v>5</v>
      </c>
      <c r="B10" s="80" t="s">
        <v>474</v>
      </c>
      <c r="C10" s="124">
        <f>Bevételek!C144</f>
        <v>0</v>
      </c>
      <c r="D10" s="124">
        <f>Bevételek!D144</f>
        <v>0</v>
      </c>
    </row>
    <row r="11" spans="1:4" s="10" customFormat="1" ht="15.75">
      <c r="A11" s="1">
        <v>6</v>
      </c>
      <c r="B11" s="125" t="s">
        <v>7</v>
      </c>
      <c r="C11" s="126">
        <f>SUM(C8:C10)</f>
        <v>25200</v>
      </c>
      <c r="D11" s="126">
        <f>SUM(D8:D10)</f>
        <v>25200</v>
      </c>
    </row>
    <row r="12" spans="1:4" s="10" customFormat="1" ht="15.75">
      <c r="A12" s="1">
        <v>7</v>
      </c>
      <c r="B12" s="80" t="s">
        <v>475</v>
      </c>
      <c r="C12" s="124"/>
      <c r="D12" s="124"/>
    </row>
    <row r="13" spans="1:4" s="10" customFormat="1" ht="15.75">
      <c r="A13" s="1">
        <v>8</v>
      </c>
      <c r="B13" s="80" t="s">
        <v>503</v>
      </c>
      <c r="C13" s="124">
        <v>25200</v>
      </c>
      <c r="D13" s="124">
        <v>0</v>
      </c>
    </row>
    <row r="14" spans="1:4" s="10" customFormat="1" ht="15.75" hidden="1">
      <c r="A14" s="1">
        <v>9</v>
      </c>
      <c r="B14" s="80"/>
      <c r="C14" s="124"/>
      <c r="D14" s="124"/>
    </row>
    <row r="15" spans="1:4" s="10" customFormat="1" ht="15.75" hidden="1">
      <c r="A15" s="1">
        <v>10</v>
      </c>
      <c r="B15" s="80"/>
      <c r="C15" s="124"/>
      <c r="D15" s="124"/>
    </row>
    <row r="16" spans="1:4" s="10" customFormat="1" ht="15.75" hidden="1">
      <c r="A16" s="1">
        <v>11</v>
      </c>
      <c r="B16" s="80"/>
      <c r="C16" s="124"/>
      <c r="D16" s="124"/>
    </row>
    <row r="17" spans="1:4" s="10" customFormat="1" ht="15.75" hidden="1">
      <c r="A17" s="1">
        <v>12</v>
      </c>
      <c r="B17" s="80"/>
      <c r="C17" s="124"/>
      <c r="D17" s="124"/>
    </row>
    <row r="18" spans="1:4" s="10" customFormat="1" ht="15.75" hidden="1">
      <c r="A18" s="1">
        <v>13</v>
      </c>
      <c r="B18" s="80"/>
      <c r="C18" s="124"/>
      <c r="D18" s="124"/>
    </row>
    <row r="19" spans="1:4" s="10" customFormat="1" ht="15.75" hidden="1">
      <c r="A19" s="1">
        <v>14</v>
      </c>
      <c r="B19" s="80"/>
      <c r="C19" s="124"/>
      <c r="D19" s="124"/>
    </row>
    <row r="20" ht="15.75" hidden="1">
      <c r="A20" s="1">
        <v>15</v>
      </c>
    </row>
    <row r="21" spans="1:4" s="10" customFormat="1" ht="15.75">
      <c r="A21" s="1">
        <v>9</v>
      </c>
      <c r="B21" s="125" t="s">
        <v>8</v>
      </c>
      <c r="C21" s="126">
        <f>SUM(C13:C19)</f>
        <v>25200</v>
      </c>
      <c r="D21" s="126">
        <f>SUM(D13:D19)</f>
        <v>0</v>
      </c>
    </row>
    <row r="22" spans="1:4" s="10" customFormat="1" ht="15.75">
      <c r="A22" s="1">
        <v>10</v>
      </c>
      <c r="B22" s="127" t="s">
        <v>476</v>
      </c>
      <c r="C22" s="128">
        <f>C11-C21</f>
        <v>0</v>
      </c>
      <c r="D22" s="128">
        <f>D11-D21</f>
        <v>25200</v>
      </c>
    </row>
  </sheetData>
  <sheetProtection/>
  <mergeCells count="3">
    <mergeCell ref="A1:D1"/>
    <mergeCell ref="A2:D2"/>
    <mergeCell ref="A3:D3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>
    <oddHeader>&amp;R&amp;"Arial,Normál"&amp;10
6. melléklet a 4/2018.(V.25.) önkormányzati rendelethez
</oddHeader>
    <oddFooter>&amp;C&amp;P. oldal, összesen: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L32"/>
  <sheetViews>
    <sheetView tabSelected="1" zoomScalePageLayoutView="0" workbookViewId="0" topLeftCell="A1">
      <selection activeCell="G5" sqref="G5:L5"/>
    </sheetView>
  </sheetViews>
  <sheetFormatPr defaultColWidth="9.140625" defaultRowHeight="15"/>
  <cols>
    <col min="1" max="1" width="36.7109375" style="0" customWidth="1"/>
    <col min="2" max="4" width="9.140625" style="0" customWidth="1"/>
    <col min="5" max="6" width="9.8515625" style="0" customWidth="1"/>
    <col min="7" max="7" width="36.7109375" style="0" customWidth="1"/>
    <col min="11" max="12" width="9.7109375" style="0" customWidth="1"/>
  </cols>
  <sheetData>
    <row r="1" spans="1:11" s="2" customFormat="1" ht="15.75" customHeight="1">
      <c r="A1" s="324" t="s">
        <v>529</v>
      </c>
      <c r="B1" s="324"/>
      <c r="C1" s="324"/>
      <c r="D1" s="324"/>
      <c r="E1" s="324"/>
      <c r="F1" s="324"/>
      <c r="G1" s="324"/>
      <c r="H1" s="324"/>
      <c r="I1" s="324"/>
      <c r="J1" s="324"/>
      <c r="K1" s="150"/>
    </row>
    <row r="2" spans="1:11" s="2" customFormat="1" ht="15.75">
      <c r="A2" s="313" t="s">
        <v>494</v>
      </c>
      <c r="B2" s="313"/>
      <c r="C2" s="313"/>
      <c r="D2" s="313"/>
      <c r="E2" s="313"/>
      <c r="F2" s="313"/>
      <c r="G2" s="313"/>
      <c r="H2" s="313"/>
      <c r="I2" s="313"/>
      <c r="J2" s="313"/>
      <c r="K2" s="148"/>
    </row>
    <row r="3" spans="2:6" ht="15">
      <c r="B3" s="42"/>
      <c r="C3" s="42"/>
      <c r="D3" s="42"/>
      <c r="E3" s="42"/>
      <c r="F3" s="42"/>
    </row>
    <row r="4" spans="1:12" s="11" customFormat="1" ht="47.25">
      <c r="A4" s="86" t="s">
        <v>9</v>
      </c>
      <c r="B4" s="4" t="s">
        <v>526</v>
      </c>
      <c r="C4" s="4" t="s">
        <v>792</v>
      </c>
      <c r="D4" s="4" t="s">
        <v>528</v>
      </c>
      <c r="E4" s="311" t="s">
        <v>549</v>
      </c>
      <c r="F4" s="311" t="s">
        <v>550</v>
      </c>
      <c r="G4" s="86" t="s">
        <v>9</v>
      </c>
      <c r="H4" s="4" t="s">
        <v>526</v>
      </c>
      <c r="I4" s="4" t="s">
        <v>527</v>
      </c>
      <c r="J4" s="4" t="s">
        <v>528</v>
      </c>
      <c r="K4" s="4" t="s">
        <v>549</v>
      </c>
      <c r="L4" s="311" t="s">
        <v>550</v>
      </c>
    </row>
    <row r="5" spans="1:12" s="93" customFormat="1" ht="16.5">
      <c r="A5" s="340" t="s">
        <v>42</v>
      </c>
      <c r="B5" s="341"/>
      <c r="C5" s="341"/>
      <c r="D5" s="341"/>
      <c r="E5" s="341"/>
      <c r="F5" s="342"/>
      <c r="G5" s="340" t="s">
        <v>120</v>
      </c>
      <c r="H5" s="341"/>
      <c r="I5" s="341"/>
      <c r="J5" s="341"/>
      <c r="K5" s="341"/>
      <c r="L5" s="342"/>
    </row>
    <row r="6" spans="1:12" s="11" customFormat="1" ht="31.5">
      <c r="A6" s="88" t="s">
        <v>276</v>
      </c>
      <c r="B6" s="5">
        <v>8809</v>
      </c>
      <c r="C6" s="5">
        <v>9004</v>
      </c>
      <c r="D6" s="5">
        <v>7021</v>
      </c>
      <c r="E6" s="5">
        <v>9756</v>
      </c>
      <c r="F6" s="5">
        <v>9756</v>
      </c>
      <c r="G6" s="90" t="s">
        <v>34</v>
      </c>
      <c r="H6" s="5">
        <v>5446</v>
      </c>
      <c r="I6" s="5">
        <v>4895</v>
      </c>
      <c r="J6" s="5">
        <v>6238</v>
      </c>
      <c r="K6" s="5">
        <v>6887</v>
      </c>
      <c r="L6" s="5">
        <v>6698</v>
      </c>
    </row>
    <row r="7" spans="1:12" s="11" customFormat="1" ht="30">
      <c r="A7" s="88" t="s">
        <v>298</v>
      </c>
      <c r="B7" s="5">
        <v>4161</v>
      </c>
      <c r="C7" s="5">
        <v>4627</v>
      </c>
      <c r="D7" s="5">
        <v>4795</v>
      </c>
      <c r="E7" s="5">
        <v>4802</v>
      </c>
      <c r="F7" s="5">
        <v>1910</v>
      </c>
      <c r="G7" s="90" t="s">
        <v>74</v>
      </c>
      <c r="H7" s="5">
        <v>1191</v>
      </c>
      <c r="I7" s="5">
        <v>1123</v>
      </c>
      <c r="J7" s="5">
        <v>1331</v>
      </c>
      <c r="K7" s="5">
        <v>1481</v>
      </c>
      <c r="L7" s="5">
        <v>1447</v>
      </c>
    </row>
    <row r="8" spans="1:12" s="11" customFormat="1" ht="15.75">
      <c r="A8" s="88" t="s">
        <v>42</v>
      </c>
      <c r="B8" s="5">
        <v>627</v>
      </c>
      <c r="C8" s="5">
        <v>882</v>
      </c>
      <c r="D8" s="5">
        <v>747</v>
      </c>
      <c r="E8" s="5">
        <v>927</v>
      </c>
      <c r="F8" s="5">
        <v>879</v>
      </c>
      <c r="G8" s="90" t="s">
        <v>75</v>
      </c>
      <c r="H8" s="5">
        <v>3703</v>
      </c>
      <c r="I8" s="5">
        <v>5584</v>
      </c>
      <c r="J8" s="5">
        <v>4894</v>
      </c>
      <c r="K8" s="5">
        <v>5211</v>
      </c>
      <c r="L8" s="5">
        <v>4404</v>
      </c>
    </row>
    <row r="9" spans="1:12" s="11" customFormat="1" ht="15.75">
      <c r="A9" s="316" t="s">
        <v>355</v>
      </c>
      <c r="B9" s="315">
        <v>782</v>
      </c>
      <c r="C9" s="315">
        <v>42</v>
      </c>
      <c r="D9" s="315">
        <v>100</v>
      </c>
      <c r="E9" s="345">
        <v>100</v>
      </c>
      <c r="F9" s="345">
        <v>0</v>
      </c>
      <c r="G9" s="90" t="s">
        <v>76</v>
      </c>
      <c r="H9" s="5">
        <v>533</v>
      </c>
      <c r="I9" s="5">
        <v>511</v>
      </c>
      <c r="J9" s="5">
        <v>508</v>
      </c>
      <c r="K9" s="5">
        <v>577</v>
      </c>
      <c r="L9" s="5">
        <v>482</v>
      </c>
    </row>
    <row r="10" spans="1:12" s="11" customFormat="1" ht="15.75">
      <c r="A10" s="316"/>
      <c r="B10" s="315"/>
      <c r="C10" s="315"/>
      <c r="D10" s="315"/>
      <c r="E10" s="346"/>
      <c r="F10" s="346"/>
      <c r="G10" s="90" t="s">
        <v>77</v>
      </c>
      <c r="H10" s="5">
        <v>945</v>
      </c>
      <c r="I10" s="5">
        <v>1477</v>
      </c>
      <c r="J10" s="5">
        <v>1161</v>
      </c>
      <c r="K10" s="5">
        <v>1431</v>
      </c>
      <c r="L10" s="5">
        <v>1365</v>
      </c>
    </row>
    <row r="11" spans="1:12" s="11" customFormat="1" ht="15.75">
      <c r="A11" s="89" t="s">
        <v>79</v>
      </c>
      <c r="B11" s="13">
        <f>SUM(B6:B10)</f>
        <v>14379</v>
      </c>
      <c r="C11" s="13">
        <f>SUM(C6:C10)</f>
        <v>14555</v>
      </c>
      <c r="D11" s="13">
        <f>SUM(D6:D10)</f>
        <v>12663</v>
      </c>
      <c r="E11" s="13">
        <f>SUM(E6:E10)</f>
        <v>15585</v>
      </c>
      <c r="F11" s="13">
        <f>SUM(F6:F10)</f>
        <v>12545</v>
      </c>
      <c r="G11" s="89" t="s">
        <v>80</v>
      </c>
      <c r="H11" s="13">
        <f>SUM(H6:H10)</f>
        <v>11818</v>
      </c>
      <c r="I11" s="13">
        <f>SUM(I6:I10)</f>
        <v>13590</v>
      </c>
      <c r="J11" s="13">
        <f>SUM(J6:J10)</f>
        <v>14132</v>
      </c>
      <c r="K11" s="13">
        <f>SUM(K6:K10)</f>
        <v>15587</v>
      </c>
      <c r="L11" s="13">
        <f>SUM(L6:L10)</f>
        <v>14396</v>
      </c>
    </row>
    <row r="12" spans="1:12" s="11" customFormat="1" ht="15.75">
      <c r="A12" s="91" t="s">
        <v>125</v>
      </c>
      <c r="B12" s="92">
        <f>B11-H11</f>
        <v>2561</v>
      </c>
      <c r="C12" s="92">
        <f>C11-I11</f>
        <v>965</v>
      </c>
      <c r="D12" s="92">
        <f>D11-J11</f>
        <v>-1469</v>
      </c>
      <c r="E12" s="92">
        <f>E11-K11</f>
        <v>-2</v>
      </c>
      <c r="F12" s="92">
        <f>F11-L11</f>
        <v>-1851</v>
      </c>
      <c r="G12" s="317" t="s">
        <v>118</v>
      </c>
      <c r="H12" s="312">
        <v>245</v>
      </c>
      <c r="I12" s="312"/>
      <c r="J12" s="312">
        <v>279</v>
      </c>
      <c r="K12" s="334">
        <v>688</v>
      </c>
      <c r="L12" s="337">
        <v>279</v>
      </c>
    </row>
    <row r="13" spans="1:12" s="11" customFormat="1" ht="15.75">
      <c r="A13" s="91" t="s">
        <v>116</v>
      </c>
      <c r="B13" s="5">
        <v>2992</v>
      </c>
      <c r="C13" s="5">
        <v>3107</v>
      </c>
      <c r="D13" s="5">
        <v>6417</v>
      </c>
      <c r="E13" s="5">
        <v>6325</v>
      </c>
      <c r="F13" s="5">
        <v>6325</v>
      </c>
      <c r="G13" s="317"/>
      <c r="H13" s="312"/>
      <c r="I13" s="312"/>
      <c r="J13" s="312"/>
      <c r="K13" s="335"/>
      <c r="L13" s="338"/>
    </row>
    <row r="14" spans="1:12" s="11" customFormat="1" ht="15.75">
      <c r="A14" s="91" t="s">
        <v>117</v>
      </c>
      <c r="B14" s="5">
        <v>291</v>
      </c>
      <c r="C14" s="5">
        <v>279</v>
      </c>
      <c r="D14" s="5"/>
      <c r="E14" s="5">
        <v>409</v>
      </c>
      <c r="F14" s="5">
        <v>409</v>
      </c>
      <c r="G14" s="317"/>
      <c r="H14" s="312"/>
      <c r="I14" s="312"/>
      <c r="J14" s="312"/>
      <c r="K14" s="336"/>
      <c r="L14" s="339"/>
    </row>
    <row r="15" spans="1:12" s="11" customFormat="1" ht="15.75">
      <c r="A15" s="63" t="s">
        <v>150</v>
      </c>
      <c r="B15" s="5"/>
      <c r="C15" s="5"/>
      <c r="D15" s="5"/>
      <c r="E15" s="5"/>
      <c r="F15" s="5"/>
      <c r="G15" s="63" t="s">
        <v>151</v>
      </c>
      <c r="H15" s="80"/>
      <c r="I15" s="80"/>
      <c r="J15" s="80"/>
      <c r="K15" s="80"/>
      <c r="L15" s="80"/>
    </row>
    <row r="16" spans="1:12" s="11" customFormat="1" ht="15.75">
      <c r="A16" s="89" t="s">
        <v>10</v>
      </c>
      <c r="B16" s="14">
        <f>B11+B13+B14+B15</f>
        <v>17662</v>
      </c>
      <c r="C16" s="14">
        <f>C11+C13+C14+C15</f>
        <v>17941</v>
      </c>
      <c r="D16" s="14">
        <f>D11+D13+D14+D15</f>
        <v>19080</v>
      </c>
      <c r="E16" s="14">
        <f>E11+E13+E14+E15</f>
        <v>22319</v>
      </c>
      <c r="F16" s="14">
        <f>F11+F13+F14+F15</f>
        <v>19279</v>
      </c>
      <c r="G16" s="89" t="s">
        <v>11</v>
      </c>
      <c r="H16" s="14">
        <f>H11+H12+H15</f>
        <v>12063</v>
      </c>
      <c r="I16" s="14">
        <f>I11+I12+I15</f>
        <v>13590</v>
      </c>
      <c r="J16" s="14">
        <f>J11+J12+J15</f>
        <v>14411</v>
      </c>
      <c r="K16" s="14">
        <f>K11+K12+K15</f>
        <v>16275</v>
      </c>
      <c r="L16" s="14">
        <f>L11+L12+L15</f>
        <v>14675</v>
      </c>
    </row>
    <row r="17" spans="1:12" s="93" customFormat="1" ht="16.5">
      <c r="A17" s="370" t="s">
        <v>119</v>
      </c>
      <c r="B17" s="371"/>
      <c r="C17" s="371"/>
      <c r="D17" s="371"/>
      <c r="E17" s="371"/>
      <c r="F17" s="372"/>
      <c r="G17" s="340" t="s">
        <v>98</v>
      </c>
      <c r="H17" s="341"/>
      <c r="I17" s="341"/>
      <c r="J17" s="341"/>
      <c r="K17" s="341"/>
      <c r="L17" s="342"/>
    </row>
    <row r="18" spans="1:12" s="11" customFormat="1" ht="31.5">
      <c r="A18" s="88" t="s">
        <v>285</v>
      </c>
      <c r="B18" s="5">
        <v>7222</v>
      </c>
      <c r="C18" s="5">
        <v>2950</v>
      </c>
      <c r="D18" s="5">
        <v>0</v>
      </c>
      <c r="E18" s="5">
        <v>0</v>
      </c>
      <c r="F18" s="5">
        <v>0</v>
      </c>
      <c r="G18" s="88" t="s">
        <v>93</v>
      </c>
      <c r="H18" s="5">
        <v>731</v>
      </c>
      <c r="I18" s="5">
        <v>673</v>
      </c>
      <c r="J18" s="5">
        <v>3712</v>
      </c>
      <c r="K18" s="5">
        <v>7077</v>
      </c>
      <c r="L18" s="5">
        <v>4099</v>
      </c>
    </row>
    <row r="19" spans="1:12" s="11" customFormat="1" ht="15.75">
      <c r="A19" s="88" t="s">
        <v>119</v>
      </c>
      <c r="B19" s="5"/>
      <c r="C19" s="5"/>
      <c r="D19" s="5"/>
      <c r="E19" s="5">
        <v>0</v>
      </c>
      <c r="F19" s="5">
        <v>0</v>
      </c>
      <c r="G19" s="88" t="s">
        <v>43</v>
      </c>
      <c r="H19" s="5">
        <v>2574</v>
      </c>
      <c r="I19" s="5">
        <v>7</v>
      </c>
      <c r="J19" s="5">
        <v>947</v>
      </c>
      <c r="K19" s="5">
        <v>947</v>
      </c>
      <c r="L19" s="5">
        <v>689</v>
      </c>
    </row>
    <row r="20" spans="1:12" s="11" customFormat="1" ht="15.75">
      <c r="A20" s="88" t="s">
        <v>356</v>
      </c>
      <c r="B20" s="5">
        <v>16</v>
      </c>
      <c r="C20" s="5">
        <v>15</v>
      </c>
      <c r="D20" s="5">
        <v>15</v>
      </c>
      <c r="E20" s="5">
        <v>2015</v>
      </c>
      <c r="F20" s="5">
        <v>2009</v>
      </c>
      <c r="G20" s="88" t="s">
        <v>193</v>
      </c>
      <c r="H20" s="5">
        <v>105</v>
      </c>
      <c r="I20" s="5">
        <v>20</v>
      </c>
      <c r="J20" s="5">
        <v>25</v>
      </c>
      <c r="K20" s="5">
        <v>35</v>
      </c>
      <c r="L20" s="5">
        <v>35</v>
      </c>
    </row>
    <row r="21" spans="1:12" s="11" customFormat="1" ht="15.75">
      <c r="A21" s="89" t="s">
        <v>79</v>
      </c>
      <c r="B21" s="13">
        <f>SUM(B18:B20)</f>
        <v>7238</v>
      </c>
      <c r="C21" s="13">
        <f>SUM(C18:C20)</f>
        <v>2965</v>
      </c>
      <c r="D21" s="13">
        <f>SUM(D18:D20)</f>
        <v>15</v>
      </c>
      <c r="E21" s="13">
        <f>SUM(E18:E20)</f>
        <v>2015</v>
      </c>
      <c r="F21" s="13">
        <f>SUM(F18:F20)</f>
        <v>2009</v>
      </c>
      <c r="G21" s="89" t="s">
        <v>80</v>
      </c>
      <c r="H21" s="13">
        <f>SUM(H18:H20)</f>
        <v>3410</v>
      </c>
      <c r="I21" s="13">
        <f>SUM(I18:I20)</f>
        <v>700</v>
      </c>
      <c r="J21" s="13">
        <f>SUM(J18:J20)</f>
        <v>4684</v>
      </c>
      <c r="K21" s="13">
        <f>SUM(K18:K20)</f>
        <v>8059</v>
      </c>
      <c r="L21" s="13">
        <f>SUM(L18:L20)</f>
        <v>4823</v>
      </c>
    </row>
    <row r="22" spans="1:12" s="11" customFormat="1" ht="15.75">
      <c r="A22" s="91" t="s">
        <v>125</v>
      </c>
      <c r="B22" s="92">
        <f>B21-H21</f>
        <v>3828</v>
      </c>
      <c r="C22" s="92">
        <f>C21-I21</f>
        <v>2265</v>
      </c>
      <c r="D22" s="92">
        <f>D21-J21</f>
        <v>-4669</v>
      </c>
      <c r="E22" s="92">
        <f>E21-K21</f>
        <v>-6044</v>
      </c>
      <c r="F22" s="92">
        <f>F21-L21</f>
        <v>-2814</v>
      </c>
      <c r="G22" s="317" t="s">
        <v>118</v>
      </c>
      <c r="H22" s="312">
        <v>6500</v>
      </c>
      <c r="I22" s="312">
        <v>6500</v>
      </c>
      <c r="J22" s="312"/>
      <c r="K22" s="334">
        <v>0</v>
      </c>
      <c r="L22" s="334">
        <v>0</v>
      </c>
    </row>
    <row r="23" spans="1:12" s="11" customFormat="1" ht="15.75">
      <c r="A23" s="91" t="s">
        <v>116</v>
      </c>
      <c r="B23" s="5">
        <v>0</v>
      </c>
      <c r="C23" s="5"/>
      <c r="D23" s="5"/>
      <c r="E23" s="5">
        <v>0</v>
      </c>
      <c r="F23" s="5">
        <v>0</v>
      </c>
      <c r="G23" s="317"/>
      <c r="H23" s="312"/>
      <c r="I23" s="312"/>
      <c r="J23" s="312"/>
      <c r="K23" s="335"/>
      <c r="L23" s="335"/>
    </row>
    <row r="24" spans="1:12" s="11" customFormat="1" ht="15.75">
      <c r="A24" s="91" t="s">
        <v>117</v>
      </c>
      <c r="B24" s="5">
        <v>0</v>
      </c>
      <c r="C24" s="5"/>
      <c r="D24" s="5"/>
      <c r="E24" s="5">
        <v>0</v>
      </c>
      <c r="F24" s="5">
        <v>0</v>
      </c>
      <c r="G24" s="317"/>
      <c r="H24" s="312"/>
      <c r="I24" s="312"/>
      <c r="J24" s="312"/>
      <c r="K24" s="336"/>
      <c r="L24" s="336"/>
    </row>
    <row r="25" spans="1:12" s="11" customFormat="1" ht="31.5">
      <c r="A25" s="89" t="s">
        <v>12</v>
      </c>
      <c r="B25" s="14">
        <f>B21+B23+B24</f>
        <v>7238</v>
      </c>
      <c r="C25" s="14">
        <f>C21+C23+C24</f>
        <v>2965</v>
      </c>
      <c r="D25" s="14">
        <f>D21+D23+D24</f>
        <v>15</v>
      </c>
      <c r="E25" s="14">
        <f>E21+E23+E24</f>
        <v>2015</v>
      </c>
      <c r="F25" s="14">
        <f>F21+F23+F24</f>
        <v>2009</v>
      </c>
      <c r="G25" s="89" t="s">
        <v>13</v>
      </c>
      <c r="H25" s="14">
        <f>H21+H22</f>
        <v>9910</v>
      </c>
      <c r="I25" s="14">
        <f>I21+I22</f>
        <v>7200</v>
      </c>
      <c r="J25" s="14">
        <f>J21+J22</f>
        <v>4684</v>
      </c>
      <c r="K25" s="14">
        <f>K21+K22</f>
        <v>8059</v>
      </c>
      <c r="L25" s="14">
        <f>L21+L22</f>
        <v>4823</v>
      </c>
    </row>
    <row r="26" spans="1:12" s="93" customFormat="1" ht="16.5">
      <c r="A26" s="343" t="s">
        <v>121</v>
      </c>
      <c r="B26" s="344"/>
      <c r="C26" s="344"/>
      <c r="D26" s="344"/>
      <c r="E26" s="344"/>
      <c r="F26" s="344"/>
      <c r="G26" s="340" t="s">
        <v>122</v>
      </c>
      <c r="H26" s="341"/>
      <c r="I26" s="341"/>
      <c r="J26" s="341"/>
      <c r="K26" s="341"/>
      <c r="L26" s="342"/>
    </row>
    <row r="27" spans="1:12" s="11" customFormat="1" ht="15.75">
      <c r="A27" s="88" t="s">
        <v>123</v>
      </c>
      <c r="B27" s="5">
        <f>B11+B21</f>
        <v>21617</v>
      </c>
      <c r="C27" s="5">
        <f>C11+C21</f>
        <v>17520</v>
      </c>
      <c r="D27" s="5">
        <f>D11+D21</f>
        <v>12678</v>
      </c>
      <c r="E27" s="5">
        <f>E11+E21</f>
        <v>17600</v>
      </c>
      <c r="F27" s="5">
        <f>F11+F21</f>
        <v>14554</v>
      </c>
      <c r="G27" s="88" t="s">
        <v>124</v>
      </c>
      <c r="H27" s="5">
        <f aca="true" t="shared" si="0" ref="H27:K28">H11+H21</f>
        <v>15228</v>
      </c>
      <c r="I27" s="5">
        <f t="shared" si="0"/>
        <v>14290</v>
      </c>
      <c r="J27" s="5">
        <f>J11+J21</f>
        <v>18816</v>
      </c>
      <c r="K27" s="5">
        <f t="shared" si="0"/>
        <v>23646</v>
      </c>
      <c r="L27" s="5">
        <f>L11+L21</f>
        <v>19219</v>
      </c>
    </row>
    <row r="28" spans="1:12" s="11" customFormat="1" ht="15.75">
      <c r="A28" s="91" t="s">
        <v>125</v>
      </c>
      <c r="B28" s="92">
        <f>B27-H27</f>
        <v>6389</v>
      </c>
      <c r="C28" s="92">
        <f>C27-I27</f>
        <v>3230</v>
      </c>
      <c r="D28" s="92">
        <f>D27-J27</f>
        <v>-6138</v>
      </c>
      <c r="E28" s="92">
        <f>E27-K27</f>
        <v>-6046</v>
      </c>
      <c r="F28" s="92">
        <f>F27-L27</f>
        <v>-4665</v>
      </c>
      <c r="G28" s="317" t="s">
        <v>118</v>
      </c>
      <c r="H28" s="312">
        <f t="shared" si="0"/>
        <v>6745</v>
      </c>
      <c r="I28" s="312">
        <v>291</v>
      </c>
      <c r="J28" s="312">
        <f>J12+J22</f>
        <v>279</v>
      </c>
      <c r="K28" s="312">
        <f t="shared" si="0"/>
        <v>688</v>
      </c>
      <c r="L28" s="312">
        <f>L12+L22</f>
        <v>279</v>
      </c>
    </row>
    <row r="29" spans="1:12" s="11" customFormat="1" ht="15.75">
      <c r="A29" s="91" t="s">
        <v>116</v>
      </c>
      <c r="B29" s="5">
        <f aca="true" t="shared" si="1" ref="B29:F30">B13+B23</f>
        <v>2992</v>
      </c>
      <c r="C29" s="5">
        <f t="shared" si="1"/>
        <v>3107</v>
      </c>
      <c r="D29" s="5">
        <f t="shared" si="1"/>
        <v>6417</v>
      </c>
      <c r="E29" s="5">
        <f t="shared" si="1"/>
        <v>6325</v>
      </c>
      <c r="F29" s="5">
        <f t="shared" si="1"/>
        <v>6325</v>
      </c>
      <c r="G29" s="317"/>
      <c r="H29" s="312"/>
      <c r="I29" s="312"/>
      <c r="J29" s="312"/>
      <c r="K29" s="312"/>
      <c r="L29" s="312"/>
    </row>
    <row r="30" spans="1:12" s="11" customFormat="1" ht="15.75">
      <c r="A30" s="91" t="s">
        <v>117</v>
      </c>
      <c r="B30" s="5">
        <f t="shared" si="1"/>
        <v>291</v>
      </c>
      <c r="C30" s="5">
        <f t="shared" si="1"/>
        <v>279</v>
      </c>
      <c r="D30" s="5">
        <f t="shared" si="1"/>
        <v>0</v>
      </c>
      <c r="E30" s="5">
        <f t="shared" si="1"/>
        <v>409</v>
      </c>
      <c r="F30" s="5">
        <f t="shared" si="1"/>
        <v>409</v>
      </c>
      <c r="G30" s="317"/>
      <c r="H30" s="312"/>
      <c r="I30" s="312"/>
      <c r="J30" s="312"/>
      <c r="K30" s="312"/>
      <c r="L30" s="312"/>
    </row>
    <row r="31" spans="1:12" s="11" customFormat="1" ht="15.75">
      <c r="A31" s="63" t="s">
        <v>150</v>
      </c>
      <c r="B31" s="5">
        <f>B15</f>
        <v>0</v>
      </c>
      <c r="C31" s="5">
        <f>C15</f>
        <v>0</v>
      </c>
      <c r="D31" s="5">
        <f>D15</f>
        <v>0</v>
      </c>
      <c r="E31" s="5">
        <f>E15</f>
        <v>0</v>
      </c>
      <c r="F31" s="5">
        <f>F15</f>
        <v>0</v>
      </c>
      <c r="G31" s="63" t="s">
        <v>151</v>
      </c>
      <c r="H31" s="80">
        <f>H15</f>
        <v>0</v>
      </c>
      <c r="I31" s="80">
        <f>I15</f>
        <v>0</v>
      </c>
      <c r="J31" s="80">
        <f>J15</f>
        <v>0</v>
      </c>
      <c r="K31" s="80">
        <f>K15</f>
        <v>0</v>
      </c>
      <c r="L31" s="80">
        <f>L15</f>
        <v>0</v>
      </c>
    </row>
    <row r="32" spans="1:12" s="11" customFormat="1" ht="15.75">
      <c r="A32" s="87" t="s">
        <v>7</v>
      </c>
      <c r="B32" s="14">
        <f>B27+B29+B30+B31</f>
        <v>24900</v>
      </c>
      <c r="C32" s="14">
        <f>C27+C29+C30+C31</f>
        <v>20906</v>
      </c>
      <c r="D32" s="14">
        <f>D27+D29+D30+D31</f>
        <v>19095</v>
      </c>
      <c r="E32" s="14">
        <f>E27+E29+E30+E31</f>
        <v>24334</v>
      </c>
      <c r="F32" s="14">
        <f>F27+F29+F30+F31</f>
        <v>21288</v>
      </c>
      <c r="G32" s="87" t="s">
        <v>8</v>
      </c>
      <c r="H32" s="14">
        <f>SUM(H27:H31)</f>
        <v>21973</v>
      </c>
      <c r="I32" s="14">
        <f>SUM(I27:I31)</f>
        <v>14581</v>
      </c>
      <c r="J32" s="14">
        <f>SUM(J27:J31)</f>
        <v>19095</v>
      </c>
      <c r="K32" s="14">
        <f>SUM(K27:K31)</f>
        <v>24334</v>
      </c>
      <c r="L32" s="14">
        <f>SUM(L27:L31)</f>
        <v>19498</v>
      </c>
    </row>
  </sheetData>
  <sheetProtection/>
  <mergeCells count="32">
    <mergeCell ref="A17:F17"/>
    <mergeCell ref="A5:F5"/>
    <mergeCell ref="G17:L17"/>
    <mergeCell ref="G5:L5"/>
    <mergeCell ref="A1:J1"/>
    <mergeCell ref="A2:J2"/>
    <mergeCell ref="G12:G14"/>
    <mergeCell ref="H12:H14"/>
    <mergeCell ref="I12:I14"/>
    <mergeCell ref="A9:A10"/>
    <mergeCell ref="B9:B10"/>
    <mergeCell ref="C9:C10"/>
    <mergeCell ref="A26:F26"/>
    <mergeCell ref="H22:H24"/>
    <mergeCell ref="I22:I24"/>
    <mergeCell ref="D9:D10"/>
    <mergeCell ref="J12:J14"/>
    <mergeCell ref="J22:J24"/>
    <mergeCell ref="E9:E10"/>
    <mergeCell ref="F9:F10"/>
    <mergeCell ref="J28:J30"/>
    <mergeCell ref="G28:G30"/>
    <mergeCell ref="H28:H30"/>
    <mergeCell ref="I28:I30"/>
    <mergeCell ref="G22:G24"/>
    <mergeCell ref="G26:L26"/>
    <mergeCell ref="K12:K14"/>
    <mergeCell ref="K22:K24"/>
    <mergeCell ref="K28:K30"/>
    <mergeCell ref="L12:L14"/>
    <mergeCell ref="L22:L24"/>
    <mergeCell ref="L28:L30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1"/>
  <headerFooter>
    <oddHeader>&amp;R1. kimutatás</oddHeader>
    <oddFooter>&amp;C&amp;P. oldal, összesen: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D33"/>
  <sheetViews>
    <sheetView zoomScalePageLayoutView="0" workbookViewId="0" topLeftCell="A1">
      <pane xSplit="2" ySplit="4" topLeftCell="C5" activePane="bottomRight" state="frozen"/>
      <selection pane="topLeft" activeCell="P1" sqref="P1:P16384"/>
      <selection pane="topRight" activeCell="P1" sqref="P1:P16384"/>
      <selection pane="bottomLeft" activeCell="P1" sqref="P1:P16384"/>
      <selection pane="bottomRight" activeCell="A2" sqref="A2"/>
    </sheetView>
  </sheetViews>
  <sheetFormatPr defaultColWidth="9.140625" defaultRowHeight="15"/>
  <cols>
    <col min="1" max="1" width="5.7109375" style="72" customWidth="1"/>
    <col min="2" max="2" width="36.57421875" style="72" customWidth="1"/>
    <col min="3" max="3" width="12.00390625" style="72" customWidth="1"/>
    <col min="4" max="4" width="9.140625" style="132" hidden="1" customWidth="1"/>
    <col min="5" max="16384" width="9.140625" style="72" customWidth="1"/>
  </cols>
  <sheetData>
    <row r="1" spans="1:4" s="16" customFormat="1" ht="49.5" customHeight="1">
      <c r="A1" s="347" t="s">
        <v>864</v>
      </c>
      <c r="B1" s="347"/>
      <c r="C1" s="347"/>
      <c r="D1" s="129"/>
    </row>
    <row r="2" s="16" customFormat="1" ht="15.75">
      <c r="D2" s="129"/>
    </row>
    <row r="3" spans="1:4" s="10" customFormat="1" ht="15.75">
      <c r="A3" s="1"/>
      <c r="B3" s="1" t="s">
        <v>0</v>
      </c>
      <c r="C3" s="1"/>
      <c r="D3" s="130"/>
    </row>
    <row r="4" spans="1:4" s="10" customFormat="1" ht="15.75">
      <c r="A4" s="1">
        <v>1</v>
      </c>
      <c r="B4" s="6" t="s">
        <v>9</v>
      </c>
      <c r="C4" s="6"/>
      <c r="D4" s="130"/>
    </row>
    <row r="5" spans="1:4" s="10" customFormat="1" ht="15.75">
      <c r="A5" s="1">
        <v>2</v>
      </c>
      <c r="B5" s="299" t="s">
        <v>794</v>
      </c>
      <c r="C5" s="298">
        <v>6416692</v>
      </c>
      <c r="D5" s="130"/>
    </row>
    <row r="6" spans="1:4" s="10" customFormat="1" ht="25.5">
      <c r="A6" s="1">
        <v>3</v>
      </c>
      <c r="B6" s="116" t="s">
        <v>276</v>
      </c>
      <c r="C6" s="295">
        <f>Összesen!N7</f>
        <v>9755750</v>
      </c>
      <c r="D6" s="131" t="e">
        <f>#REF!-#REF!</f>
        <v>#REF!</v>
      </c>
    </row>
    <row r="7" spans="1:4" s="10" customFormat="1" ht="25.5">
      <c r="A7" s="1">
        <v>4</v>
      </c>
      <c r="B7" s="116" t="s">
        <v>285</v>
      </c>
      <c r="C7" s="295">
        <f>Összesen!N18</f>
        <v>0</v>
      </c>
      <c r="D7" s="131" t="e">
        <f>#REF!-#REF!</f>
        <v>#REF!</v>
      </c>
    </row>
    <row r="8" spans="1:4" s="10" customFormat="1" ht="15.75">
      <c r="A8" s="1">
        <v>5</v>
      </c>
      <c r="B8" s="116" t="s">
        <v>298</v>
      </c>
      <c r="C8" s="295">
        <f>Összesen!N8</f>
        <v>1909672</v>
      </c>
      <c r="D8" s="131" t="e">
        <f>#REF!-#REF!</f>
        <v>#REF!</v>
      </c>
    </row>
    <row r="9" spans="1:4" s="10" customFormat="1" ht="15.75">
      <c r="A9" s="1">
        <v>6</v>
      </c>
      <c r="B9" s="116" t="s">
        <v>42</v>
      </c>
      <c r="C9" s="295">
        <f>Összesen!N9</f>
        <v>878917</v>
      </c>
      <c r="D9" s="131" t="e">
        <f>#REF!-#REF!</f>
        <v>#REF!</v>
      </c>
    </row>
    <row r="10" spans="1:4" s="10" customFormat="1" ht="15.75">
      <c r="A10" s="1">
        <v>7</v>
      </c>
      <c r="B10" s="116" t="s">
        <v>119</v>
      </c>
      <c r="C10" s="295">
        <f>Összesen!N19</f>
        <v>0</v>
      </c>
      <c r="D10" s="131" t="e">
        <f>#REF!-#REF!</f>
        <v>#REF!</v>
      </c>
    </row>
    <row r="11" spans="1:4" s="10" customFormat="1" ht="15.75">
      <c r="A11" s="1">
        <v>8</v>
      </c>
      <c r="B11" s="116" t="s">
        <v>355</v>
      </c>
      <c r="C11" s="295">
        <f>Összesen!N10</f>
        <v>0</v>
      </c>
      <c r="D11" s="131" t="e">
        <f>#REF!-#REF!</f>
        <v>#REF!</v>
      </c>
    </row>
    <row r="12" spans="1:4" s="10" customFormat="1" ht="15.75">
      <c r="A12" s="1">
        <v>9</v>
      </c>
      <c r="B12" s="116" t="s">
        <v>356</v>
      </c>
      <c r="C12" s="295">
        <f>Összesen!N20</f>
        <v>2008750</v>
      </c>
      <c r="D12" s="131" t="e">
        <f>#REF!-#REF!</f>
        <v>#REF!</v>
      </c>
    </row>
    <row r="13" spans="1:4" s="10" customFormat="1" ht="15.75">
      <c r="A13" s="1">
        <v>10</v>
      </c>
      <c r="B13" s="116" t="s">
        <v>366</v>
      </c>
      <c r="C13" s="295"/>
      <c r="D13" s="131" t="e">
        <f>#REF!-#REF!</f>
        <v>#REF!</v>
      </c>
    </row>
    <row r="14" spans="1:4" s="10" customFormat="1" ht="15.75">
      <c r="A14" s="1">
        <v>11</v>
      </c>
      <c r="B14" s="116" t="s">
        <v>367</v>
      </c>
      <c r="C14" s="295">
        <f>Összesen!N23</f>
        <v>0</v>
      </c>
      <c r="D14" s="131" t="e">
        <f>#REF!-#REF!</f>
        <v>#REF!</v>
      </c>
    </row>
    <row r="15" spans="1:4" s="10" customFormat="1" ht="15.75">
      <c r="A15" s="1">
        <v>12</v>
      </c>
      <c r="B15" s="116" t="s">
        <v>364</v>
      </c>
      <c r="C15" s="295">
        <f>Összesen!N15</f>
        <v>409233</v>
      </c>
      <c r="D15" s="131" t="e">
        <f>#REF!-#REF!</f>
        <v>#REF!</v>
      </c>
    </row>
    <row r="16" spans="1:4" s="10" customFormat="1" ht="15.75">
      <c r="A16" s="1">
        <v>13</v>
      </c>
      <c r="B16" s="116" t="s">
        <v>365</v>
      </c>
      <c r="C16" s="295">
        <f>Összesen!N24</f>
        <v>0</v>
      </c>
      <c r="D16" s="131" t="e">
        <f>#REF!-#REF!</f>
        <v>#REF!</v>
      </c>
    </row>
    <row r="17" spans="1:4" s="10" customFormat="1" ht="15.75">
      <c r="A17" s="1">
        <v>14</v>
      </c>
      <c r="B17" s="116" t="s">
        <v>793</v>
      </c>
      <c r="C17" s="295">
        <v>524130</v>
      </c>
      <c r="D17" s="131"/>
    </row>
    <row r="18" spans="1:4" s="10" customFormat="1" ht="15.75">
      <c r="A18" s="1">
        <v>15</v>
      </c>
      <c r="B18" s="71" t="s">
        <v>7</v>
      </c>
      <c r="C18" s="293">
        <f>SUM(C6:C17)</f>
        <v>15486452</v>
      </c>
      <c r="D18" s="131" t="e">
        <f>#REF!-#REF!</f>
        <v>#REF!</v>
      </c>
    </row>
    <row r="19" spans="1:4" s="10" customFormat="1" ht="15.75">
      <c r="A19" s="1">
        <v>16</v>
      </c>
      <c r="B19" s="70" t="s">
        <v>34</v>
      </c>
      <c r="C19" s="296">
        <f>Összesen!AA7</f>
        <v>6697478</v>
      </c>
      <c r="D19" s="131" t="e">
        <f>#REF!-#REF!</f>
        <v>#REF!</v>
      </c>
    </row>
    <row r="20" spans="1:4" s="10" customFormat="1" ht="25.5">
      <c r="A20" s="1">
        <v>17</v>
      </c>
      <c r="B20" s="70" t="s">
        <v>74</v>
      </c>
      <c r="C20" s="296">
        <f>Összesen!AA8</f>
        <v>1446861</v>
      </c>
      <c r="D20" s="131" t="e">
        <f>#REF!-#REF!</f>
        <v>#REF!</v>
      </c>
    </row>
    <row r="21" spans="1:4" s="10" customFormat="1" ht="15.75">
      <c r="A21" s="1">
        <v>18</v>
      </c>
      <c r="B21" s="70" t="s">
        <v>75</v>
      </c>
      <c r="C21" s="296">
        <f>Összesen!AA9</f>
        <v>4404231</v>
      </c>
      <c r="D21" s="131" t="e">
        <f>#REF!-#REF!</f>
        <v>#REF!</v>
      </c>
    </row>
    <row r="22" spans="1:4" s="10" customFormat="1" ht="15.75">
      <c r="A22" s="1">
        <v>19</v>
      </c>
      <c r="B22" s="70" t="s">
        <v>76</v>
      </c>
      <c r="C22" s="296">
        <f>Összesen!AA10</f>
        <v>482100</v>
      </c>
      <c r="D22" s="131" t="e">
        <f>#REF!-#REF!</f>
        <v>#REF!</v>
      </c>
    </row>
    <row r="23" spans="1:4" s="10" customFormat="1" ht="15.75">
      <c r="A23" s="1">
        <v>20</v>
      </c>
      <c r="B23" s="70" t="s">
        <v>77</v>
      </c>
      <c r="C23" s="296">
        <f>Összesen!AA11</f>
        <v>1365210</v>
      </c>
      <c r="D23" s="131" t="e">
        <f>#REF!-#REF!</f>
        <v>#REF!</v>
      </c>
    </row>
    <row r="24" spans="1:4" s="10" customFormat="1" ht="15.75">
      <c r="A24" s="1">
        <v>21</v>
      </c>
      <c r="B24" s="70" t="s">
        <v>93</v>
      </c>
      <c r="C24" s="296">
        <f>Összesen!AA18</f>
        <v>4098681</v>
      </c>
      <c r="D24" s="131" t="e">
        <f>#REF!-#REF!</f>
        <v>#REF!</v>
      </c>
    </row>
    <row r="25" spans="1:4" s="10" customFormat="1" ht="15.75">
      <c r="A25" s="1">
        <v>22</v>
      </c>
      <c r="B25" s="70" t="s">
        <v>43</v>
      </c>
      <c r="C25" s="296">
        <f>Összesen!AA19</f>
        <v>689677</v>
      </c>
      <c r="D25" s="131" t="e">
        <f>#REF!-#REF!</f>
        <v>#REF!</v>
      </c>
    </row>
    <row r="26" spans="1:4" s="10" customFormat="1" ht="15.75">
      <c r="A26" s="1">
        <v>23</v>
      </c>
      <c r="B26" s="70" t="s">
        <v>193</v>
      </c>
      <c r="C26" s="296">
        <f>Összesen!AA20</f>
        <v>35050</v>
      </c>
      <c r="D26" s="131" t="e">
        <f>#REF!-#REF!</f>
        <v>#REF!</v>
      </c>
    </row>
    <row r="27" spans="1:4" s="10" customFormat="1" ht="15.75">
      <c r="A27" s="1">
        <v>24</v>
      </c>
      <c r="B27" s="70" t="s">
        <v>87</v>
      </c>
      <c r="C27" s="296">
        <f>Összesen!AA13</f>
        <v>278749</v>
      </c>
      <c r="D27" s="131" t="e">
        <f>#REF!-#REF!</f>
        <v>#REF!</v>
      </c>
    </row>
    <row r="28" spans="1:4" s="10" customFormat="1" ht="15.75">
      <c r="A28" s="1">
        <v>25</v>
      </c>
      <c r="B28" s="70" t="s">
        <v>94</v>
      </c>
      <c r="C28" s="296">
        <f>Összesen!AA22</f>
        <v>0</v>
      </c>
      <c r="D28" s="131" t="e">
        <f>#REF!-#REF!</f>
        <v>#REF!</v>
      </c>
    </row>
    <row r="29" spans="1:4" s="10" customFormat="1" ht="15.75">
      <c r="A29" s="1">
        <v>26</v>
      </c>
      <c r="B29" s="116" t="s">
        <v>793</v>
      </c>
      <c r="C29" s="297"/>
      <c r="D29" s="131"/>
    </row>
    <row r="30" spans="1:4" s="10" customFormat="1" ht="15.75">
      <c r="A30" s="1">
        <v>27</v>
      </c>
      <c r="B30" s="71" t="s">
        <v>8</v>
      </c>
      <c r="C30" s="293">
        <f>SUM(C19:C29)</f>
        <v>19498037</v>
      </c>
      <c r="D30" s="131" t="e">
        <f>#REF!-#REF!</f>
        <v>#REF!</v>
      </c>
    </row>
    <row r="31" spans="1:3" ht="15.75">
      <c r="A31" s="1">
        <v>28</v>
      </c>
      <c r="B31" s="71" t="s">
        <v>100</v>
      </c>
      <c r="C31" s="293">
        <f>C5+C18-C30</f>
        <v>2405107</v>
      </c>
    </row>
    <row r="33" ht="15">
      <c r="C33" s="294"/>
    </row>
  </sheetData>
  <sheetProtection/>
  <mergeCells count="1">
    <mergeCell ref="A1:C1"/>
  </mergeCells>
  <printOptions horizontalCentered="1"/>
  <pageMargins left="0.4724409448818898" right="0.35433070866141736" top="0.7480314960629921" bottom="0.7480314960629921" header="0.31496062992125984" footer="0.31496062992125984"/>
  <pageSetup fitToHeight="1" fitToWidth="1" horizontalDpi="600" verticalDpi="600" orientation="portrait" paperSize="9" r:id="rId1"/>
  <headerFooter>
    <oddHeader>&amp;R2. kimutatás</oddHeader>
    <oddFooter>&amp;C&amp;P. oldal, összesen: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88"/>
  <sheetViews>
    <sheetView workbookViewId="0" topLeftCell="A1">
      <selection activeCell="D53" sqref="D53"/>
    </sheetView>
  </sheetViews>
  <sheetFormatPr defaultColWidth="12.00390625" defaultRowHeight="15"/>
  <cols>
    <col min="1" max="1" width="5.7109375" style="153" customWidth="1"/>
    <col min="2" max="2" width="41.421875" style="154" customWidth="1"/>
    <col min="3" max="4" width="21.140625" style="154" customWidth="1"/>
    <col min="5" max="16384" width="12.00390625" style="154" customWidth="1"/>
  </cols>
  <sheetData>
    <row r="1" spans="1:7" s="152" customFormat="1" ht="17.25" customHeight="1">
      <c r="A1" s="348" t="s">
        <v>565</v>
      </c>
      <c r="B1" s="348"/>
      <c r="C1" s="348"/>
      <c r="D1" s="348"/>
      <c r="E1" s="151"/>
      <c r="F1" s="151"/>
      <c r="G1" s="151"/>
    </row>
    <row r="2" ht="11.25" customHeight="1"/>
    <row r="3" spans="1:4" s="153" customFormat="1" ht="13.5" customHeight="1">
      <c r="A3" s="155"/>
      <c r="B3" s="156" t="s">
        <v>0</v>
      </c>
      <c r="C3" s="156" t="s">
        <v>1</v>
      </c>
      <c r="D3" s="156" t="s">
        <v>2</v>
      </c>
    </row>
    <row r="4" spans="1:4" ht="15.75">
      <c r="A4" s="157">
        <v>1</v>
      </c>
      <c r="B4" s="158" t="s">
        <v>9</v>
      </c>
      <c r="C4" s="159">
        <v>42735</v>
      </c>
      <c r="D4" s="159">
        <v>43100</v>
      </c>
    </row>
    <row r="5" spans="1:4" ht="15.75">
      <c r="A5" s="157">
        <v>2</v>
      </c>
      <c r="B5" s="158" t="s">
        <v>566</v>
      </c>
      <c r="C5" s="159"/>
      <c r="D5" s="159"/>
    </row>
    <row r="6" spans="1:4" ht="12.75">
      <c r="A6" s="157">
        <v>3</v>
      </c>
      <c r="B6" s="160" t="s">
        <v>567</v>
      </c>
      <c r="C6" s="160">
        <f>SUM(C7:C8)</f>
        <v>0</v>
      </c>
      <c r="D6" s="160">
        <f>SUM(D7:D8)</f>
        <v>983726</v>
      </c>
    </row>
    <row r="7" spans="1:4" ht="12.75">
      <c r="A7" s="157">
        <v>4</v>
      </c>
      <c r="B7" s="161" t="s">
        <v>568</v>
      </c>
      <c r="C7" s="160">
        <v>0</v>
      </c>
      <c r="D7" s="160">
        <v>0</v>
      </c>
    </row>
    <row r="8" spans="1:4" ht="12.75">
      <c r="A8" s="157">
        <v>5</v>
      </c>
      <c r="B8" s="161" t="s">
        <v>569</v>
      </c>
      <c r="C8" s="161">
        <v>0</v>
      </c>
      <c r="D8" s="161">
        <v>983726</v>
      </c>
    </row>
    <row r="9" spans="1:4" ht="12.75">
      <c r="A9" s="157">
        <v>6</v>
      </c>
      <c r="B9" s="160" t="s">
        <v>570</v>
      </c>
      <c r="C9" s="160">
        <f>SUM(C10:C12)</f>
        <v>101962542</v>
      </c>
      <c r="D9" s="160">
        <f>SUM(D10:D12)</f>
        <v>102128697</v>
      </c>
    </row>
    <row r="10" spans="1:4" ht="12.75">
      <c r="A10" s="157">
        <v>7</v>
      </c>
      <c r="B10" s="162" t="s">
        <v>571</v>
      </c>
      <c r="C10" s="161">
        <v>101410442</v>
      </c>
      <c r="D10" s="161">
        <v>101588697</v>
      </c>
    </row>
    <row r="11" spans="1:4" ht="12.75">
      <c r="A11" s="157">
        <v>8</v>
      </c>
      <c r="B11" s="162" t="s">
        <v>572</v>
      </c>
      <c r="C11" s="161">
        <v>0</v>
      </c>
      <c r="D11" s="161">
        <v>0</v>
      </c>
    </row>
    <row r="12" spans="1:4" ht="12.75">
      <c r="A12" s="157">
        <v>9</v>
      </c>
      <c r="B12" s="161" t="s">
        <v>573</v>
      </c>
      <c r="C12" s="161">
        <v>552100</v>
      </c>
      <c r="D12" s="161">
        <v>540000</v>
      </c>
    </row>
    <row r="13" spans="1:4" ht="12.75">
      <c r="A13" s="157">
        <v>10</v>
      </c>
      <c r="B13" s="160" t="s">
        <v>574</v>
      </c>
      <c r="C13" s="160">
        <f>SUM(C14:C14)</f>
        <v>100000</v>
      </c>
      <c r="D13" s="160">
        <f>SUM(D14:D14)</f>
        <v>100000</v>
      </c>
    </row>
    <row r="14" spans="1:4" ht="12.75">
      <c r="A14" s="157">
        <v>11</v>
      </c>
      <c r="B14" s="162" t="s">
        <v>575</v>
      </c>
      <c r="C14" s="161">
        <v>100000</v>
      </c>
      <c r="D14" s="161">
        <v>100000</v>
      </c>
    </row>
    <row r="15" spans="1:4" ht="12.75">
      <c r="A15" s="157">
        <v>12</v>
      </c>
      <c r="B15" s="160" t="s">
        <v>576</v>
      </c>
      <c r="C15" s="160">
        <f>SUM(C16:C16)</f>
        <v>22411935</v>
      </c>
      <c r="D15" s="160">
        <f>SUM(D16:D16)</f>
        <v>22301336</v>
      </c>
    </row>
    <row r="16" spans="1:4" ht="12.75">
      <c r="A16" s="157">
        <v>13</v>
      </c>
      <c r="B16" s="162" t="s">
        <v>577</v>
      </c>
      <c r="C16" s="161">
        <v>22411935</v>
      </c>
      <c r="D16" s="161">
        <v>22301336</v>
      </c>
    </row>
    <row r="17" spans="1:4" ht="37.5" customHeight="1">
      <c r="A17" s="157">
        <v>14</v>
      </c>
      <c r="B17" s="163" t="s">
        <v>578</v>
      </c>
      <c r="C17" s="164">
        <f>C9+C13+C15+C6</f>
        <v>124474477</v>
      </c>
      <c r="D17" s="164">
        <f>D9+D13+D15+D6</f>
        <v>125513759</v>
      </c>
    </row>
    <row r="18" spans="1:4" ht="13.5">
      <c r="A18" s="157">
        <v>15</v>
      </c>
      <c r="B18" s="165" t="s">
        <v>579</v>
      </c>
      <c r="C18" s="166">
        <f>C19</f>
        <v>0</v>
      </c>
      <c r="D18" s="166">
        <f>D19</f>
        <v>0</v>
      </c>
    </row>
    <row r="19" spans="1:4" ht="12.75">
      <c r="A19" s="157">
        <v>16</v>
      </c>
      <c r="B19" s="167" t="s">
        <v>580</v>
      </c>
      <c r="C19" s="162">
        <v>0</v>
      </c>
      <c r="D19" s="162">
        <v>0</v>
      </c>
    </row>
    <row r="20" spans="1:4" ht="12.75">
      <c r="A20" s="157">
        <v>17</v>
      </c>
      <c r="B20" s="160" t="s">
        <v>581</v>
      </c>
      <c r="C20" s="160">
        <f>C21</f>
        <v>0</v>
      </c>
      <c r="D20" s="160">
        <f>D21</f>
        <v>0</v>
      </c>
    </row>
    <row r="21" spans="1:4" ht="12.75">
      <c r="A21" s="157">
        <v>18</v>
      </c>
      <c r="B21" s="162" t="s">
        <v>582</v>
      </c>
      <c r="C21" s="161">
        <v>0</v>
      </c>
      <c r="D21" s="161">
        <v>0</v>
      </c>
    </row>
    <row r="22" spans="1:4" ht="28.5">
      <c r="A22" s="157">
        <v>19</v>
      </c>
      <c r="B22" s="163" t="s">
        <v>583</v>
      </c>
      <c r="C22" s="168">
        <f>SUM(C18,C20)</f>
        <v>0</v>
      </c>
      <c r="D22" s="168">
        <f>SUM(D18,D20)</f>
        <v>0</v>
      </c>
    </row>
    <row r="23" spans="1:4" ht="12.75">
      <c r="A23" s="157">
        <v>20</v>
      </c>
      <c r="B23" s="160" t="s">
        <v>584</v>
      </c>
      <c r="C23" s="160">
        <f>SUM(C24:C25)</f>
        <v>6416692</v>
      </c>
      <c r="D23" s="160">
        <f>SUM(D24:D25)</f>
        <v>2405107</v>
      </c>
    </row>
    <row r="24" spans="1:4" ht="12.75">
      <c r="A24" s="157">
        <v>21</v>
      </c>
      <c r="B24" s="162" t="s">
        <v>585</v>
      </c>
      <c r="C24" s="161">
        <v>0</v>
      </c>
      <c r="D24" s="161">
        <v>3360</v>
      </c>
    </row>
    <row r="25" spans="1:4" ht="12.75">
      <c r="A25" s="157">
        <v>22</v>
      </c>
      <c r="B25" s="162" t="s">
        <v>586</v>
      </c>
      <c r="C25" s="161">
        <v>6416692</v>
      </c>
      <c r="D25" s="161">
        <v>2401747</v>
      </c>
    </row>
    <row r="26" spans="1:4" ht="12.75">
      <c r="A26" s="157">
        <v>23</v>
      </c>
      <c r="B26" s="160" t="s">
        <v>587</v>
      </c>
      <c r="C26" s="160">
        <f>SUM(C27,C28,C29,C30,C32,C34)</f>
        <v>19540</v>
      </c>
      <c r="D26" s="160">
        <f>SUM(D27,D28,D29,D30,D32,D34)</f>
        <v>39543</v>
      </c>
    </row>
    <row r="27" spans="1:4" ht="12.75">
      <c r="A27" s="157">
        <v>24</v>
      </c>
      <c r="B27" s="162" t="s">
        <v>588</v>
      </c>
      <c r="C27" s="161">
        <v>790</v>
      </c>
      <c r="D27" s="161">
        <v>4826</v>
      </c>
    </row>
    <row r="28" spans="1:4" ht="12.75">
      <c r="A28" s="157">
        <v>25</v>
      </c>
      <c r="B28" s="162" t="s">
        <v>589</v>
      </c>
      <c r="C28" s="161">
        <v>0</v>
      </c>
      <c r="D28" s="161">
        <v>24717</v>
      </c>
    </row>
    <row r="29" spans="1:4" ht="12.75">
      <c r="A29" s="157">
        <v>26</v>
      </c>
      <c r="B29" s="162" t="s">
        <v>590</v>
      </c>
      <c r="C29" s="161">
        <v>0</v>
      </c>
      <c r="D29" s="161">
        <v>0</v>
      </c>
    </row>
    <row r="30" spans="1:4" ht="12.75">
      <c r="A30" s="157">
        <v>27</v>
      </c>
      <c r="B30" s="162" t="s">
        <v>591</v>
      </c>
      <c r="C30" s="161">
        <v>0</v>
      </c>
      <c r="D30" s="161">
        <v>0</v>
      </c>
    </row>
    <row r="31" spans="1:4" ht="12.75">
      <c r="A31" s="157">
        <v>28</v>
      </c>
      <c r="B31" s="162" t="s">
        <v>592</v>
      </c>
      <c r="C31" s="161">
        <v>0</v>
      </c>
      <c r="D31" s="161">
        <v>0</v>
      </c>
    </row>
    <row r="32" spans="1:4" ht="12.75">
      <c r="A32" s="157">
        <v>29</v>
      </c>
      <c r="B32" s="162" t="s">
        <v>593</v>
      </c>
      <c r="C32" s="161">
        <v>18750</v>
      </c>
      <c r="D32" s="161">
        <v>10000</v>
      </c>
    </row>
    <row r="33" spans="1:4" ht="12.75">
      <c r="A33" s="157">
        <v>30</v>
      </c>
      <c r="B33" s="162" t="s">
        <v>594</v>
      </c>
      <c r="C33" s="161">
        <v>18750</v>
      </c>
      <c r="D33" s="161">
        <v>10000</v>
      </c>
    </row>
    <row r="34" spans="1:4" ht="12.75">
      <c r="A34" s="157">
        <v>31</v>
      </c>
      <c r="B34" s="162" t="s">
        <v>595</v>
      </c>
      <c r="C34" s="161">
        <v>0</v>
      </c>
      <c r="D34" s="161">
        <v>0</v>
      </c>
    </row>
    <row r="35" spans="1:4" ht="12.75">
      <c r="A35" s="157">
        <v>32</v>
      </c>
      <c r="B35" s="160" t="s">
        <v>596</v>
      </c>
      <c r="C35" s="160">
        <f>SUM(C36,C37,C39,C41)</f>
        <v>15000</v>
      </c>
      <c r="D35" s="160">
        <f>SUM(D36,D37,D39,D41)</f>
        <v>15000</v>
      </c>
    </row>
    <row r="36" spans="1:4" ht="12.75">
      <c r="A36" s="157">
        <v>33</v>
      </c>
      <c r="B36" s="162" t="s">
        <v>597</v>
      </c>
      <c r="C36" s="161">
        <v>0</v>
      </c>
      <c r="D36" s="161">
        <v>0</v>
      </c>
    </row>
    <row r="37" spans="1:4" ht="12.75">
      <c r="A37" s="157">
        <v>34</v>
      </c>
      <c r="B37" s="162" t="s">
        <v>598</v>
      </c>
      <c r="C37" s="161">
        <v>0</v>
      </c>
      <c r="D37" s="161">
        <v>0</v>
      </c>
    </row>
    <row r="38" spans="1:4" ht="12.75">
      <c r="A38" s="157">
        <v>35</v>
      </c>
      <c r="B38" s="162" t="s">
        <v>592</v>
      </c>
      <c r="C38" s="161">
        <v>0</v>
      </c>
      <c r="D38" s="161">
        <v>0</v>
      </c>
    </row>
    <row r="39" spans="1:4" ht="12.75">
      <c r="A39" s="157">
        <v>36</v>
      </c>
      <c r="B39" s="162" t="s">
        <v>599</v>
      </c>
      <c r="C39" s="161">
        <v>15000</v>
      </c>
      <c r="D39" s="161">
        <v>15000</v>
      </c>
    </row>
    <row r="40" spans="1:4" ht="12.75">
      <c r="A40" s="157">
        <v>37</v>
      </c>
      <c r="B40" s="162" t="s">
        <v>594</v>
      </c>
      <c r="C40" s="161">
        <v>15000</v>
      </c>
      <c r="D40" s="161">
        <v>15000</v>
      </c>
    </row>
    <row r="41" spans="1:4" ht="12.75">
      <c r="A41" s="157">
        <v>38</v>
      </c>
      <c r="B41" s="162" t="s">
        <v>600</v>
      </c>
      <c r="C41" s="161">
        <v>0</v>
      </c>
      <c r="D41" s="161">
        <v>0</v>
      </c>
    </row>
    <row r="42" spans="1:4" s="169" customFormat="1" ht="12.75">
      <c r="A42" s="157">
        <v>39</v>
      </c>
      <c r="B42" s="160" t="s">
        <v>601</v>
      </c>
      <c r="C42" s="160">
        <f>SUM(C43:C46)</f>
        <v>0</v>
      </c>
      <c r="D42" s="160">
        <f>SUM(D43:D46)</f>
        <v>0</v>
      </c>
    </row>
    <row r="43" spans="1:4" ht="12.75">
      <c r="A43" s="157">
        <v>40</v>
      </c>
      <c r="B43" s="162" t="s">
        <v>602</v>
      </c>
      <c r="C43" s="161">
        <v>0</v>
      </c>
      <c r="D43" s="161">
        <v>0</v>
      </c>
    </row>
    <row r="44" spans="1:4" ht="12.75">
      <c r="A44" s="157">
        <v>41</v>
      </c>
      <c r="B44" s="162" t="s">
        <v>603</v>
      </c>
      <c r="C44" s="161">
        <v>0</v>
      </c>
      <c r="D44" s="161">
        <v>0</v>
      </c>
    </row>
    <row r="45" spans="1:4" ht="12.75">
      <c r="A45" s="157">
        <v>42</v>
      </c>
      <c r="B45" s="162" t="s">
        <v>604</v>
      </c>
      <c r="C45" s="161">
        <v>0</v>
      </c>
      <c r="D45" s="161">
        <v>0</v>
      </c>
    </row>
    <row r="46" spans="1:4" ht="12.75">
      <c r="A46" s="157">
        <v>43</v>
      </c>
      <c r="B46" s="162" t="s">
        <v>605</v>
      </c>
      <c r="C46" s="161">
        <v>0</v>
      </c>
      <c r="D46" s="161">
        <v>0</v>
      </c>
    </row>
    <row r="47" spans="1:4" ht="15">
      <c r="A47" s="157">
        <v>44</v>
      </c>
      <c r="B47" s="168" t="s">
        <v>606</v>
      </c>
      <c r="C47" s="164">
        <f>SUM(C26,C35,C42)</f>
        <v>34540</v>
      </c>
      <c r="D47" s="164">
        <f>SUM(D26,D35,D42)</f>
        <v>54543</v>
      </c>
    </row>
    <row r="48" spans="1:4" ht="29.25">
      <c r="A48" s="157">
        <v>45</v>
      </c>
      <c r="B48" s="163" t="s">
        <v>607</v>
      </c>
      <c r="C48" s="164">
        <v>0</v>
      </c>
      <c r="D48" s="164">
        <v>0</v>
      </c>
    </row>
    <row r="49" spans="1:4" ht="28.5">
      <c r="A49" s="157">
        <v>46</v>
      </c>
      <c r="B49" s="163" t="s">
        <v>608</v>
      </c>
      <c r="C49" s="168">
        <f>SUM(C50:C52)</f>
        <v>0</v>
      </c>
      <c r="D49" s="168">
        <f>SUM(D50:D52)</f>
        <v>0</v>
      </c>
    </row>
    <row r="50" spans="1:4" ht="18" customHeight="1">
      <c r="A50" s="157">
        <v>47</v>
      </c>
      <c r="B50" s="167" t="s">
        <v>609</v>
      </c>
      <c r="C50" s="170">
        <v>0</v>
      </c>
      <c r="D50" s="170">
        <v>0</v>
      </c>
    </row>
    <row r="51" spans="1:4" ht="15">
      <c r="A51" s="157">
        <v>48</v>
      </c>
      <c r="B51" s="167" t="s">
        <v>610</v>
      </c>
      <c r="C51" s="170">
        <v>0</v>
      </c>
      <c r="D51" s="170">
        <v>0</v>
      </c>
    </row>
    <row r="52" spans="1:4" ht="15">
      <c r="A52" s="157">
        <v>49</v>
      </c>
      <c r="B52" s="162" t="s">
        <v>611</v>
      </c>
      <c r="C52" s="171">
        <v>0</v>
      </c>
      <c r="D52" s="171">
        <v>0</v>
      </c>
    </row>
    <row r="53" spans="1:4" ht="14.25">
      <c r="A53" s="157">
        <v>50</v>
      </c>
      <c r="B53" s="168" t="s">
        <v>612</v>
      </c>
      <c r="C53" s="168">
        <f>SUM(C17,C22,C23,C47,C48,C49,)</f>
        <v>130925709</v>
      </c>
      <c r="D53" s="168">
        <f>SUM(D17,D22,D23,D47,D48,D49,)</f>
        <v>127973409</v>
      </c>
    </row>
    <row r="54" spans="1:4" ht="15.75">
      <c r="A54" s="157">
        <v>51</v>
      </c>
      <c r="B54" s="158" t="s">
        <v>613</v>
      </c>
      <c r="C54" s="161"/>
      <c r="D54" s="161"/>
    </row>
    <row r="55" spans="1:4" ht="14.25">
      <c r="A55" s="157">
        <v>52</v>
      </c>
      <c r="B55" s="168" t="s">
        <v>614</v>
      </c>
      <c r="C55" s="160">
        <f>SUM(C56:C60)</f>
        <v>121998281</v>
      </c>
      <c r="D55" s="160">
        <f>SUM(D56:D60)</f>
        <v>116828474</v>
      </c>
    </row>
    <row r="56" spans="1:4" ht="12.75">
      <c r="A56" s="157">
        <v>53</v>
      </c>
      <c r="B56" s="162" t="s">
        <v>615</v>
      </c>
      <c r="C56" s="161">
        <v>158814717</v>
      </c>
      <c r="D56" s="161">
        <v>158814717</v>
      </c>
    </row>
    <row r="57" spans="1:4" ht="12.75">
      <c r="A57" s="157">
        <v>54</v>
      </c>
      <c r="B57" s="162" t="s">
        <v>616</v>
      </c>
      <c r="C57" s="161">
        <v>0</v>
      </c>
      <c r="D57" s="161">
        <v>0</v>
      </c>
    </row>
    <row r="58" spans="1:4" ht="12.75">
      <c r="A58" s="157">
        <v>55</v>
      </c>
      <c r="B58" s="162" t="s">
        <v>617</v>
      </c>
      <c r="C58" s="161">
        <v>6066473</v>
      </c>
      <c r="D58" s="161">
        <v>6066473</v>
      </c>
    </row>
    <row r="59" spans="1:4" ht="12.75">
      <c r="A59" s="157">
        <v>56</v>
      </c>
      <c r="B59" s="162" t="s">
        <v>618</v>
      </c>
      <c r="C59" s="161">
        <v>-42931036</v>
      </c>
      <c r="D59" s="161">
        <v>-42882909</v>
      </c>
    </row>
    <row r="60" spans="1:4" ht="12.75">
      <c r="A60" s="157">
        <v>57</v>
      </c>
      <c r="B60" s="162" t="s">
        <v>619</v>
      </c>
      <c r="C60" s="161">
        <v>48127</v>
      </c>
      <c r="D60" s="161">
        <v>-5169807</v>
      </c>
    </row>
    <row r="61" spans="1:4" ht="12.75">
      <c r="A61" s="157">
        <v>58</v>
      </c>
      <c r="B61" s="160" t="s">
        <v>620</v>
      </c>
      <c r="C61" s="160">
        <f>SUM(C62:C69)</f>
        <v>0</v>
      </c>
      <c r="D61" s="160">
        <f>SUM(D62:D69)</f>
        <v>0</v>
      </c>
    </row>
    <row r="62" spans="1:4" ht="12.75">
      <c r="A62" s="157">
        <v>59</v>
      </c>
      <c r="B62" s="162" t="s">
        <v>621</v>
      </c>
      <c r="C62" s="161">
        <v>0</v>
      </c>
      <c r="D62" s="161">
        <v>0</v>
      </c>
    </row>
    <row r="63" spans="1:4" ht="12.75">
      <c r="A63" s="157">
        <v>60</v>
      </c>
      <c r="B63" s="162" t="s">
        <v>622</v>
      </c>
      <c r="C63" s="161">
        <v>0</v>
      </c>
      <c r="D63" s="161">
        <v>0</v>
      </c>
    </row>
    <row r="64" spans="1:4" ht="12.75">
      <c r="A64" s="157">
        <v>61</v>
      </c>
      <c r="B64" s="162" t="s">
        <v>623</v>
      </c>
      <c r="C64" s="161">
        <v>0</v>
      </c>
      <c r="D64" s="161">
        <v>0</v>
      </c>
    </row>
    <row r="65" spans="1:4" ht="12.75">
      <c r="A65" s="157">
        <v>62</v>
      </c>
      <c r="B65" s="162" t="s">
        <v>624</v>
      </c>
      <c r="C65" s="161">
        <v>0</v>
      </c>
      <c r="D65" s="161">
        <v>0</v>
      </c>
    </row>
    <row r="66" spans="1:4" ht="12.75">
      <c r="A66" s="157">
        <v>63</v>
      </c>
      <c r="B66" s="162" t="s">
        <v>625</v>
      </c>
      <c r="C66" s="161">
        <v>0</v>
      </c>
      <c r="D66" s="161">
        <v>0</v>
      </c>
    </row>
    <row r="67" spans="1:4" ht="12.75">
      <c r="A67" s="157">
        <v>64</v>
      </c>
      <c r="B67" s="162" t="s">
        <v>626</v>
      </c>
      <c r="C67" s="161">
        <v>0</v>
      </c>
      <c r="D67" s="161">
        <v>0</v>
      </c>
    </row>
    <row r="68" spans="1:4" ht="12.75">
      <c r="A68" s="157">
        <v>65</v>
      </c>
      <c r="B68" s="162" t="s">
        <v>627</v>
      </c>
      <c r="C68" s="161">
        <v>0</v>
      </c>
      <c r="D68" s="161">
        <v>0</v>
      </c>
    </row>
    <row r="69" spans="1:4" ht="12.75">
      <c r="A69" s="157">
        <v>66</v>
      </c>
      <c r="B69" s="162" t="s">
        <v>628</v>
      </c>
      <c r="C69" s="161">
        <v>0</v>
      </c>
      <c r="D69" s="161">
        <v>0</v>
      </c>
    </row>
    <row r="70" spans="1:4" ht="12.75">
      <c r="A70" s="157">
        <v>67</v>
      </c>
      <c r="B70" s="162" t="s">
        <v>629</v>
      </c>
      <c r="C70" s="161">
        <v>0</v>
      </c>
      <c r="D70" s="161">
        <v>0</v>
      </c>
    </row>
    <row r="71" spans="1:4" s="169" customFormat="1" ht="12.75">
      <c r="A71" s="157">
        <v>68</v>
      </c>
      <c r="B71" s="160" t="s">
        <v>630</v>
      </c>
      <c r="C71" s="160">
        <f>SUM(C72:C79)</f>
        <v>278749</v>
      </c>
      <c r="D71" s="160">
        <f>SUM(D72:D79)</f>
        <v>409233</v>
      </c>
    </row>
    <row r="72" spans="1:4" s="169" customFormat="1" ht="12.75">
      <c r="A72" s="157">
        <v>69</v>
      </c>
      <c r="B72" s="162" t="s">
        <v>631</v>
      </c>
      <c r="C72" s="161">
        <v>0</v>
      </c>
      <c r="D72" s="161">
        <v>0</v>
      </c>
    </row>
    <row r="73" spans="1:4" s="169" customFormat="1" ht="12.75">
      <c r="A73" s="157">
        <v>70</v>
      </c>
      <c r="B73" s="162" t="s">
        <v>632</v>
      </c>
      <c r="C73" s="161">
        <v>0</v>
      </c>
      <c r="D73" s="161">
        <v>0</v>
      </c>
    </row>
    <row r="74" spans="1:4" s="169" customFormat="1" ht="12.75">
      <c r="A74" s="157">
        <v>71</v>
      </c>
      <c r="B74" s="162" t="s">
        <v>633</v>
      </c>
      <c r="C74" s="161">
        <v>0</v>
      </c>
      <c r="D74" s="161">
        <v>0</v>
      </c>
    </row>
    <row r="75" spans="1:4" s="169" customFormat="1" ht="12.75">
      <c r="A75" s="157">
        <v>72</v>
      </c>
      <c r="B75" s="162" t="s">
        <v>634</v>
      </c>
      <c r="C75" s="161">
        <v>0</v>
      </c>
      <c r="D75" s="161">
        <v>0</v>
      </c>
    </row>
    <row r="76" spans="1:4" s="169" customFormat="1" ht="12.75">
      <c r="A76" s="157">
        <v>73</v>
      </c>
      <c r="B76" s="162" t="s">
        <v>635</v>
      </c>
      <c r="C76" s="161">
        <v>0</v>
      </c>
      <c r="D76" s="161">
        <v>0</v>
      </c>
    </row>
    <row r="77" spans="1:4" s="169" customFormat="1" ht="12.75">
      <c r="A77" s="157">
        <v>74</v>
      </c>
      <c r="B77" s="162" t="s">
        <v>636</v>
      </c>
      <c r="C77" s="161">
        <v>0</v>
      </c>
      <c r="D77" s="161">
        <v>0</v>
      </c>
    </row>
    <row r="78" spans="1:4" s="169" customFormat="1" ht="12.75">
      <c r="A78" s="157">
        <v>75</v>
      </c>
      <c r="B78" s="162" t="s">
        <v>637</v>
      </c>
      <c r="C78" s="161">
        <v>0</v>
      </c>
      <c r="D78" s="161">
        <v>0</v>
      </c>
    </row>
    <row r="79" spans="1:4" s="169" customFormat="1" ht="12.75">
      <c r="A79" s="157">
        <v>76</v>
      </c>
      <c r="B79" s="162" t="s">
        <v>638</v>
      </c>
      <c r="C79" s="161">
        <v>278749</v>
      </c>
      <c r="D79" s="161">
        <v>409233</v>
      </c>
    </row>
    <row r="80" spans="1:4" s="169" customFormat="1" ht="12.75">
      <c r="A80" s="157">
        <v>77</v>
      </c>
      <c r="B80" s="172" t="s">
        <v>639</v>
      </c>
      <c r="C80" s="160">
        <f>C81</f>
        <v>174203</v>
      </c>
      <c r="D80" s="160">
        <f>D81</f>
        <v>698333</v>
      </c>
    </row>
    <row r="81" spans="1:4" s="169" customFormat="1" ht="12.75">
      <c r="A81" s="157">
        <v>78</v>
      </c>
      <c r="B81" s="162" t="s">
        <v>640</v>
      </c>
      <c r="C81" s="161">
        <v>174203</v>
      </c>
      <c r="D81" s="161">
        <v>698333</v>
      </c>
    </row>
    <row r="82" spans="1:4" s="169" customFormat="1" ht="14.25">
      <c r="A82" s="157">
        <v>79</v>
      </c>
      <c r="B82" s="168" t="s">
        <v>641</v>
      </c>
      <c r="C82" s="160">
        <f>SUM(C61,C71,C80)</f>
        <v>452952</v>
      </c>
      <c r="D82" s="160">
        <f>SUM(D61,D71,D80)</f>
        <v>1107566</v>
      </c>
    </row>
    <row r="83" spans="1:4" s="173" customFormat="1" ht="28.5">
      <c r="A83" s="157">
        <v>80</v>
      </c>
      <c r="B83" s="163" t="s">
        <v>642</v>
      </c>
      <c r="C83" s="168">
        <v>0</v>
      </c>
      <c r="D83" s="168">
        <v>0</v>
      </c>
    </row>
    <row r="84" spans="1:4" s="173" customFormat="1" ht="28.5">
      <c r="A84" s="157">
        <v>81</v>
      </c>
      <c r="B84" s="163" t="s">
        <v>643</v>
      </c>
      <c r="C84" s="168">
        <f>SUM(C85:C87)</f>
        <v>8474476</v>
      </c>
      <c r="D84" s="168">
        <f>SUM(D85:D87)</f>
        <v>10037369</v>
      </c>
    </row>
    <row r="85" spans="1:4" s="175" customFormat="1" ht="15">
      <c r="A85" s="157">
        <v>82</v>
      </c>
      <c r="B85" s="167" t="s">
        <v>644</v>
      </c>
      <c r="C85" s="174">
        <v>0</v>
      </c>
      <c r="D85" s="174">
        <v>0</v>
      </c>
    </row>
    <row r="86" spans="1:4" s="175" customFormat="1" ht="15">
      <c r="A86" s="157">
        <v>83</v>
      </c>
      <c r="B86" s="167" t="s">
        <v>645</v>
      </c>
      <c r="C86" s="171">
        <v>368079</v>
      </c>
      <c r="D86" s="171">
        <v>547463</v>
      </c>
    </row>
    <row r="87" spans="1:4" s="176" customFormat="1" ht="15">
      <c r="A87" s="157">
        <v>84</v>
      </c>
      <c r="B87" s="167" t="s">
        <v>646</v>
      </c>
      <c r="C87" s="171">
        <v>8106397</v>
      </c>
      <c r="D87" s="171">
        <v>9489906</v>
      </c>
    </row>
    <row r="88" spans="1:4" ht="15.75">
      <c r="A88" s="157">
        <v>85</v>
      </c>
      <c r="B88" s="177" t="s">
        <v>647</v>
      </c>
      <c r="C88" s="177">
        <f>SUM(C55,C82,C83,C84)</f>
        <v>130925709</v>
      </c>
      <c r="D88" s="177">
        <f>SUM(D55,D82,D83,D84)</f>
        <v>127973409</v>
      </c>
    </row>
  </sheetData>
  <sheetProtection/>
  <mergeCells count="1">
    <mergeCell ref="A1:D1"/>
  </mergeCells>
  <printOptions/>
  <pageMargins left="0.7874015748031497" right="0.4330708661417323" top="0.5511811023622047" bottom="0.31496062992125984" header="0.31496062992125984" footer="0.31496062992125984"/>
  <pageSetup horizontalDpi="600" verticalDpi="600" orientation="portrait" paperSize="9" r:id="rId1"/>
  <headerFooter alignWithMargins="0">
    <oddHeader>&amp;R&amp;"Arial,Normál"&amp;10 3. számú kimutatás</oddHeader>
    <oddFooter>&amp;L&amp;B&amp;C&amp;R</oddFooter>
  </headerFooter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Livi</dc:creator>
  <cp:keywords/>
  <dc:description/>
  <cp:lastModifiedBy>Livi</cp:lastModifiedBy>
  <cp:lastPrinted>2018-05-10T11:20:40Z</cp:lastPrinted>
  <dcterms:created xsi:type="dcterms:W3CDTF">2011-02-02T09:24:37Z</dcterms:created>
  <dcterms:modified xsi:type="dcterms:W3CDTF">2018-05-10T11:21:19Z</dcterms:modified>
  <cp:category/>
  <cp:version/>
  <cp:contentType/>
  <cp:contentStatus/>
</cp:coreProperties>
</file>