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2"/>
  </bookViews>
  <sheets>
    <sheet name="Mód2018. .06. " sheetId="1" r:id="rId1"/>
    <sheet name="Mód2018. .05." sheetId="2" r:id="rId2"/>
    <sheet name="Összesen" sheetId="3" r:id="rId3"/>
    <sheet name="Felh" sheetId="4" r:id="rId4"/>
    <sheet name="Adósságot kel.köt." sheetId="5" r:id="rId5"/>
    <sheet name="EU" sheetId="6" r:id="rId6"/>
    <sheet name="kvalap" sheetId="7" r:id="rId7"/>
    <sheet name="Egyensúly 2012-2014. " sheetId="8" state="hidden" r:id="rId8"/>
    <sheet name="utem" sheetId="9" state="hidden" r:id="rId9"/>
    <sheet name="tobbeves" sheetId="10" state="hidden" r:id="rId10"/>
    <sheet name="közvetett támog" sheetId="11" state="hidden" r:id="rId11"/>
    <sheet name="Adósságot kel.köt. (2)" sheetId="12" state="hidden" r:id="rId12"/>
    <sheet name="Bevételek" sheetId="13" r:id="rId13"/>
    <sheet name="Kiadás" sheetId="14" r:id="rId14"/>
    <sheet name="COFOG" sheetId="15" r:id="rId15"/>
    <sheet name="Határozat" sheetId="16" r:id="rId16"/>
  </sheets>
  <definedNames>
    <definedName name="_xlnm.Print_Titles" localSheetId="11">'Adósságot kel.köt. (2)'!$1:$9</definedName>
    <definedName name="_xlnm.Print_Titles" localSheetId="12">'Bevételek'!$1:$4</definedName>
    <definedName name="_xlnm.Print_Titles" localSheetId="14">'COFOG'!$1:$5</definedName>
    <definedName name="_xlnm.Print_Titles" localSheetId="7">'Egyensúly 2012-2014. '!$1:$2</definedName>
    <definedName name="_xlnm.Print_Titles" localSheetId="3">'Felh'!$1:$6</definedName>
    <definedName name="_xlnm.Print_Titles" localSheetId="13">'Kiadás'!$1:$4</definedName>
    <definedName name="_xlnm.Print_Titles" localSheetId="10">'közvetett támog'!$1:$3</definedName>
    <definedName name="_xlnm.Print_Titles" localSheetId="2">'Összesen'!$1:$4</definedName>
  </definedNames>
  <calcPr fullCalcOnLoad="1"/>
</workbook>
</file>

<file path=xl/comments13.xml><?xml version="1.0" encoding="utf-8"?>
<comments xmlns="http://schemas.openxmlformats.org/spreadsheetml/2006/main">
  <authors>
    <author>Livi</author>
  </authors>
  <commentList>
    <comment ref="A2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4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4.xml><?xml version="1.0" encoding="utf-8"?>
<comments xmlns="http://schemas.openxmlformats.org/spreadsheetml/2006/main">
  <authors>
    <author>Livi</author>
  </authors>
  <commentLis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<sst xmlns="http://schemas.openxmlformats.org/spreadsheetml/2006/main" count="1124" uniqueCount="657">
  <si>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</si>
  <si>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</si>
  <si>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</si>
  <si>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</si>
  <si>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</si>
  <si>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</si>
  <si>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</si>
  <si>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</si>
  <si>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</si>
  <si>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</si>
  <si>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</si>
  <si>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</si>
  <si>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</si>
  <si>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</si>
  <si>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</si>
  <si>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</si>
  <si>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</si>
  <si>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</si>
  <si>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</si>
  <si>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</si>
  <si>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</si>
  <si>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</si>
  <si>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</si>
  <si>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</si>
  <si>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</si>
  <si>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</si>
  <si>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</si>
  <si>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</si>
  <si>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</si>
  <si>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</si>
  <si>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</si>
  <si>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</si>
  <si>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</si>
  <si>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</si>
  <si>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</si>
  <si>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</si>
  <si>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</si>
  <si>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</si>
  <si>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</si>
  <si>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</si>
  <si>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</si>
  <si>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</si>
  <si>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</si>
  <si>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</si>
  <si>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</si>
  <si>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</si>
  <si>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</si>
  <si>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</si>
  <si>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</si>
  <si>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</si>
  <si>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</si>
  <si>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</si>
  <si>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</si>
  <si>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</si>
  <si>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</si>
  <si>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</si>
  <si>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</si>
  <si>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</si>
  <si>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</si>
  <si>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</si>
  <si>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</si>
  <si>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</si>
  <si>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</si>
  <si>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</si>
  <si>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</si>
  <si>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</si>
  <si>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</si>
  <si>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</si>
  <si>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</si>
  <si>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</si>
  <si>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</si>
  <si>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</si>
  <si>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</si>
  <si>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</si>
  <si>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</si>
  <si>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</si>
  <si>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</si>
  <si>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</si>
  <si>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</si>
  <si>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</si>
  <si>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</si>
  <si>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</si>
  <si>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</si>
  <si>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</si>
  <si>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</si>
  <si>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</si>
  <si>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</si>
  <si>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</si>
  <si>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</si>
  <si>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</si>
  <si>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</si>
  <si>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</si>
  <si>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</si>
  <si>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</si>
  <si>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</si>
  <si>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</si>
  <si>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</si>
  <si>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</si>
  <si>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</si>
  <si>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</si>
  <si>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</si>
  <si>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</si>
  <si>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</si>
  <si>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</si>
  <si>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</si>
  <si>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</si>
  <si>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</si>
  <si>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</si>
  <si>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</si>
  <si>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</si>
  <si>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</si>
  <si>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</si>
  <si>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</si>
  <si>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</si>
  <si>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</si>
  <si>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</si>
  <si>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</si>
  <si>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</si>
  <si>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</si>
  <si>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</si>
  <si>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</si>
  <si>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</si>
  <si>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</si>
  <si>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</si>
  <si>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</si>
  <si>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</si>
  <si>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</si>
  <si>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</si>
  <si>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</si>
  <si>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</si>
  <si>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</si>
  <si>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</si>
  <si>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</si>
  <si>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</si>
  <si>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</si>
  <si>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</si>
  <si>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</si>
  <si>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</si>
  <si>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</si>
  <si>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</si>
  <si>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</si>
  <si>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</si>
  <si>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</si>
  <si>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</si>
  <si>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</si>
  <si>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</si>
  <si>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</si>
  <si>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</si>
  <si>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</si>
  <si>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</si>
  <si>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</si>
  <si>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</si>
  <si>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</si>
  <si>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</si>
  <si>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</si>
  <si>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</si>
  <si>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</si>
  <si>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</si>
  <si>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</si>
  <si>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</si>
  <si>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</si>
  <si>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</si>
  <si>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</si>
  <si>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</si>
  <si>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</si>
  <si>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</si>
  <si>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</si>
  <si>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</si>
  <si>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</si>
  <si>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</si>
  <si>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</si>
  <si>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</si>
  <si>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</si>
  <si>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</si>
  <si>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</si>
  <si>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</si>
  <si>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</si>
  <si>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</si>
  <si>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</si>
  <si>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</si>
  <si>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</si>
  <si>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</si>
  <si>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</si>
  <si>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</si>
  <si>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</si>
  <si>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</si>
  <si>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</si>
  <si>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</si>
  <si>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</si>
  <si>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</si>
  <si>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</si>
  <si>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</si>
  <si>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</si>
  <si>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</si>
  <si>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</si>
  <si>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</si>
  <si>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</si>
  <si>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</si>
  <si>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</si>
  <si>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</si>
  <si>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</si>
  <si>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</si>
  <si>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</si>
  <si>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</si>
  <si>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</si>
  <si>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</si>
  <si>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</si>
  <si>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</si>
  <si>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</si>
  <si>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</si>
  <si>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</si>
  <si>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</si>
  <si>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</si>
  <si>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</si>
  <si>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</si>
  <si>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</si>
  <si>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</si>
  <si>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</si>
  <si>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</si>
  <si>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</si>
  <si>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</si>
  <si>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</si>
  <si>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</si>
  <si>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</si>
  <si>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</si>
  <si>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</si>
  <si>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</si>
  <si>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</si>
  <si>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</si>
  <si>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</si>
  <si>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</si>
  <si>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</si>
  <si>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</si>
  <si>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</si>
  <si>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</si>
  <si>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</si>
  <si>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</si>
  <si>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</si>
  <si>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</si>
  <si>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</si>
  <si>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</si>
  <si>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</si>
  <si>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</si>
  <si>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</si>
  <si>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</si>
  <si>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</si>
  <si>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</si>
  <si>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</si>
  <si>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</si>
  <si>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</si>
  <si>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</si>
  <si>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</si>
  <si>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</si>
  <si>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</si>
  <si>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</si>
  <si>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</si>
  <si>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</si>
  <si>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</si>
  <si>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</si>
  <si>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</si>
  <si>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</si>
  <si>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</si>
  <si>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</si>
  <si>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</si>
  <si>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</si>
  <si>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</si>
  <si>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</si>
  <si>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</si>
  <si>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</si>
  <si>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</si>
  <si>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</si>
  <si>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</si>
  <si>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</si>
  <si>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</si>
  <si>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</si>
  <si>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</si>
  <si>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</si>
  <si>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</si>
  <si>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</si>
  <si>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</si>
  <si>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</si>
  <si>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</si>
  <si>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</si>
  <si>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</si>
  <si>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</si>
  <si>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</si>
  <si>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</si>
  <si>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</si>
  <si>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</si>
  <si>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</si>
  <si>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</si>
  <si>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</si>
  <si>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</si>
  <si>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</si>
  <si>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</si>
  <si>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</si>
  <si>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</si>
  <si>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</si>
  <si>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</si>
  <si>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</si>
  <si>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</si>
  <si>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</si>
  <si>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</si>
  <si>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</si>
  <si>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</si>
  <si>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</si>
  <si>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</si>
  <si>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</si>
  <si>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</si>
  <si>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</si>
  <si>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</si>
  <si>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</si>
  <si>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</si>
  <si>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</si>
  <si>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</si>
  <si>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</si>
  <si>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</si>
  <si>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</si>
  <si>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</si>
  <si>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</si>
  <si>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</si>
  <si>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</si>
  <si>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</si>
  <si>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</si>
  <si>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</si>
  <si>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</si>
  <si>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</si>
  <si>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</si>
  <si>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</si>
  <si>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</si>
  <si>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</si>
  <si>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</si>
  <si>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</si>
  <si>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</si>
  <si>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</si>
  <si>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</si>
  <si>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</si>
  <si>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</si>
  <si>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</si>
  <si>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</si>
  <si>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</si>
  <si>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</si>
  <si>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</si>
  <si>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</si>
  <si>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</si>
  <si>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</si>
  <si>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</si>
  <si>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</si>
  <si>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</si>
  <si>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</si>
  <si>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</si>
  <si>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</si>
  <si>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</si>
  <si>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</si>
  <si>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</si>
  <si>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</si>
  <si>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</si>
  <si>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</si>
  <si>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</si>
  <si>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</si>
  <si>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</si>
  <si>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</si>
  <si>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</si>
  <si>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</si>
  <si>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</si>
  <si>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</si>
  <si>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</si>
  <si>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</si>
  <si>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</si>
  <si>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</si>
  <si>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</si>
  <si>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</si>
  <si>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</si>
  <si>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</si>
  <si>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</si>
  <si>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</si>
  <si>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</si>
  <si>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</si>
  <si>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</si>
  <si>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</si>
  <si>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</si>
  <si>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</si>
  <si>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</si>
  <si>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</si>
  <si>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</si>
  <si>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</si>
  <si>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</si>
  <si>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</si>
  <si>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</si>
  <si>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</si>
  <si>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</si>
  <si>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</si>
  <si>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</si>
  <si>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</si>
  <si>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</si>
  <si>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</si>
  <si>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</si>
  <si>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</si>
  <si>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</si>
  <si>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</si>
  <si>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</si>
  <si>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</si>
  <si>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</si>
  <si>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</si>
  <si>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</si>
  <si>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</si>
  <si>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</si>
  <si>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</si>
  <si>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</si>
  <si>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</si>
  <si>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</si>
  <si>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</si>
  <si>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</si>
  <si>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</si>
  <si>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</si>
  <si>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</si>
  <si>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</si>
  <si>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</si>
  <si>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</si>
  <si>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</si>
  <si>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</si>
  <si>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</si>
  <si>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</si>
  <si>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</si>
  <si>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</si>
  <si>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</si>
  <si>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</si>
  <si>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</si>
  <si>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</si>
  <si>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</si>
  <si>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</si>
  <si>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</si>
  <si>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</si>
  <si>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</si>
  <si>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</si>
  <si>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</si>
  <si>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</si>
  <si>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</si>
  <si>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</si>
  <si>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</si>
  <si>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</si>
  <si>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</si>
  <si>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</si>
  <si>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</si>
  <si>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</si>
  <si>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</si>
  <si>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</si>
  <si>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</si>
  <si>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</si>
  <si>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</si>
  <si>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</si>
  <si>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</si>
  <si>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</si>
  <si>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</si>
  <si>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</si>
  <si>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</si>
  <si>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</si>
  <si>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</si>
  <si>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</si>
  <si>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</si>
  <si>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</si>
  <si>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</si>
  <si>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</si>
  <si>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</si>
  <si>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</si>
  <si>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</si>
  <si>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</si>
  <si>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</si>
  <si>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</si>
  <si>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</si>
  <si>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</si>
  <si>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</si>
  <si>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</si>
  <si>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</si>
  <si>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</si>
  <si>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</si>
  <si>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</si>
  <si>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</si>
  <si>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</si>
  <si>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</si>
  <si>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</si>
  <si>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</si>
  <si>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</si>
  <si>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</si>
  <si>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</si>
  <si>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</si>
  <si>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</si>
  <si>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</si>
  <si>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</si>
  <si>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</si>
  <si>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reprezentáció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</si>
  <si>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</si>
  <si>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</si>
  <si>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</si>
  <si>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</si>
  <si>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</si>
  <si>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</si>
  <si>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</si>
  <si>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</si>
  <si>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</si>
  <si>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</si>
  <si>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</si>
  <si>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</si>
  <si>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</si>
  <si>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</si>
  <si>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</si>
  <si>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</si>
  <si>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- Szennyvízhálózat felújítása (maradvány)</t>
  </si>
  <si>
    <t>011130 Önkormányzatok és önkormányzati hivatalok jogalkotó és általános igazgatási tevékenysége (képviselői T. díj)</t>
  </si>
  <si>
    <t>082091 Közművelődés - közösségi és társadalmi részvétel fejlesztése (kamat)</t>
  </si>
  <si>
    <t xml:space="preserve"> személyhez nem köthető repr.</t>
  </si>
  <si>
    <t xml:space="preserve">   - bolt támogatás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</si>
  <si>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</si>
  <si>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</si>
  <si>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BELSŐSÁRD KÖZSÉG ÖNKORMÁNYZATA </t>
  </si>
  <si>
    <r>
      <t xml:space="preserve">BELSŐSÁRD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</si>
  <si>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BELSŐSÁRD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</si>
  <si>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Vida József polgármester</t>
    </r>
  </si>
  <si>
    <t>(: Vida József :)</t>
  </si>
  <si>
    <t xml:space="preserve"> - Ár és belvíz védelem (árkolási munka)</t>
  </si>
  <si>
    <t xml:space="preserve"> - Ingatlan vásárlás</t>
  </si>
  <si>
    <t>- Faluháznál melléképület kialakítása (szociális helyiség és garázs)</t>
  </si>
  <si>
    <t xml:space="preserve"> - 2015. évi fel nem haszn.  szennyvízdíjtámogatás visszaut.</t>
  </si>
  <si>
    <t xml:space="preserve"> - Mentőszolgálat Alapítvány</t>
  </si>
  <si>
    <t>Tény 06.30.</t>
  </si>
  <si>
    <t xml:space="preserve">   - Jövedéki adó</t>
  </si>
  <si>
    <t xml:space="preserve"> - MEDICOPTER Alapítvány</t>
  </si>
  <si>
    <t xml:space="preserve">   - Dr. Hetés Ferenc Rendelőintézet</t>
  </si>
  <si>
    <t xml:space="preserve">- Rendkívűli szoc. Támog. </t>
  </si>
  <si>
    <t>011130 Önkormányzatok és önkormányzati hivatalok jogalkotó és általános igazgatási tevékenysége  cafetéria</t>
  </si>
  <si>
    <t xml:space="preserve">   - fogorvosi hozzájárulás 2017.</t>
  </si>
  <si>
    <t xml:space="preserve">   - háziorvosi hozzájárulás 2017.</t>
  </si>
  <si>
    <t xml:space="preserve">  - Faluház padló felújítás</t>
  </si>
  <si>
    <t>- Közös Önkormányzati Hivatal felhalmozási kiadásaihoz átadás önkormányzatnak</t>
  </si>
  <si>
    <t>2020.</t>
  </si>
  <si>
    <t>(: Balláné Kulcsár Mária :)</t>
  </si>
  <si>
    <t>jegyző</t>
  </si>
  <si>
    <t xml:space="preserve">   - Talajterhelési díj</t>
  </si>
  <si>
    <t>2017. terv</t>
  </si>
  <si>
    <r>
      <t xml:space="preserve">Belsősárd Község Önkormányzata 2017. évi közvetett támogatásai </t>
    </r>
    <r>
      <rPr>
        <i/>
        <sz val="12"/>
        <rFont val="Times New Roman"/>
        <family val="1"/>
      </rPr>
      <t>(adatok Ft-ban)</t>
    </r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</si>
  <si>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</si>
  <si>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</si>
  <si>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</si>
  <si>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</si>
  <si>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>(:Vida József:)</t>
  </si>
  <si>
    <t>Összesen:</t>
  </si>
  <si>
    <t>Beruházás</t>
  </si>
  <si>
    <t xml:space="preserve">Bevétel: </t>
  </si>
  <si>
    <t xml:space="preserve">Kiadás: </t>
  </si>
  <si>
    <t>dologi kiadás</t>
  </si>
  <si>
    <t>személyi juttatás</t>
  </si>
  <si>
    <t>- Rédicsi Iskolakörzet Gyermekeiért Alapítvány</t>
  </si>
  <si>
    <t>24a</t>
  </si>
  <si>
    <t>24b</t>
  </si>
  <si>
    <t xml:space="preserve">   - áramdíj visszatérítés</t>
  </si>
  <si>
    <t xml:space="preserve">   - bontott anyag értékesítés (tégla, fém hulladék)</t>
  </si>
  <si>
    <t>- polgármesteri bér emelés különbözetére</t>
  </si>
  <si>
    <t>Müködési célú költségvetési tám.és kieg.támog.</t>
  </si>
  <si>
    <t xml:space="preserve">   - Nemzeti Foglalkoztatási Alap (nyári diákmunka) </t>
  </si>
  <si>
    <t xml:space="preserve"> -Samsung Galaxy Mobil telefon tokkal</t>
  </si>
  <si>
    <t xml:space="preserve">   - ZALAVÍZ Zrt. vizdíj támogatás 2017. évi</t>
  </si>
  <si>
    <t xml:space="preserve">   - Gyermeknapi rendezvényre Rédics önk.</t>
  </si>
  <si>
    <t>Rendkívűli szociális tüzifa</t>
  </si>
  <si>
    <t>Futball kapu vásárlás</t>
  </si>
  <si>
    <t>- Polgármesteri illetmény támogatása</t>
  </si>
  <si>
    <t xml:space="preserve">   - védőnői hozzájárulás 2017</t>
  </si>
  <si>
    <t xml:space="preserve">   - konyha müköd.étkeztetéshez hozzájárulás 2018.</t>
  </si>
  <si>
    <t xml:space="preserve">   - óvodai hozzájárulás 2018.</t>
  </si>
  <si>
    <t xml:space="preserve">   - falugondnok 2018.</t>
  </si>
  <si>
    <t>BELSŐSÁRD KÖZSÉG ÖNKORMÁNYZATA 2018. ÉVI KÖLTSÉGVETÉSÉNEK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</si>
  <si>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</si>
  <si>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</si>
  <si>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</si>
  <si>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- Tervezői díj</t>
  </si>
  <si>
    <r>
      <t>BELSŐSÁRD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</si>
  <si>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</si>
  <si>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r>
      <t>2018.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</si>
  <si>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Kistérségi Társulás Központi ügyelet gépkocsi vásárláshoz</t>
  </si>
  <si>
    <t xml:space="preserve">2018. ÉVI SAJÁT BEVÉTELEI, TOVÁBBÁ ADÓSSÁGOT KELETKEZTETŐ </t>
  </si>
  <si>
    <t>2017-ben befolyt, 2018-ban átutalt talajterhelési díj</t>
  </si>
  <si>
    <r>
      <t>Belsősárd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</si>
  <si>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</si>
  <si>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 - Civil szervezettől átvét felhalm.</t>
  </si>
  <si>
    <t xml:space="preserve"> -Tároló épület bővités, átalakítás (Leader)</t>
  </si>
  <si>
    <t>Belsősárd Község Önkormányzata Képviselő-testületének 15/2018.(III.6.)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</si>
  <si>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</si>
  <si>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</si>
  <si>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t>BELSŐSÁRD KÖZSÉG ÖNKORMÁNYZATA 2016-2018. ÉVI MŰKÖDÉSI ÉS FELHALMOZÁSI</t>
  </si>
  <si>
    <t xml:space="preserve">2016. Tény </t>
  </si>
  <si>
    <t>2017. várható tény</t>
  </si>
  <si>
    <t>2018. terv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</si>
  <si>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</si>
  <si>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r>
      <t xml:space="preserve">BELSŐSÁRD KÖZSÉG ÖNKORMÁNYZATA 2018. ÉVI ELŐIRÁNYZAT-FELHASZNÁLÁSI TERVE </t>
    </r>
    <r>
      <rPr>
        <i/>
        <sz val="11"/>
        <rFont val="Times New Roman"/>
        <family val="1"/>
      </rPr>
      <t>(adatok Ft-ban)</t>
    </r>
  </si>
  <si>
    <t>Felhalmozási célú önkormányzati támogatások</t>
  </si>
  <si>
    <t>Szennyvízberuházás önrész</t>
  </si>
  <si>
    <t>Fejezeti kezelésű elői. EU-s pr. és azon hazai társfinanszírozása</t>
  </si>
  <si>
    <t>Szennyvízberuházás</t>
  </si>
  <si>
    <t>Elszámolásból származó bevételek (szoc.étk.pót.tám)</t>
  </si>
  <si>
    <t>Ellátottak p.ell. Lakásfenntart., lakhatással összefűggő kiadások</t>
  </si>
  <si>
    <t>dologi kiadás áfa</t>
  </si>
  <si>
    <t>Szennyvízberuházás nettó kiad</t>
  </si>
  <si>
    <t>Szennyvízberuházás Áfa</t>
  </si>
  <si>
    <t>Szennyvíz gyűjtése, tisztítása, elhelyezése</t>
  </si>
  <si>
    <t>dologi nettó kiad. Szvíz.beruh.kapcsolódó</t>
  </si>
  <si>
    <t>dologi Áfa kiad. Szvíz.beruh.kapcsolódó</t>
  </si>
  <si>
    <t xml:space="preserve">Kifizetések visszatérítései </t>
  </si>
  <si>
    <t>Rédics, 2018. május 14.</t>
  </si>
  <si>
    <t xml:space="preserve">Munkaerőpiaci Alap (közfoglalkoztatás) </t>
  </si>
  <si>
    <t>Hosszabb időtartamú közfoglalkoztatás</t>
  </si>
  <si>
    <t>mukált.terhelő járulék</t>
  </si>
  <si>
    <t>Kistérségi Társulás Központi ügyelet gépkocsi vásárláshoz</t>
  </si>
  <si>
    <t>Egyéb felhalmozási célú átvett pénzeszközök</t>
  </si>
  <si>
    <t>Felhalmozási célú támogatások államháztartáson belülre</t>
  </si>
  <si>
    <t>Mód. 05.26.</t>
  </si>
  <si>
    <t>106020 Lakásfenntarással, lakhatással összefűggő kiadások</t>
  </si>
  <si>
    <t>- Rendkívüli szociális célú tüzifa</t>
  </si>
  <si>
    <t xml:space="preserve">   - Munkaerőpiaci Alap (közfoglalkoztatás) </t>
  </si>
  <si>
    <t>- Szennyvízberuházás önrész</t>
  </si>
  <si>
    <t>. Szennyvízberuházás</t>
  </si>
  <si>
    <t>052020 Szennyvíz gyűjtése, tisztítása, elhelyezése szenyyvízberuházáshoz kapcsolódó</t>
  </si>
  <si>
    <t>6a</t>
  </si>
  <si>
    <t xml:space="preserve"> - Szennyvízberuházás</t>
  </si>
  <si>
    <t>22a</t>
  </si>
  <si>
    <t>22b</t>
  </si>
  <si>
    <t>O</t>
  </si>
  <si>
    <t>P</t>
  </si>
  <si>
    <t>Q</t>
  </si>
  <si>
    <t>R</t>
  </si>
  <si>
    <t xml:space="preserve">     - Előző évi elszámolás (szociális étkeztetés)</t>
  </si>
  <si>
    <t>Belsősárd Község Önkormányzata 2018. évi költségvetésének módosítása 2018. május 26-tól</t>
  </si>
  <si>
    <r>
      <t xml:space="preserve">1. Program, projekt megnevezése: </t>
    </r>
    <r>
      <rPr>
        <b/>
        <sz val="12"/>
        <rFont val="Times New Roman"/>
        <family val="1"/>
      </rPr>
      <t>Szennyvízberuházás</t>
    </r>
  </si>
  <si>
    <t>Mód. 2018. 05.26.</t>
  </si>
  <si>
    <t>"</t>
  </si>
  <si>
    <t>Egyéb működési célú támogatások államháztartáson belülről</t>
  </si>
  <si>
    <t>Megyei önkormányzattól rendezvényre</t>
  </si>
  <si>
    <t>Közművelődés - közösségi és társ.részvétel fejl.</t>
  </si>
  <si>
    <t>dologi áfa</t>
  </si>
  <si>
    <t>Belső átcsoportosítás:</t>
  </si>
  <si>
    <t>Terhelendő</t>
  </si>
  <si>
    <t>Jóváirandó</t>
  </si>
  <si>
    <t>Kiadás:</t>
  </si>
  <si>
    <t>dologi kiadás Áfa</t>
  </si>
  <si>
    <t>Önk.és önk.hiv.jogalkotó és ált.ig.tev.</t>
  </si>
  <si>
    <t>Egyéb műk.célú tám.államháztartáson belülre</t>
  </si>
  <si>
    <t>Önk-nak átadás gyermeknapi rendezv.</t>
  </si>
  <si>
    <t>Belsősárd Község Önkormányzata 2018. évi költségvetésének módosítása 2018.  június 26-tól</t>
  </si>
  <si>
    <t>Rédics, 2018. június 8.</t>
  </si>
  <si>
    <t xml:space="preserve">   - megyei önkormányzattól falunapi rendezvényre</t>
  </si>
  <si>
    <t>Mód. 06.26.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</si>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</sst>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8" borderId="7" applyNumberFormat="0" applyFont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0" fillId="0" borderId="0" xfId="64" applyFont="1" applyAlignment="1">
      <alignment wrapText="1"/>
      <protection/>
    </xf>
    <xf numFmtId="0" fontId="81" fillId="0" borderId="0" xfId="64" applyFont="1">
      <alignment/>
      <protection/>
    </xf>
    <xf numFmtId="0" fontId="82" fillId="0" borderId="0" xfId="64" applyFont="1">
      <alignment/>
      <protection/>
    </xf>
    <xf numFmtId="3" fontId="83" fillId="0" borderId="0" xfId="64" applyNumberFormat="1" applyFont="1" applyAlignment="1">
      <alignment vertical="center"/>
      <protection/>
    </xf>
    <xf numFmtId="3" fontId="84" fillId="0" borderId="11" xfId="64" applyNumberFormat="1" applyFont="1" applyBorder="1" applyAlignment="1">
      <alignment horizontal="left" vertical="center" wrapText="1"/>
      <protection/>
    </xf>
    <xf numFmtId="3" fontId="85" fillId="0" borderId="10" xfId="64" applyNumberFormat="1" applyFont="1" applyBorder="1" applyAlignment="1">
      <alignment horizontal="center" vertical="center" wrapText="1"/>
      <protection/>
    </xf>
    <xf numFmtId="3" fontId="80" fillId="0" borderId="0" xfId="64" applyNumberFormat="1" applyFont="1" applyAlignment="1">
      <alignment wrapText="1"/>
      <protection/>
    </xf>
    <xf numFmtId="3" fontId="80" fillId="0" borderId="0" xfId="64" applyNumberFormat="1" applyFont="1">
      <alignment/>
      <protection/>
    </xf>
    <xf numFmtId="3" fontId="80" fillId="0" borderId="10" xfId="64" applyNumberFormat="1" applyFont="1" applyBorder="1" applyAlignment="1">
      <alignment wrapText="1"/>
      <protection/>
    </xf>
    <xf numFmtId="3" fontId="81" fillId="0" borderId="10" xfId="64" applyNumberFormat="1" applyFont="1" applyBorder="1">
      <alignment/>
      <protection/>
    </xf>
    <xf numFmtId="3" fontId="81" fillId="0" borderId="0" xfId="64" applyNumberFormat="1" applyFont="1">
      <alignment/>
      <protection/>
    </xf>
    <xf numFmtId="3" fontId="80" fillId="0" borderId="10" xfId="64" applyNumberFormat="1" applyFont="1" applyBorder="1" applyAlignment="1">
      <alignment vertical="center" wrapText="1"/>
      <protection/>
    </xf>
    <xf numFmtId="3" fontId="85" fillId="0" borderId="10" xfId="64" applyNumberFormat="1" applyFont="1" applyBorder="1" applyAlignment="1">
      <alignment wrapText="1"/>
      <protection/>
    </xf>
    <xf numFmtId="3" fontId="82" fillId="0" borderId="10" xfId="64" applyNumberFormat="1" applyFont="1" applyBorder="1">
      <alignment/>
      <protection/>
    </xf>
    <xf numFmtId="3" fontId="82" fillId="0" borderId="0" xfId="64" applyNumberFormat="1" applyFont="1">
      <alignment/>
      <protection/>
    </xf>
    <xf numFmtId="3" fontId="85" fillId="0" borderId="10" xfId="64" applyNumberFormat="1" applyFont="1" applyBorder="1" applyAlignment="1">
      <alignment vertical="center" wrapText="1"/>
      <protection/>
    </xf>
    <xf numFmtId="3" fontId="85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1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2" fillId="0" borderId="10" xfId="64" applyFont="1" applyBorder="1" applyAlignment="1">
      <alignment wrapText="1"/>
      <protection/>
    </xf>
    <xf numFmtId="0" fontId="82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1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5" fillId="0" borderId="0" xfId="64" applyNumberFormat="1" applyFont="1" applyBorder="1" applyAlignment="1">
      <alignment vertical="center" wrapText="1"/>
      <protection/>
    </xf>
    <xf numFmtId="3" fontId="82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86" fillId="0" borderId="10" xfId="70" applyFont="1" applyFill="1" applyBorder="1" applyAlignment="1" quotePrefix="1">
      <alignment wrapText="1"/>
      <protection/>
    </xf>
    <xf numFmtId="0" fontId="86" fillId="0" borderId="10" xfId="70" applyFont="1" applyFill="1" applyBorder="1" applyAlignment="1">
      <alignment wrapText="1"/>
      <protection/>
    </xf>
    <xf numFmtId="0" fontId="86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7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85" fillId="0" borderId="14" xfId="64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84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4" fillId="0" borderId="0" xfId="64" applyNumberFormat="1" applyFont="1" applyBorder="1" applyAlignment="1">
      <alignment horizontal="left" vertical="center" wrapText="1"/>
      <protection/>
    </xf>
    <xf numFmtId="3" fontId="88" fillId="0" borderId="11" xfId="64" applyNumberFormat="1" applyFont="1" applyBorder="1" applyAlignment="1">
      <alignment horizontal="right" vertical="center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horizontal="right"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4" fillId="0" borderId="10" xfId="70" applyFont="1" applyFill="1" applyBorder="1" applyAlignment="1">
      <alignment/>
      <protection/>
    </xf>
    <xf numFmtId="0" fontId="79" fillId="0" borderId="0" xfId="0" applyFont="1" applyAlignment="1">
      <alignment horizontal="center"/>
    </xf>
    <xf numFmtId="49" fontId="4" fillId="33" borderId="10" xfId="70" applyNumberFormat="1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/>
    </xf>
    <xf numFmtId="0" fontId="27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>
      <alignment/>
      <protection/>
    </xf>
    <xf numFmtId="3" fontId="28" fillId="0" borderId="0" xfId="69" applyNumberFormat="1" applyFont="1" applyAlignment="1">
      <alignment/>
      <protection/>
    </xf>
    <xf numFmtId="0" fontId="28" fillId="0" borderId="0" xfId="69" applyFont="1" applyFill="1">
      <alignment/>
      <protection/>
    </xf>
    <xf numFmtId="3" fontId="22" fillId="0" borderId="0" xfId="69" applyNumberFormat="1" applyFont="1" applyBorder="1">
      <alignment/>
      <protection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0" fontId="21" fillId="0" borderId="0" xfId="69" applyFont="1" applyFill="1">
      <alignment/>
      <protection/>
    </xf>
    <xf numFmtId="0" fontId="21" fillId="0" borderId="0" xfId="69" applyFont="1">
      <alignment/>
      <protection/>
    </xf>
    <xf numFmtId="0" fontId="90" fillId="0" borderId="11" xfId="0" applyFont="1" applyBorder="1" applyAlignment="1">
      <alignment/>
    </xf>
    <xf numFmtId="3" fontId="90" fillId="0" borderId="11" xfId="0" applyNumberFormat="1" applyFont="1" applyBorder="1" applyAlignment="1">
      <alignment/>
    </xf>
    <xf numFmtId="0" fontId="90" fillId="0" borderId="0" xfId="0" applyFont="1" applyFill="1" applyAlignment="1">
      <alignment horizontal="left"/>
    </xf>
    <xf numFmtId="0" fontId="90" fillId="0" borderId="0" xfId="0" applyFont="1" applyFill="1" applyBorder="1" applyAlignment="1">
      <alignment horizontal="left"/>
    </xf>
    <xf numFmtId="0" fontId="90" fillId="0" borderId="0" xfId="0" applyFont="1" applyBorder="1" applyAlignment="1">
      <alignment/>
    </xf>
    <xf numFmtId="3" fontId="90" fillId="0" borderId="0" xfId="0" applyNumberFormat="1" applyFont="1" applyBorder="1" applyAlignment="1">
      <alignment/>
    </xf>
    <xf numFmtId="0" fontId="22" fillId="0" borderId="11" xfId="69" applyFont="1" applyBorder="1">
      <alignment/>
      <protection/>
    </xf>
    <xf numFmtId="3" fontId="22" fillId="0" borderId="11" xfId="69" applyNumberFormat="1" applyFont="1" applyBorder="1" applyAlignment="1">
      <alignment/>
      <protection/>
    </xf>
    <xf numFmtId="0" fontId="22" fillId="0" borderId="0" xfId="69" applyFont="1">
      <alignment/>
      <protection/>
    </xf>
    <xf numFmtId="3" fontId="21" fillId="0" borderId="0" xfId="69" applyNumberFormat="1" applyFont="1" applyAlignment="1">
      <alignment/>
      <protection/>
    </xf>
    <xf numFmtId="0" fontId="90" fillId="0" borderId="0" xfId="0" applyFont="1" applyAlignment="1">
      <alignment/>
    </xf>
    <xf numFmtId="0" fontId="90" fillId="0" borderId="0" xfId="0" applyFont="1" applyBorder="1" applyAlignment="1">
      <alignment horizontal="left" vertical="center" wrapText="1"/>
    </xf>
    <xf numFmtId="3" fontId="90" fillId="0" borderId="0" xfId="0" applyNumberFormat="1" applyFont="1" applyAlignment="1">
      <alignment/>
    </xf>
    <xf numFmtId="0" fontId="9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1" fillId="0" borderId="0" xfId="69" applyFont="1" applyBorder="1">
      <alignment/>
      <protection/>
    </xf>
    <xf numFmtId="3" fontId="91" fillId="0" borderId="0" xfId="0" applyNumberFormat="1" applyFont="1" applyAlignment="1">
      <alignment/>
    </xf>
    <xf numFmtId="0" fontId="21" fillId="0" borderId="0" xfId="69" applyFont="1" applyBorder="1" applyAlignment="1">
      <alignment horizontal="center"/>
      <protection/>
    </xf>
    <xf numFmtId="3" fontId="21" fillId="0" borderId="0" xfId="69" applyNumberFormat="1" applyFont="1" applyBorder="1" applyAlignment="1">
      <alignment/>
      <protection/>
    </xf>
    <xf numFmtId="0" fontId="21" fillId="0" borderId="0" xfId="69" applyFont="1" applyBorder="1" applyAlignment="1">
      <alignment/>
      <protection/>
    </xf>
    <xf numFmtId="3" fontId="21" fillId="0" borderId="0" xfId="69" applyNumberFormat="1" applyFont="1" applyBorder="1" applyAlignment="1">
      <alignment horizontal="center"/>
      <protection/>
    </xf>
    <xf numFmtId="3" fontId="22" fillId="0" borderId="0" xfId="69" applyNumberFormat="1" applyFont="1" applyBorder="1" applyAlignment="1">
      <alignment/>
      <protection/>
    </xf>
    <xf numFmtId="0" fontId="22" fillId="0" borderId="15" xfId="69" applyFont="1" applyBorder="1">
      <alignment/>
      <protection/>
    </xf>
    <xf numFmtId="3" fontId="22" fillId="0" borderId="15" xfId="69" applyNumberFormat="1" applyFont="1" applyBorder="1" applyAlignment="1">
      <alignment/>
      <protection/>
    </xf>
    <xf numFmtId="0" fontId="21" fillId="0" borderId="0" xfId="69" applyFont="1" applyAlignment="1">
      <alignment horizontal="right"/>
      <protection/>
    </xf>
    <xf numFmtId="0" fontId="8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81" fillId="0" borderId="15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3" fontId="5" fillId="0" borderId="10" xfId="70" applyNumberFormat="1" applyFont="1" applyFill="1" applyBorder="1" applyAlignment="1">
      <alignment wrapText="1"/>
      <protection/>
    </xf>
    <xf numFmtId="0" fontId="3" fillId="0" borderId="12" xfId="0" applyFont="1" applyFill="1" applyBorder="1" applyAlignment="1">
      <alignment horizontal="center"/>
    </xf>
    <xf numFmtId="0" fontId="4" fillId="0" borderId="16" xfId="70" applyFont="1" applyFill="1" applyBorder="1" applyAlignment="1">
      <alignment horizontal="center" vertical="center"/>
      <protection/>
    </xf>
    <xf numFmtId="0" fontId="79" fillId="0" borderId="0" xfId="0" applyFont="1" applyBorder="1" applyAlignment="1">
      <alignment/>
    </xf>
    <xf numFmtId="0" fontId="83" fillId="0" borderId="0" xfId="0" applyFont="1" applyAlignment="1">
      <alignment/>
    </xf>
    <xf numFmtId="0" fontId="79" fillId="0" borderId="11" xfId="0" applyFont="1" applyBorder="1" applyAlignment="1">
      <alignment/>
    </xf>
    <xf numFmtId="0" fontId="79" fillId="0" borderId="0" xfId="0" applyFont="1" applyAlignment="1">
      <alignment/>
    </xf>
    <xf numFmtId="0" fontId="4" fillId="0" borderId="0" xfId="69" applyFont="1" applyBorder="1">
      <alignment/>
      <protection/>
    </xf>
    <xf numFmtId="0" fontId="79" fillId="0" borderId="0" xfId="0" applyFont="1" applyFill="1" applyBorder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4" fillId="0" borderId="11" xfId="69" applyFont="1" applyBorder="1">
      <alignment/>
      <protection/>
    </xf>
    <xf numFmtId="0" fontId="4" fillId="0" borderId="0" xfId="69" applyFont="1" applyFill="1" applyBorder="1">
      <alignment/>
      <protection/>
    </xf>
    <xf numFmtId="0" fontId="4" fillId="0" borderId="15" xfId="69" applyFont="1" applyBorder="1">
      <alignment/>
      <protection/>
    </xf>
    <xf numFmtId="3" fontId="89" fillId="0" borderId="0" xfId="0" applyNumberFormat="1" applyFont="1" applyBorder="1" applyAlignment="1">
      <alignment/>
    </xf>
    <xf numFmtId="0" fontId="79" fillId="0" borderId="15" xfId="0" applyFont="1" applyBorder="1" applyAlignment="1">
      <alignment/>
    </xf>
    <xf numFmtId="0" fontId="90" fillId="0" borderId="15" xfId="0" applyFont="1" applyBorder="1" applyAlignment="1">
      <alignment/>
    </xf>
    <xf numFmtId="3" fontId="90" fillId="0" borderId="15" xfId="0" applyNumberFormat="1" applyFont="1" applyBorder="1" applyAlignment="1">
      <alignment/>
    </xf>
    <xf numFmtId="0" fontId="29" fillId="0" borderId="0" xfId="69" applyFont="1" applyAlignment="1">
      <alignment vertical="center" wrapText="1"/>
      <protection/>
    </xf>
    <xf numFmtId="0" fontId="27" fillId="0" borderId="0" xfId="69" applyFont="1" applyAlignment="1">
      <alignment/>
      <protection/>
    </xf>
    <xf numFmtId="0" fontId="4" fillId="0" borderId="0" xfId="69" applyFont="1" applyAlignment="1">
      <alignment horizontal="right"/>
      <protection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79" fillId="0" borderId="0" xfId="0" applyFont="1" applyAlignment="1">
      <alignment horizontal="right"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3" fontId="81" fillId="0" borderId="0" xfId="0" applyNumberFormat="1" applyFont="1" applyBorder="1" applyAlignment="1">
      <alignment/>
    </xf>
    <xf numFmtId="0" fontId="81" fillId="0" borderId="11" xfId="0" applyFont="1" applyBorder="1" applyAlignment="1">
      <alignment horizontal="left" vertical="center"/>
    </xf>
    <xf numFmtId="0" fontId="81" fillId="0" borderId="11" xfId="0" applyFont="1" applyBorder="1" applyAlignment="1">
      <alignment/>
    </xf>
    <xf numFmtId="3" fontId="81" fillId="0" borderId="11" xfId="0" applyNumberFormat="1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 horizontal="left" vertical="center" wrapText="1"/>
    </xf>
    <xf numFmtId="0" fontId="10" fillId="0" borderId="0" xfId="69" applyFont="1" applyBorder="1">
      <alignment/>
      <protection/>
    </xf>
    <xf numFmtId="3" fontId="9" fillId="0" borderId="0" xfId="69" applyNumberFormat="1" applyFont="1" applyBorder="1" applyAlignment="1">
      <alignment/>
      <protection/>
    </xf>
    <xf numFmtId="3" fontId="10" fillId="0" borderId="0" xfId="69" applyNumberFormat="1" applyFont="1" applyBorder="1" applyAlignment="1">
      <alignment/>
      <protection/>
    </xf>
    <xf numFmtId="0" fontId="10" fillId="0" borderId="11" xfId="69" applyFont="1" applyFill="1" applyBorder="1">
      <alignment/>
      <protection/>
    </xf>
    <xf numFmtId="0" fontId="10" fillId="0" borderId="11" xfId="69" applyFont="1" applyBorder="1">
      <alignment/>
      <protection/>
    </xf>
    <xf numFmtId="3" fontId="10" fillId="0" borderId="11" xfId="69" applyNumberFormat="1" applyFont="1" applyBorder="1" applyAlignment="1">
      <alignment/>
      <protection/>
    </xf>
    <xf numFmtId="3" fontId="10" fillId="0" borderId="15" xfId="69" applyNumberFormat="1" applyFont="1" applyFill="1" applyBorder="1" applyAlignment="1">
      <alignment/>
      <protection/>
    </xf>
    <xf numFmtId="0" fontId="10" fillId="0" borderId="15" xfId="69" applyFont="1" applyBorder="1">
      <alignment/>
      <protection/>
    </xf>
    <xf numFmtId="3" fontId="10" fillId="0" borderId="15" xfId="69" applyNumberFormat="1" applyFont="1" applyBorder="1" applyAlignment="1">
      <alignment/>
      <protection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22" fillId="0" borderId="0" xfId="69" applyFont="1" applyFill="1" applyBorder="1">
      <alignment/>
      <protection/>
    </xf>
    <xf numFmtId="3" fontId="22" fillId="0" borderId="0" xfId="69" applyNumberFormat="1" applyFont="1" applyFill="1" applyBorder="1" applyAlignment="1">
      <alignment/>
      <protection/>
    </xf>
    <xf numFmtId="0" fontId="92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22" fillId="0" borderId="11" xfId="69" applyFont="1" applyFill="1" applyBorder="1">
      <alignment/>
      <protection/>
    </xf>
    <xf numFmtId="3" fontId="22" fillId="0" borderId="11" xfId="69" applyNumberFormat="1" applyFont="1" applyFill="1" applyBorder="1">
      <alignment/>
      <protection/>
    </xf>
    <xf numFmtId="0" fontId="27" fillId="0" borderId="11" xfId="69" applyFont="1" applyBorder="1">
      <alignment/>
      <protection/>
    </xf>
    <xf numFmtId="3" fontId="22" fillId="0" borderId="15" xfId="69" applyNumberFormat="1" applyFont="1" applyFill="1" applyBorder="1" applyAlignment="1">
      <alignment vertical="center"/>
      <protection/>
    </xf>
    <xf numFmtId="0" fontId="74" fillId="0" borderId="18" xfId="0" applyFont="1" applyBorder="1" applyAlignment="1">
      <alignment/>
    </xf>
    <xf numFmtId="3" fontId="22" fillId="0" borderId="18" xfId="69" applyNumberFormat="1" applyFont="1" applyFill="1" applyBorder="1" applyAlignment="1">
      <alignment vertical="center"/>
      <protection/>
    </xf>
    <xf numFmtId="3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21" fillId="0" borderId="0" xfId="69" applyFont="1" applyBorder="1" applyAlignment="1">
      <alignment horizontal="center"/>
      <protection/>
    </xf>
    <xf numFmtId="0" fontId="90" fillId="0" borderId="15" xfId="0" applyFont="1" applyBorder="1" applyAlignment="1">
      <alignment horizontal="left" vertical="center" wrapText="1"/>
    </xf>
    <xf numFmtId="0" fontId="90" fillId="0" borderId="18" xfId="0" applyFont="1" applyBorder="1" applyAlignment="1">
      <alignment horizontal="left" wrapText="1"/>
    </xf>
    <xf numFmtId="0" fontId="29" fillId="0" borderId="0" xfId="69" applyFont="1" applyAlignment="1">
      <alignment horizontal="center" vertical="center" wrapText="1"/>
      <protection/>
    </xf>
    <xf numFmtId="0" fontId="4" fillId="0" borderId="0" xfId="69" applyFont="1" applyAlignment="1">
      <alignment horizontal="center"/>
      <protection/>
    </xf>
    <xf numFmtId="0" fontId="21" fillId="0" borderId="19" xfId="70" applyFont="1" applyFill="1" applyBorder="1" applyAlignment="1">
      <alignment horizontal="left" vertical="center" wrapText="1"/>
      <protection/>
    </xf>
    <xf numFmtId="0" fontId="21" fillId="0" borderId="15" xfId="70" applyFont="1" applyFill="1" applyBorder="1" applyAlignment="1">
      <alignment horizontal="left" vertical="center" wrapText="1"/>
      <protection/>
    </xf>
    <xf numFmtId="0" fontId="21" fillId="0" borderId="17" xfId="70" applyFont="1" applyFill="1" applyBorder="1" applyAlignment="1">
      <alignment horizontal="left" vertical="center" wrapText="1"/>
      <protection/>
    </xf>
    <xf numFmtId="0" fontId="21" fillId="0" borderId="19" xfId="70" applyFont="1" applyFill="1" applyBorder="1" applyAlignment="1">
      <alignment horizontal="left" vertical="center"/>
      <protection/>
    </xf>
    <xf numFmtId="0" fontId="21" fillId="0" borderId="15" xfId="70" applyFont="1" applyFill="1" applyBorder="1" applyAlignment="1">
      <alignment horizontal="left" vertical="center"/>
      <protection/>
    </xf>
    <xf numFmtId="0" fontId="21" fillId="0" borderId="17" xfId="70" applyFont="1" applyFill="1" applyBorder="1" applyAlignment="1">
      <alignment horizontal="left" vertical="center"/>
      <protection/>
    </xf>
    <xf numFmtId="3" fontId="4" fillId="33" borderId="10" xfId="70" applyNumberFormat="1" applyFont="1" applyFill="1" applyBorder="1" applyAlignment="1">
      <alignment wrapText="1"/>
      <protection/>
    </xf>
    <xf numFmtId="0" fontId="21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83" fillId="0" borderId="0" xfId="0" applyFont="1" applyAlignment="1">
      <alignment horizontal="center"/>
    </xf>
    <xf numFmtId="0" fontId="10" fillId="0" borderId="10" xfId="70" applyFont="1" applyFill="1" applyBorder="1" applyAlignment="1">
      <alignment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8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3" fontId="4" fillId="33" borderId="19" xfId="70" applyNumberFormat="1" applyFont="1" applyFill="1" applyBorder="1" applyAlignment="1">
      <alignment horizontal="center" vertical="center" wrapText="1"/>
      <protection/>
    </xf>
    <xf numFmtId="3" fontId="4" fillId="33" borderId="17" xfId="70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21" fillId="0" borderId="19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20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3" fontId="84" fillId="0" borderId="11" xfId="64" applyNumberFormat="1" applyFont="1" applyBorder="1" applyAlignment="1">
      <alignment horizontal="justify" vertical="center" wrapText="1"/>
      <protection/>
    </xf>
    <xf numFmtId="3" fontId="84" fillId="0" borderId="0" xfId="64" applyNumberFormat="1" applyFont="1" applyBorder="1" applyAlignment="1">
      <alignment horizontal="justify" vertical="center" wrapText="1"/>
      <protection/>
    </xf>
    <xf numFmtId="3" fontId="94" fillId="0" borderId="0" xfId="64" applyNumberFormat="1" applyFont="1" applyBorder="1" applyAlignment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0.140625" style="0" customWidth="1"/>
    <col min="4" max="4" width="9.28125" style="0" customWidth="1"/>
    <col min="5" max="5" width="2.7109375" style="0" customWidth="1"/>
    <col min="6" max="6" width="8.28125" style="0" customWidth="1"/>
    <col min="7" max="7" width="21.8515625" style="39" customWidth="1"/>
    <col min="8" max="8" width="8.8515625" style="0" customWidth="1"/>
    <col min="9" max="9" width="13.28125" style="0" customWidth="1"/>
  </cols>
  <sheetData>
    <row r="1" spans="1:9" s="140" customFormat="1" ht="40.5" customHeight="1">
      <c r="A1" s="240" t="s">
        <v>645</v>
      </c>
      <c r="B1" s="240"/>
      <c r="C1" s="240"/>
      <c r="D1" s="240"/>
      <c r="E1" s="240"/>
      <c r="F1" s="240"/>
      <c r="G1" s="240"/>
      <c r="H1" s="240"/>
      <c r="I1" s="240"/>
    </row>
    <row r="2" spans="2:9" s="140" customFormat="1" ht="18.75">
      <c r="B2" s="199"/>
      <c r="C2" s="199"/>
      <c r="D2" s="199"/>
      <c r="E2" s="199"/>
      <c r="F2" s="199"/>
      <c r="G2" s="241" t="s">
        <v>482</v>
      </c>
      <c r="H2" s="241"/>
      <c r="I2" s="199"/>
    </row>
    <row r="3" spans="2:9" s="142" customFormat="1" ht="18.75">
      <c r="B3" s="140"/>
      <c r="C3" s="140"/>
      <c r="D3" s="140"/>
      <c r="E3" s="140"/>
      <c r="F3" s="140"/>
      <c r="G3" s="143"/>
      <c r="H3" s="144"/>
      <c r="I3" s="144"/>
    </row>
    <row r="4" spans="1:9" s="142" customFormat="1" ht="18.75">
      <c r="A4" s="146" t="s">
        <v>547</v>
      </c>
      <c r="B4" s="146"/>
      <c r="C4" s="146"/>
      <c r="D4" s="146"/>
      <c r="E4" s="146"/>
      <c r="F4" s="146"/>
      <c r="G4" s="147"/>
      <c r="H4" s="148"/>
      <c r="I4" s="148"/>
    </row>
    <row r="5" spans="1:9" s="142" customFormat="1" ht="18.75">
      <c r="A5" s="149"/>
      <c r="B5" s="206" t="s">
        <v>633</v>
      </c>
      <c r="C5" s="180"/>
      <c r="D5" s="207"/>
      <c r="E5" s="207"/>
      <c r="F5" s="207"/>
      <c r="G5" s="208"/>
      <c r="H5" s="208"/>
      <c r="I5" s="208"/>
    </row>
    <row r="6" spans="1:9" s="142" customFormat="1" ht="18.75">
      <c r="A6" s="149"/>
      <c r="B6" s="207"/>
      <c r="C6" s="209" t="s">
        <v>634</v>
      </c>
      <c r="D6" s="210"/>
      <c r="E6" s="210"/>
      <c r="F6" s="210"/>
      <c r="G6" s="211">
        <v>300000</v>
      </c>
      <c r="H6" s="208"/>
      <c r="I6" s="208"/>
    </row>
    <row r="7" spans="1:9" s="142" customFormat="1" ht="18.75">
      <c r="A7" s="149"/>
      <c r="B7" s="161"/>
      <c r="C7" s="175" t="s">
        <v>545</v>
      </c>
      <c r="D7" s="161"/>
      <c r="E7" s="161"/>
      <c r="F7" s="161"/>
      <c r="G7" s="194">
        <f>SUM(G5:G6)</f>
        <v>300000</v>
      </c>
      <c r="H7" s="148"/>
      <c r="I7" s="148"/>
    </row>
    <row r="8" spans="1:9" s="142" customFormat="1" ht="12" customHeight="1">
      <c r="A8" s="152"/>
      <c r="B8" s="153"/>
      <c r="C8" s="153"/>
      <c r="D8" s="154"/>
      <c r="E8" s="154"/>
      <c r="F8" s="154"/>
      <c r="G8" s="155"/>
      <c r="H8" s="148"/>
      <c r="I8" s="148"/>
    </row>
    <row r="9" spans="1:9" s="142" customFormat="1" ht="18.75">
      <c r="A9" s="146" t="s">
        <v>548</v>
      </c>
      <c r="B9" s="146"/>
      <c r="C9" s="146"/>
      <c r="D9" s="146"/>
      <c r="E9" s="146"/>
      <c r="F9" s="146"/>
      <c r="G9" s="147"/>
      <c r="H9" s="148"/>
      <c r="I9" s="148"/>
    </row>
    <row r="10" spans="1:9" s="142" customFormat="1" ht="18.75">
      <c r="A10" s="149"/>
      <c r="B10" s="212" t="s">
        <v>635</v>
      </c>
      <c r="C10" s="213"/>
      <c r="D10" s="214"/>
      <c r="E10" s="214"/>
      <c r="F10" s="214"/>
      <c r="G10" s="215"/>
      <c r="H10" s="216"/>
      <c r="I10" s="216"/>
    </row>
    <row r="11" spans="1:9" s="142" customFormat="1" ht="18.75">
      <c r="A11" s="149"/>
      <c r="B11" s="212"/>
      <c r="C11" s="210" t="s">
        <v>549</v>
      </c>
      <c r="D11" s="217"/>
      <c r="E11" s="218"/>
      <c r="F11" s="218"/>
      <c r="G11" s="219">
        <v>298937</v>
      </c>
      <c r="H11" s="216"/>
      <c r="I11" s="216"/>
    </row>
    <row r="12" spans="1:9" s="142" customFormat="1" ht="18.75">
      <c r="A12" s="149"/>
      <c r="B12" s="212"/>
      <c r="C12" s="220" t="s">
        <v>636</v>
      </c>
      <c r="D12" s="221"/>
      <c r="E12" s="221"/>
      <c r="F12" s="221"/>
      <c r="G12" s="222">
        <v>1063</v>
      </c>
      <c r="H12" s="216"/>
      <c r="I12" s="216"/>
    </row>
    <row r="13" spans="1:9" s="142" customFormat="1" ht="18.75">
      <c r="A13" s="149"/>
      <c r="B13" s="158"/>
      <c r="C13" s="174" t="s">
        <v>545</v>
      </c>
      <c r="D13" s="158"/>
      <c r="E13" s="158"/>
      <c r="F13" s="158"/>
      <c r="G13" s="159">
        <f>SUM(G10:G12)</f>
        <v>300000</v>
      </c>
      <c r="H13" s="148"/>
      <c r="I13" s="148"/>
    </row>
    <row r="15" spans="1:9" ht="16.5" customHeight="1">
      <c r="A15" s="163"/>
      <c r="B15" s="163"/>
      <c r="C15" s="163"/>
      <c r="D15" s="163"/>
      <c r="E15" s="163"/>
      <c r="F15" s="166"/>
      <c r="G15" s="163"/>
      <c r="H15" s="163"/>
      <c r="I15" s="155"/>
    </row>
    <row r="16" spans="1:9" ht="16.5" customHeight="1">
      <c r="A16" s="146" t="s">
        <v>637</v>
      </c>
      <c r="B16" s="146"/>
      <c r="C16" s="146"/>
      <c r="D16" s="146"/>
      <c r="E16" s="146"/>
      <c r="F16" s="147"/>
      <c r="G16" s="146"/>
      <c r="H16" s="146"/>
      <c r="I16" s="146"/>
    </row>
    <row r="17" spans="1:9" ht="17.25" customHeight="1">
      <c r="A17" s="223" t="s">
        <v>638</v>
      </c>
      <c r="B17" s="223"/>
      <c r="C17" s="223"/>
      <c r="D17" s="223"/>
      <c r="E17" s="223"/>
      <c r="F17" s="223" t="s">
        <v>639</v>
      </c>
      <c r="G17" s="223"/>
      <c r="H17" s="223"/>
      <c r="I17" s="154"/>
    </row>
    <row r="18" spans="1:9" ht="17.25">
      <c r="A18" s="224" t="s">
        <v>640</v>
      </c>
      <c r="B18" s="223"/>
      <c r="C18" s="223"/>
      <c r="D18" s="223"/>
      <c r="E18" s="223"/>
      <c r="F18" s="154"/>
      <c r="G18" s="154"/>
      <c r="H18" s="154"/>
      <c r="I18" s="154"/>
    </row>
    <row r="19" spans="1:9" ht="17.25">
      <c r="A19" s="154" t="s">
        <v>642</v>
      </c>
      <c r="B19" s="154"/>
      <c r="C19" s="154"/>
      <c r="D19" s="154"/>
      <c r="E19" s="154"/>
      <c r="F19" s="225" t="s">
        <v>643</v>
      </c>
      <c r="G19" s="226"/>
      <c r="H19" s="227"/>
      <c r="I19" s="228"/>
    </row>
    <row r="20" spans="1:9" ht="18.75">
      <c r="A20" s="160"/>
      <c r="B20" s="150" t="s">
        <v>549</v>
      </c>
      <c r="C20" s="229"/>
      <c r="D20" s="230">
        <v>11811</v>
      </c>
      <c r="E20" s="225"/>
      <c r="F20" s="150" t="s">
        <v>644</v>
      </c>
      <c r="G20" s="229"/>
      <c r="H20" s="231"/>
      <c r="I20" s="230">
        <v>15000</v>
      </c>
    </row>
    <row r="21" spans="1:9" ht="18.75">
      <c r="A21" s="160"/>
      <c r="B21" s="238" t="s">
        <v>641</v>
      </c>
      <c r="C21" s="238"/>
      <c r="D21" s="232">
        <v>3189</v>
      </c>
      <c r="E21" s="225"/>
      <c r="F21" s="239"/>
      <c r="G21" s="239"/>
      <c r="H21" s="233"/>
      <c r="I21" s="234"/>
    </row>
    <row r="22" spans="1:9" s="142" customFormat="1" ht="18.75">
      <c r="A22" s="158"/>
      <c r="B22" s="141"/>
      <c r="C22" s="141"/>
      <c r="D22" s="141"/>
      <c r="E22" s="141"/>
      <c r="F22" s="235"/>
      <c r="G22" s="236"/>
      <c r="H22" s="236"/>
      <c r="I22" s="154"/>
    </row>
    <row r="23" spans="1:9" s="139" customFormat="1" ht="18.75">
      <c r="A23" s="163"/>
      <c r="B23" s="163"/>
      <c r="C23" s="163"/>
      <c r="D23" s="163"/>
      <c r="E23" s="163"/>
      <c r="F23" s="166"/>
      <c r="G23" s="163"/>
      <c r="H23" s="163"/>
      <c r="I23" s="160"/>
    </row>
    <row r="24" spans="1:9" s="139" customFormat="1" ht="18.75">
      <c r="A24" s="158" t="s">
        <v>646</v>
      </c>
      <c r="B24" s="141"/>
      <c r="C24" s="141"/>
      <c r="D24" s="141"/>
      <c r="E24" s="141"/>
      <c r="F24" s="145"/>
      <c r="G24" s="141"/>
      <c r="H24" s="165"/>
      <c r="I24" s="160"/>
    </row>
    <row r="25" spans="1:9" s="139" customFormat="1" ht="18.75">
      <c r="A25" s="158"/>
      <c r="B25" s="141"/>
      <c r="C25" s="141"/>
      <c r="D25" s="141"/>
      <c r="E25" s="141"/>
      <c r="F25" s="145"/>
      <c r="G25" s="141"/>
      <c r="H25" s="165"/>
      <c r="I25" s="160"/>
    </row>
    <row r="26" spans="1:9" s="139" customFormat="1" ht="18.75">
      <c r="A26" s="158"/>
      <c r="B26" s="141"/>
      <c r="C26" s="141"/>
      <c r="D26" s="141"/>
      <c r="E26" s="141"/>
      <c r="F26" s="145"/>
      <c r="G26" s="141"/>
      <c r="H26" s="165"/>
      <c r="I26" s="160"/>
    </row>
    <row r="27" spans="1:9" ht="18.75" customHeight="1">
      <c r="A27" s="163"/>
      <c r="B27" s="163"/>
      <c r="C27" s="163"/>
      <c r="D27" s="163"/>
      <c r="E27" s="163"/>
      <c r="F27" s="237" t="s">
        <v>544</v>
      </c>
      <c r="G27" s="237"/>
      <c r="H27" s="169"/>
      <c r="I27" s="155"/>
    </row>
    <row r="28" spans="1:9" ht="18.75" customHeight="1">
      <c r="A28" s="163"/>
      <c r="B28" s="163"/>
      <c r="C28" s="163"/>
      <c r="D28" s="163"/>
      <c r="E28" s="141"/>
      <c r="F28" s="237" t="s">
        <v>78</v>
      </c>
      <c r="G28" s="237"/>
      <c r="H28" s="166"/>
      <c r="I28" s="155"/>
    </row>
    <row r="29" spans="1:9" ht="17.25">
      <c r="A29" s="163"/>
      <c r="B29" s="163"/>
      <c r="C29" s="163"/>
      <c r="D29" s="163"/>
      <c r="E29" s="163"/>
      <c r="F29" s="163"/>
      <c r="G29" s="166"/>
      <c r="H29" s="163"/>
      <c r="I29" s="163"/>
    </row>
    <row r="30" spans="1:9" ht="17.25">
      <c r="A30" s="163"/>
      <c r="B30" s="163"/>
      <c r="C30" s="163"/>
      <c r="D30" s="163"/>
      <c r="E30" s="163"/>
      <c r="F30" s="163"/>
      <c r="G30" s="166"/>
      <c r="H30" s="163"/>
      <c r="I30" s="163"/>
    </row>
    <row r="31" spans="1:9" ht="17.25">
      <c r="A31" s="163"/>
      <c r="B31" s="163"/>
      <c r="C31" s="163"/>
      <c r="D31" s="163"/>
      <c r="E31" s="163"/>
      <c r="F31" s="163"/>
      <c r="G31" s="166"/>
      <c r="H31" s="163"/>
      <c r="I31" s="163"/>
    </row>
    <row r="32" spans="1:9" ht="17.25">
      <c r="A32" s="163"/>
      <c r="B32" s="163"/>
      <c r="C32" s="163"/>
      <c r="D32" s="163"/>
      <c r="E32" s="163"/>
      <c r="F32" s="163"/>
      <c r="G32" s="166"/>
      <c r="H32" s="163"/>
      <c r="I32" s="163"/>
    </row>
    <row r="33" spans="1:9" ht="17.25">
      <c r="A33" s="163"/>
      <c r="B33" s="163"/>
      <c r="C33" s="163"/>
      <c r="D33" s="163"/>
      <c r="E33" s="163"/>
      <c r="F33" s="163"/>
      <c r="G33" s="166"/>
      <c r="H33" s="163"/>
      <c r="I33" s="163"/>
    </row>
    <row r="34" spans="1:9" ht="17.25">
      <c r="A34" s="163"/>
      <c r="B34" s="163"/>
      <c r="C34" s="163"/>
      <c r="D34" s="163"/>
      <c r="E34" s="163"/>
      <c r="F34" s="163"/>
      <c r="G34" s="166"/>
      <c r="H34" s="163"/>
      <c r="I34" s="163"/>
    </row>
  </sheetData>
  <sheetProtection/>
  <mergeCells count="6">
    <mergeCell ref="F27:G27"/>
    <mergeCell ref="F28:G28"/>
    <mergeCell ref="B21:C21"/>
    <mergeCell ref="F21:G21"/>
    <mergeCell ref="A1:I1"/>
    <mergeCell ref="G2:H2"/>
  </mergeCells>
  <printOptions horizontalCentered="1"/>
  <pageMargins left="0.7086614173228347" right="0.7086614173228347" top="0.69" bottom="0.2755905511811024" header="0.45" footer="0.1574803149606299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57" t="s">
        <v>515</v>
      </c>
      <c r="B1" s="257"/>
      <c r="C1" s="257"/>
      <c r="D1" s="257"/>
      <c r="E1" s="257"/>
      <c r="F1" s="257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62" t="s">
        <v>9</v>
      </c>
      <c r="C4" s="6" t="s">
        <v>394</v>
      </c>
      <c r="D4" s="6" t="s">
        <v>478</v>
      </c>
      <c r="E4" s="6" t="s">
        <v>534</v>
      </c>
      <c r="F4" s="6" t="s">
        <v>575</v>
      </c>
    </row>
    <row r="5" spans="1:6" s="10" customFormat="1" ht="15.75">
      <c r="A5" s="1">
        <v>2</v>
      </c>
      <c r="B5" s="263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22">
      <selection activeCell="F33" sqref="F33"/>
    </sheetView>
  </sheetViews>
  <sheetFormatPr defaultColWidth="9.140625" defaultRowHeight="15"/>
  <cols>
    <col min="1" max="1" width="58.28125" style="53" customWidth="1"/>
    <col min="2" max="2" width="16.140625" style="53" customWidth="1"/>
    <col min="3" max="3" width="16.140625" style="53" hidden="1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274" t="s">
        <v>539</v>
      </c>
      <c r="B1" s="274"/>
      <c r="C1" s="274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73" t="s">
        <v>56</v>
      </c>
      <c r="B3" s="54" t="s">
        <v>57</v>
      </c>
      <c r="C3" s="54" t="s">
        <v>524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4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5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5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4" t="s">
        <v>61</v>
      </c>
      <c r="B7" s="56">
        <v>0</v>
      </c>
      <c r="C7" s="56">
        <v>0</v>
      </c>
    </row>
    <row r="8" spans="1:3" ht="31.5">
      <c r="A8" s="76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7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7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6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6" t="s">
        <v>66</v>
      </c>
      <c r="B12" s="57">
        <f>SUM(B13,B16,B19,B25,B22)</f>
        <v>138877</v>
      </c>
      <c r="C12" s="57">
        <f>SUM(C13,C16,C19,C25,C22)</f>
        <v>69440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7" t="s">
        <v>67</v>
      </c>
      <c r="B13" s="58">
        <v>0</v>
      </c>
      <c r="C13" s="58">
        <v>0</v>
      </c>
    </row>
    <row r="14" spans="1:138" s="55" customFormat="1" ht="18">
      <c r="A14" s="78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8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7" t="s">
        <v>70</v>
      </c>
      <c r="B16" s="58">
        <f>SUM(B17:B18)</f>
        <v>0</v>
      </c>
      <c r="C16" s="58">
        <f>SUM(C17:C18)</f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8" t="s">
        <v>68</v>
      </c>
      <c r="B17" s="59">
        <v>0</v>
      </c>
      <c r="C17" s="59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8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7" t="s">
        <v>113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8" t="s">
        <v>68</v>
      </c>
      <c r="B20" s="59">
        <v>0</v>
      </c>
      <c r="C20" s="59">
        <v>0</v>
      </c>
    </row>
    <row r="21" spans="1:138" s="55" customFormat="1" ht="25.5">
      <c r="A21" s="78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7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8" t="s">
        <v>68</v>
      </c>
      <c r="B23" s="59">
        <v>0</v>
      </c>
      <c r="C23" s="59">
        <v>0</v>
      </c>
    </row>
    <row r="24" spans="1:3" ht="25.5">
      <c r="A24" s="78" t="s">
        <v>69</v>
      </c>
      <c r="B24" s="59">
        <v>0</v>
      </c>
      <c r="C24" s="59">
        <v>0</v>
      </c>
    </row>
    <row r="25" spans="1:3" ht="18">
      <c r="A25" s="77" t="s">
        <v>72</v>
      </c>
      <c r="B25" s="58">
        <f>SUM(B26:B27)</f>
        <v>138877</v>
      </c>
      <c r="C25" s="58">
        <f>SUM(C26:C27)</f>
        <v>69440</v>
      </c>
    </row>
    <row r="26" spans="1:3" ht="18">
      <c r="A26" s="78" t="s">
        <v>68</v>
      </c>
      <c r="B26" s="59">
        <v>138877</v>
      </c>
      <c r="C26" s="59">
        <v>69440</v>
      </c>
    </row>
    <row r="27" spans="1:3" ht="25.5">
      <c r="A27" s="78" t="s">
        <v>69</v>
      </c>
      <c r="B27" s="59">
        <v>0</v>
      </c>
      <c r="C27" s="59">
        <v>0</v>
      </c>
    </row>
    <row r="28" spans="1:3" ht="31.5">
      <c r="A28" s="76" t="s">
        <v>73</v>
      </c>
      <c r="B28" s="57">
        <v>0</v>
      </c>
      <c r="C28" s="57">
        <v>0</v>
      </c>
    </row>
    <row r="29" spans="1:3" ht="18">
      <c r="A29" s="79" t="s">
        <v>74</v>
      </c>
      <c r="B29" s="57">
        <f>SUM(B8,B11,B12,B28,B4,B7)</f>
        <v>138877</v>
      </c>
      <c r="C29" s="57">
        <f>SUM(C8,C11,C12,C28,C4,C7)</f>
        <v>69440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58" t="s">
        <v>514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s="16" customFormat="1" ht="15.75">
      <c r="A2" s="259" t="s">
        <v>382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s="16" customFormat="1" ht="15.75">
      <c r="A3" s="259" t="s">
        <v>381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ht="15.75">
      <c r="A4" s="259" t="s">
        <v>540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60" t="s">
        <v>9</v>
      </c>
      <c r="C7" s="276" t="s">
        <v>478</v>
      </c>
      <c r="D7" s="276"/>
      <c r="E7" s="276"/>
      <c r="F7" s="256"/>
      <c r="G7" s="255" t="s">
        <v>534</v>
      </c>
      <c r="H7" s="276"/>
      <c r="I7" s="276"/>
      <c r="J7" s="256"/>
      <c r="K7" s="276" t="s">
        <v>575</v>
      </c>
      <c r="L7" s="256"/>
    </row>
    <row r="8" spans="1:12" s="3" customFormat="1" ht="31.5">
      <c r="A8" s="1"/>
      <c r="B8" s="275"/>
      <c r="C8" s="4" t="s">
        <v>541</v>
      </c>
      <c r="D8" s="4" t="s">
        <v>542</v>
      </c>
      <c r="E8" s="4" t="s">
        <v>585</v>
      </c>
      <c r="F8" s="4" t="s">
        <v>586</v>
      </c>
      <c r="G8" s="4" t="s">
        <v>541</v>
      </c>
      <c r="H8" s="4" t="s">
        <v>542</v>
      </c>
      <c r="I8" s="4" t="s">
        <v>585</v>
      </c>
      <c r="J8" s="4" t="s">
        <v>586</v>
      </c>
      <c r="K8" s="4" t="s">
        <v>585</v>
      </c>
      <c r="L8" s="4" t="s">
        <v>586</v>
      </c>
    </row>
    <row r="9" spans="1:12" s="3" customFormat="1" ht="15.75">
      <c r="A9" s="1">
        <v>2</v>
      </c>
      <c r="B9" s="261"/>
      <c r="C9" s="6" t="s">
        <v>383</v>
      </c>
      <c r="D9" s="6" t="s">
        <v>383</v>
      </c>
      <c r="E9" s="6" t="s">
        <v>4</v>
      </c>
      <c r="F9" s="6" t="s">
        <v>4</v>
      </c>
      <c r="G9" s="6" t="s">
        <v>383</v>
      </c>
      <c r="H9" s="6" t="s">
        <v>383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389</v>
      </c>
      <c r="C10" s="15">
        <v>5000000</v>
      </c>
      <c r="D10" s="15">
        <v>5000000</v>
      </c>
      <c r="E10" s="15">
        <v>1300000</v>
      </c>
      <c r="F10" s="15">
        <v>1300000</v>
      </c>
      <c r="G10" s="15">
        <v>5000000</v>
      </c>
      <c r="H10" s="15">
        <v>5000000</v>
      </c>
      <c r="I10" s="15">
        <v>1300000</v>
      </c>
      <c r="J10" s="15">
        <v>1300000</v>
      </c>
      <c r="K10" s="15">
        <v>1300000</v>
      </c>
      <c r="L10" s="15">
        <v>1300000</v>
      </c>
    </row>
    <row r="11" spans="1:12" ht="30">
      <c r="A11" s="1">
        <v>4</v>
      </c>
      <c r="B11" s="44" t="s">
        <v>390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42000</v>
      </c>
      <c r="D12" s="15">
        <v>42000</v>
      </c>
      <c r="E12" s="15"/>
      <c r="F12" s="15"/>
      <c r="G12" s="15">
        <v>42000</v>
      </c>
      <c r="H12" s="15">
        <v>42000</v>
      </c>
      <c r="I12" s="15"/>
      <c r="J12" s="15"/>
      <c r="K12" s="15"/>
      <c r="L12" s="15"/>
    </row>
    <row r="13" spans="1:12" ht="45">
      <c r="A13" s="1">
        <v>6</v>
      </c>
      <c r="B13" s="44" t="s">
        <v>30</v>
      </c>
      <c r="C13" s="15">
        <v>105000</v>
      </c>
      <c r="D13" s="15">
        <v>105000</v>
      </c>
      <c r="E13" s="15">
        <v>105000</v>
      </c>
      <c r="F13" s="15">
        <v>105000</v>
      </c>
      <c r="G13" s="15">
        <v>105000</v>
      </c>
      <c r="H13" s="15">
        <v>105000</v>
      </c>
      <c r="I13" s="15">
        <v>105000</v>
      </c>
      <c r="J13" s="15">
        <v>105000</v>
      </c>
      <c r="K13" s="15">
        <v>105000</v>
      </c>
      <c r="L13" s="15">
        <v>105000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391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5147000</v>
      </c>
      <c r="D17" s="18">
        <f>SUM(D10:D16)</f>
        <v>5147000</v>
      </c>
      <c r="E17" s="18">
        <f aca="true" t="shared" si="0" ref="E17:L17">SUM(E10:E16)</f>
        <v>1405000</v>
      </c>
      <c r="F17" s="18">
        <f t="shared" si="0"/>
        <v>1405000</v>
      </c>
      <c r="G17" s="18">
        <f t="shared" si="0"/>
        <v>5147000</v>
      </c>
      <c r="H17" s="18">
        <f>SUM(H10:H16)</f>
        <v>5147000</v>
      </c>
      <c r="I17" s="18">
        <f t="shared" si="0"/>
        <v>1405000</v>
      </c>
      <c r="J17" s="18">
        <f t="shared" si="0"/>
        <v>1405000</v>
      </c>
      <c r="K17" s="18">
        <f t="shared" si="0"/>
        <v>1405000</v>
      </c>
      <c r="L17" s="18">
        <f t="shared" si="0"/>
        <v>1405000</v>
      </c>
    </row>
    <row r="18" spans="1:12" ht="15.75">
      <c r="A18" s="1">
        <v>11</v>
      </c>
      <c r="B18" s="46" t="s">
        <v>52</v>
      </c>
      <c r="C18" s="18">
        <f>ROUNDDOWN(C17*0.5,0)</f>
        <v>2573500</v>
      </c>
      <c r="D18" s="18">
        <f>ROUNDDOWN(D17*0.5,0)</f>
        <v>2573500</v>
      </c>
      <c r="E18" s="18">
        <f aca="true" t="shared" si="1" ref="E18:L18">ROUNDDOWN(E17*0.5,0)</f>
        <v>702500</v>
      </c>
      <c r="F18" s="18">
        <f t="shared" si="1"/>
        <v>702500</v>
      </c>
      <c r="G18" s="18">
        <f t="shared" si="1"/>
        <v>2573500</v>
      </c>
      <c r="H18" s="18">
        <f>ROUNDDOWN(H17*0.5,0)</f>
        <v>2573500</v>
      </c>
      <c r="I18" s="18">
        <f t="shared" si="1"/>
        <v>702500</v>
      </c>
      <c r="J18" s="18">
        <f t="shared" si="1"/>
        <v>702500</v>
      </c>
      <c r="K18" s="18">
        <f t="shared" si="1"/>
        <v>702500</v>
      </c>
      <c r="L18" s="18">
        <f t="shared" si="1"/>
        <v>702500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2573500</v>
      </c>
      <c r="D27" s="18">
        <f t="shared" si="3"/>
        <v>2573500</v>
      </c>
      <c r="E27" s="18">
        <f t="shared" si="3"/>
        <v>702500</v>
      </c>
      <c r="F27" s="18">
        <f t="shared" si="3"/>
        <v>702500</v>
      </c>
      <c r="G27" s="18">
        <f t="shared" si="3"/>
        <v>2573500</v>
      </c>
      <c r="H27" s="18">
        <f t="shared" si="3"/>
        <v>2573500</v>
      </c>
      <c r="I27" s="18">
        <f t="shared" si="3"/>
        <v>702500</v>
      </c>
      <c r="J27" s="18">
        <f t="shared" si="3"/>
        <v>702500</v>
      </c>
      <c r="K27" s="18">
        <f t="shared" si="3"/>
        <v>702500</v>
      </c>
      <c r="L27" s="18">
        <f t="shared" si="3"/>
        <v>702500</v>
      </c>
    </row>
    <row r="28" spans="1:12" s="22" customFormat="1" ht="42.75">
      <c r="A28" s="1">
        <v>21</v>
      </c>
      <c r="B28" s="47" t="s">
        <v>386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543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385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09"/>
  <sheetViews>
    <sheetView zoomScalePageLayoutView="0" workbookViewId="0" topLeftCell="A1">
      <selection activeCell="AH11" sqref="AH11"/>
    </sheetView>
  </sheetViews>
  <sheetFormatPr defaultColWidth="9.140625" defaultRowHeight="15"/>
  <cols>
    <col min="1" max="1" width="54.7109375" style="112" customWidth="1"/>
    <col min="2" max="2" width="5.7109375" style="16" customWidth="1"/>
    <col min="3" max="5" width="12.140625" style="16" customWidth="1"/>
    <col min="6" max="6" width="11.28125" style="16" bestFit="1" customWidth="1"/>
    <col min="7" max="16384" width="9.140625" style="16" customWidth="1"/>
  </cols>
  <sheetData>
    <row r="1" spans="1:5" ht="15.75" customHeight="1">
      <c r="A1" s="277" t="s">
        <v>569</v>
      </c>
      <c r="B1" s="277"/>
      <c r="C1" s="277"/>
      <c r="D1" s="277"/>
      <c r="E1" s="277"/>
    </row>
    <row r="2" spans="1:5" ht="15.75">
      <c r="A2" s="259" t="s">
        <v>513</v>
      </c>
      <c r="B2" s="259"/>
      <c r="C2" s="259"/>
      <c r="D2" s="259"/>
      <c r="E2" s="259"/>
    </row>
    <row r="3" spans="1:3" ht="15.75">
      <c r="A3" s="110"/>
      <c r="B3" s="42"/>
      <c r="C3" s="42"/>
    </row>
    <row r="4" spans="1:5" s="10" customFormat="1" ht="31.5">
      <c r="A4" s="100" t="s">
        <v>9</v>
      </c>
      <c r="B4" s="17" t="s">
        <v>140</v>
      </c>
      <c r="C4" s="38" t="s">
        <v>4</v>
      </c>
      <c r="D4" s="38" t="s">
        <v>613</v>
      </c>
      <c r="E4" s="38" t="s">
        <v>648</v>
      </c>
    </row>
    <row r="5" spans="1:5" s="10" customFormat="1" ht="16.5">
      <c r="A5" s="66" t="s">
        <v>85</v>
      </c>
      <c r="B5" s="103"/>
      <c r="C5" s="81"/>
      <c r="D5" s="81"/>
      <c r="E5" s="81"/>
    </row>
    <row r="6" spans="1:5" s="10" customFormat="1" ht="31.5">
      <c r="A6" s="65" t="s">
        <v>267</v>
      </c>
      <c r="B6" s="17"/>
      <c r="C6" s="81"/>
      <c r="D6" s="81"/>
      <c r="E6" s="81"/>
    </row>
    <row r="7" spans="1:5" s="10" customFormat="1" ht="15.75" hidden="1">
      <c r="A7" s="85" t="s">
        <v>149</v>
      </c>
      <c r="B7" s="17">
        <v>2</v>
      </c>
      <c r="C7" s="81"/>
      <c r="D7" s="81"/>
      <c r="E7" s="81"/>
    </row>
    <row r="8" spans="1:5" s="10" customFormat="1" ht="15.75">
      <c r="A8" s="85" t="s">
        <v>150</v>
      </c>
      <c r="B8" s="17">
        <v>2</v>
      </c>
      <c r="C8" s="81">
        <v>446000</v>
      </c>
      <c r="D8" s="81">
        <v>446000</v>
      </c>
      <c r="E8" s="81">
        <v>446000</v>
      </c>
    </row>
    <row r="9" spans="1:5" s="10" customFormat="1" ht="15.75">
      <c r="A9" s="85" t="s">
        <v>151</v>
      </c>
      <c r="B9" s="17">
        <v>2</v>
      </c>
      <c r="C9" s="81">
        <v>288000</v>
      </c>
      <c r="D9" s="81">
        <v>288000</v>
      </c>
      <c r="E9" s="81">
        <v>288000</v>
      </c>
    </row>
    <row r="10" spans="1:5" s="10" customFormat="1" ht="15.75">
      <c r="A10" s="85" t="s">
        <v>152</v>
      </c>
      <c r="B10" s="17">
        <v>2</v>
      </c>
      <c r="C10" s="81">
        <v>100000</v>
      </c>
      <c r="D10" s="81">
        <v>100000</v>
      </c>
      <c r="E10" s="81">
        <v>100000</v>
      </c>
    </row>
    <row r="11" spans="1:5" s="10" customFormat="1" ht="15.75">
      <c r="A11" s="85" t="s">
        <v>153</v>
      </c>
      <c r="B11" s="17">
        <v>2</v>
      </c>
      <c r="C11" s="81">
        <v>95340</v>
      </c>
      <c r="D11" s="81">
        <v>95340</v>
      </c>
      <c r="E11" s="81">
        <v>95340</v>
      </c>
    </row>
    <row r="12" spans="1:5" s="10" customFormat="1" ht="15.75">
      <c r="A12" s="85" t="s">
        <v>269</v>
      </c>
      <c r="B12" s="17">
        <v>2</v>
      </c>
      <c r="C12" s="81">
        <v>5000000</v>
      </c>
      <c r="D12" s="81">
        <v>5000000</v>
      </c>
      <c r="E12" s="81">
        <v>5000000</v>
      </c>
    </row>
    <row r="13" spans="1:5" s="10" customFormat="1" ht="15.75">
      <c r="A13" s="85" t="s">
        <v>564</v>
      </c>
      <c r="B13" s="17">
        <v>2</v>
      </c>
      <c r="C13" s="81">
        <v>2018100</v>
      </c>
      <c r="D13" s="81">
        <v>2018100</v>
      </c>
      <c r="E13" s="81">
        <v>2018100</v>
      </c>
    </row>
    <row r="14" spans="1:5" s="10" customFormat="1" ht="31.5" hidden="1">
      <c r="A14" s="85" t="s">
        <v>270</v>
      </c>
      <c r="B14" s="17">
        <v>2</v>
      </c>
      <c r="C14" s="81"/>
      <c r="D14" s="81"/>
      <c r="E14" s="81"/>
    </row>
    <row r="15" spans="1:5" s="10" customFormat="1" ht="15.75">
      <c r="A15" s="111" t="s">
        <v>470</v>
      </c>
      <c r="B15" s="17">
        <v>2</v>
      </c>
      <c r="C15" s="81">
        <v>-399775</v>
      </c>
      <c r="D15" s="81">
        <v>-399775</v>
      </c>
      <c r="E15" s="81">
        <v>-399775</v>
      </c>
    </row>
    <row r="16" spans="1:5" s="10" customFormat="1" ht="15.75" hidden="1">
      <c r="A16" s="85" t="s">
        <v>289</v>
      </c>
      <c r="B16" s="17">
        <v>2</v>
      </c>
      <c r="C16" s="81"/>
      <c r="D16" s="81"/>
      <c r="E16" s="81"/>
    </row>
    <row r="17" spans="1:5" s="10" customFormat="1" ht="31.5">
      <c r="A17" s="108" t="s">
        <v>268</v>
      </c>
      <c r="B17" s="17"/>
      <c r="C17" s="81">
        <f>SUM(C7:C16)</f>
        <v>7547665</v>
      </c>
      <c r="D17" s="81">
        <f>SUM(D7:D16)</f>
        <v>7547665</v>
      </c>
      <c r="E17" s="81">
        <f>SUM(E7:E16)</f>
        <v>7547665</v>
      </c>
    </row>
    <row r="18" spans="1:5" s="10" customFormat="1" ht="15.75" hidden="1">
      <c r="A18" s="85" t="s">
        <v>272</v>
      </c>
      <c r="B18" s="17">
        <v>2</v>
      </c>
      <c r="C18" s="81"/>
      <c r="D18" s="81"/>
      <c r="E18" s="81"/>
    </row>
    <row r="19" spans="1:5" s="10" customFormat="1" ht="15.75" hidden="1">
      <c r="A19" s="85" t="s">
        <v>273</v>
      </c>
      <c r="B19" s="17">
        <v>2</v>
      </c>
      <c r="C19" s="81"/>
      <c r="D19" s="81"/>
      <c r="E19" s="81"/>
    </row>
    <row r="20" spans="1:5" s="10" customFormat="1" ht="31.5" hidden="1">
      <c r="A20" s="108" t="s">
        <v>271</v>
      </c>
      <c r="B20" s="17"/>
      <c r="C20" s="81">
        <f>SUM(C18:C19)</f>
        <v>0</v>
      </c>
      <c r="D20" s="81">
        <f>SUM(D18:D19)</f>
        <v>0</v>
      </c>
      <c r="E20" s="81">
        <f>SUM(E18:E19)</f>
        <v>0</v>
      </c>
    </row>
    <row r="21" spans="1:5" s="10" customFormat="1" ht="15.75" hidden="1">
      <c r="A21" s="85" t="s">
        <v>274</v>
      </c>
      <c r="B21" s="17">
        <v>2</v>
      </c>
      <c r="C21" s="81"/>
      <c r="D21" s="81"/>
      <c r="E21" s="81"/>
    </row>
    <row r="22" spans="1:5" s="10" customFormat="1" ht="15.75" hidden="1">
      <c r="A22" s="85" t="s">
        <v>275</v>
      </c>
      <c r="B22" s="17">
        <v>2</v>
      </c>
      <c r="C22" s="81"/>
      <c r="D22" s="81"/>
      <c r="E22" s="81"/>
    </row>
    <row r="23" spans="1:5" s="10" customFormat="1" ht="15.75" hidden="1">
      <c r="A23" s="111" t="s">
        <v>470</v>
      </c>
      <c r="B23" s="17">
        <v>2</v>
      </c>
      <c r="C23" s="81"/>
      <c r="D23" s="81"/>
      <c r="E23" s="81"/>
    </row>
    <row r="24" spans="1:5" s="10" customFormat="1" ht="15.75">
      <c r="A24" s="85" t="s">
        <v>278</v>
      </c>
      <c r="B24" s="17">
        <v>2</v>
      </c>
      <c r="C24" s="81">
        <v>332160</v>
      </c>
      <c r="D24" s="81">
        <v>332160</v>
      </c>
      <c r="E24" s="81">
        <v>332160</v>
      </c>
    </row>
    <row r="25" spans="1:5" s="10" customFormat="1" ht="15.75" hidden="1">
      <c r="A25" s="85" t="s">
        <v>279</v>
      </c>
      <c r="B25" s="17">
        <v>2</v>
      </c>
      <c r="C25" s="81"/>
      <c r="D25" s="81"/>
      <c r="E25" s="81"/>
    </row>
    <row r="26" spans="1:5" s="10" customFormat="1" ht="31.5">
      <c r="A26" s="85" t="s">
        <v>471</v>
      </c>
      <c r="B26" s="17">
        <v>2</v>
      </c>
      <c r="C26" s="81">
        <v>551000</v>
      </c>
      <c r="D26" s="81">
        <v>551000</v>
      </c>
      <c r="E26" s="81">
        <v>551000</v>
      </c>
    </row>
    <row r="27" spans="1:5" s="10" customFormat="1" ht="15.75" hidden="1">
      <c r="A27" s="85" t="s">
        <v>276</v>
      </c>
      <c r="B27" s="17">
        <v>2</v>
      </c>
      <c r="C27" s="81"/>
      <c r="D27" s="81"/>
      <c r="E27" s="81"/>
    </row>
    <row r="28" spans="1:5" s="10" customFormat="1" ht="15.75" hidden="1">
      <c r="A28" s="85" t="s">
        <v>500</v>
      </c>
      <c r="B28" s="17">
        <v>2</v>
      </c>
      <c r="C28" s="81"/>
      <c r="D28" s="81"/>
      <c r="E28" s="81"/>
    </row>
    <row r="29" spans="1:5" s="10" customFormat="1" ht="47.25">
      <c r="A29" s="108" t="s">
        <v>277</v>
      </c>
      <c r="B29" s="17"/>
      <c r="C29" s="81">
        <f>SUM(C21:C28)</f>
        <v>883160</v>
      </c>
      <c r="D29" s="81">
        <f>SUM(D21:D28)</f>
        <v>883160</v>
      </c>
      <c r="E29" s="81">
        <f>SUM(E21:E28)</f>
        <v>883160</v>
      </c>
    </row>
    <row r="30" spans="1:5" s="10" customFormat="1" ht="47.25">
      <c r="A30" s="85" t="s">
        <v>280</v>
      </c>
      <c r="B30" s="17">
        <v>2</v>
      </c>
      <c r="C30" s="81">
        <v>1800000</v>
      </c>
      <c r="D30" s="81">
        <v>1800000</v>
      </c>
      <c r="E30" s="81">
        <v>1800000</v>
      </c>
    </row>
    <row r="31" spans="1:5" s="10" customFormat="1" ht="31.5">
      <c r="A31" s="108" t="s">
        <v>281</v>
      </c>
      <c r="B31" s="17"/>
      <c r="C31" s="81">
        <f>SUM(C30)</f>
        <v>1800000</v>
      </c>
      <c r="D31" s="81">
        <f>SUM(D30)</f>
        <v>1800000</v>
      </c>
      <c r="E31" s="81">
        <f>SUM(E30)</f>
        <v>1800000</v>
      </c>
    </row>
    <row r="32" spans="1:5" s="10" customFormat="1" ht="15.75" hidden="1">
      <c r="A32" s="85" t="s">
        <v>282</v>
      </c>
      <c r="B32" s="17">
        <v>2</v>
      </c>
      <c r="C32" s="81"/>
      <c r="D32" s="81"/>
      <c r="E32" s="81"/>
    </row>
    <row r="33" spans="1:5" s="10" customFormat="1" ht="15.75" hidden="1">
      <c r="A33" s="85" t="s">
        <v>283</v>
      </c>
      <c r="B33" s="17">
        <v>2</v>
      </c>
      <c r="C33" s="81"/>
      <c r="D33" s="81"/>
      <c r="E33" s="81"/>
    </row>
    <row r="34" spans="1:5" s="10" customFormat="1" ht="15.75" hidden="1">
      <c r="A34" s="85" t="s">
        <v>284</v>
      </c>
      <c r="B34" s="17">
        <v>2</v>
      </c>
      <c r="C34" s="81"/>
      <c r="D34" s="81"/>
      <c r="E34" s="81"/>
    </row>
    <row r="35" spans="1:5" s="10" customFormat="1" ht="31.5" hidden="1">
      <c r="A35" s="85" t="s">
        <v>285</v>
      </c>
      <c r="B35" s="17">
        <v>2</v>
      </c>
      <c r="C35" s="81"/>
      <c r="D35" s="81"/>
      <c r="E35" s="81"/>
    </row>
    <row r="36" spans="1:5" s="10" customFormat="1" ht="15.75" hidden="1">
      <c r="A36" s="85" t="s">
        <v>286</v>
      </c>
      <c r="B36" s="17">
        <v>2</v>
      </c>
      <c r="C36" s="81"/>
      <c r="D36" s="81"/>
      <c r="E36" s="81"/>
    </row>
    <row r="37" spans="1:5" s="10" customFormat="1" ht="15.75" hidden="1">
      <c r="A37" s="85" t="s">
        <v>287</v>
      </c>
      <c r="B37" s="17">
        <v>2</v>
      </c>
      <c r="C37" s="81"/>
      <c r="D37" s="81"/>
      <c r="E37" s="81"/>
    </row>
    <row r="38" spans="1:5" s="10" customFormat="1" ht="15.75" hidden="1">
      <c r="A38" s="85" t="s">
        <v>495</v>
      </c>
      <c r="B38" s="17">
        <v>2</v>
      </c>
      <c r="C38" s="81"/>
      <c r="D38" s="81"/>
      <c r="E38" s="81"/>
    </row>
    <row r="39" spans="1:5" s="10" customFormat="1" ht="15.75" hidden="1">
      <c r="A39" s="85" t="s">
        <v>288</v>
      </c>
      <c r="B39" s="17">
        <v>2</v>
      </c>
      <c r="C39" s="81"/>
      <c r="D39" s="81"/>
      <c r="E39" s="81"/>
    </row>
    <row r="40" spans="1:5" s="10" customFormat="1" ht="15.75" hidden="1">
      <c r="A40" s="85" t="s">
        <v>428</v>
      </c>
      <c r="B40" s="17">
        <v>2</v>
      </c>
      <c r="C40" s="81"/>
      <c r="D40" s="81"/>
      <c r="E40" s="81"/>
    </row>
    <row r="41" spans="1:5" s="10" customFormat="1" ht="15.75" hidden="1">
      <c r="A41" s="85" t="s">
        <v>528</v>
      </c>
      <c r="B41" s="17">
        <v>2</v>
      </c>
      <c r="C41" s="81"/>
      <c r="D41" s="81"/>
      <c r="E41" s="81"/>
    </row>
    <row r="42" spans="1:5" s="10" customFormat="1" ht="15.75">
      <c r="A42" s="85" t="s">
        <v>615</v>
      </c>
      <c r="B42" s="17">
        <v>2</v>
      </c>
      <c r="C42" s="81">
        <v>0</v>
      </c>
      <c r="D42" s="81">
        <v>71120</v>
      </c>
      <c r="E42" s="81">
        <v>71120</v>
      </c>
    </row>
    <row r="43" spans="1:5" s="10" customFormat="1" ht="15.75" hidden="1">
      <c r="A43" s="85" t="s">
        <v>472</v>
      </c>
      <c r="B43" s="17">
        <v>2</v>
      </c>
      <c r="C43" s="81"/>
      <c r="D43" s="81"/>
      <c r="E43" s="81"/>
    </row>
    <row r="44" spans="1:5" s="10" customFormat="1" ht="15.75" hidden="1">
      <c r="A44" s="85" t="s">
        <v>556</v>
      </c>
      <c r="B44" s="17">
        <v>2</v>
      </c>
      <c r="C44" s="81"/>
      <c r="D44" s="81"/>
      <c r="E44" s="81"/>
    </row>
    <row r="45" spans="1:5" s="10" customFormat="1" ht="15.75" hidden="1">
      <c r="A45" s="85" t="s">
        <v>289</v>
      </c>
      <c r="B45" s="17">
        <v>2</v>
      </c>
      <c r="C45" s="81"/>
      <c r="D45" s="81"/>
      <c r="E45" s="81"/>
    </row>
    <row r="46" spans="1:5" s="10" customFormat="1" ht="31.5">
      <c r="A46" s="108" t="s">
        <v>429</v>
      </c>
      <c r="B46" s="17"/>
      <c r="C46" s="81">
        <f>SUM(C32:C45)</f>
        <v>0</v>
      </c>
      <c r="D46" s="81">
        <f>SUM(D32:D45)</f>
        <v>71120</v>
      </c>
      <c r="E46" s="81">
        <f>SUM(E32:E45)</f>
        <v>71120</v>
      </c>
    </row>
    <row r="47" spans="1:5" s="10" customFormat="1" ht="15.75">
      <c r="A47" s="61" t="s">
        <v>628</v>
      </c>
      <c r="B47" s="17">
        <v>2</v>
      </c>
      <c r="C47" s="81">
        <v>0</v>
      </c>
      <c r="D47" s="81">
        <v>55360</v>
      </c>
      <c r="E47" s="81">
        <v>55360</v>
      </c>
    </row>
    <row r="48" spans="1:5" s="10" customFormat="1" ht="15.75">
      <c r="A48" s="108" t="s">
        <v>430</v>
      </c>
      <c r="B48" s="17"/>
      <c r="C48" s="81">
        <f>SUM(C47)</f>
        <v>0</v>
      </c>
      <c r="D48" s="81">
        <f>SUM(D47)</f>
        <v>55360</v>
      </c>
      <c r="E48" s="81">
        <f>SUM(E47)</f>
        <v>55360</v>
      </c>
    </row>
    <row r="49" spans="1:5" s="10" customFormat="1" ht="15.75" hidden="1">
      <c r="A49" s="61"/>
      <c r="B49" s="17"/>
      <c r="C49" s="81"/>
      <c r="D49" s="81"/>
      <c r="E49" s="81"/>
    </row>
    <row r="50" spans="1:5" s="10" customFormat="1" ht="15.75" hidden="1">
      <c r="A50" s="61" t="s">
        <v>291</v>
      </c>
      <c r="B50" s="17"/>
      <c r="C50" s="81"/>
      <c r="D50" s="81"/>
      <c r="E50" s="81"/>
    </row>
    <row r="51" spans="1:5" s="10" customFormat="1" ht="15.75" hidden="1">
      <c r="A51" s="61"/>
      <c r="B51" s="17"/>
      <c r="C51" s="81"/>
      <c r="D51" s="81"/>
      <c r="E51" s="81"/>
    </row>
    <row r="52" spans="1:5" s="10" customFormat="1" ht="31.5" hidden="1">
      <c r="A52" s="61" t="s">
        <v>294</v>
      </c>
      <c r="B52" s="17"/>
      <c r="C52" s="81"/>
      <c r="D52" s="81"/>
      <c r="E52" s="81"/>
    </row>
    <row r="53" spans="1:5" s="10" customFormat="1" ht="15.75" hidden="1">
      <c r="A53" s="61"/>
      <c r="B53" s="17"/>
      <c r="C53" s="81"/>
      <c r="D53" s="81"/>
      <c r="E53" s="81"/>
    </row>
    <row r="54" spans="1:5" s="10" customFormat="1" ht="31.5" hidden="1">
      <c r="A54" s="61" t="s">
        <v>293</v>
      </c>
      <c r="B54" s="17"/>
      <c r="C54" s="81"/>
      <c r="D54" s="81"/>
      <c r="E54" s="81"/>
    </row>
    <row r="55" spans="1:5" s="10" customFormat="1" ht="15.75" hidden="1">
      <c r="A55" s="61"/>
      <c r="B55" s="17"/>
      <c r="C55" s="81"/>
      <c r="D55" s="81"/>
      <c r="E55" s="81"/>
    </row>
    <row r="56" spans="1:5" s="10" customFormat="1" ht="31.5" hidden="1">
      <c r="A56" s="61" t="s">
        <v>292</v>
      </c>
      <c r="B56" s="17"/>
      <c r="C56" s="81"/>
      <c r="D56" s="81"/>
      <c r="E56" s="81"/>
    </row>
    <row r="57" spans="1:5" s="10" customFormat="1" ht="15.75" hidden="1">
      <c r="A57" s="85" t="s">
        <v>493</v>
      </c>
      <c r="B57" s="17">
        <v>2</v>
      </c>
      <c r="C57" s="81"/>
      <c r="D57" s="81"/>
      <c r="E57" s="81"/>
    </row>
    <row r="58" spans="1:5" s="10" customFormat="1" ht="15.75" hidden="1">
      <c r="A58" s="85"/>
      <c r="B58" s="17"/>
      <c r="C58" s="81"/>
      <c r="D58" s="81"/>
      <c r="E58" s="81"/>
    </row>
    <row r="59" spans="1:5" s="10" customFormat="1" ht="15.75" hidden="1">
      <c r="A59" s="85"/>
      <c r="B59" s="17"/>
      <c r="C59" s="81"/>
      <c r="D59" s="81"/>
      <c r="E59" s="81"/>
    </row>
    <row r="60" spans="1:5" s="10" customFormat="1" ht="15.75" hidden="1">
      <c r="A60" s="85" t="s">
        <v>494</v>
      </c>
      <c r="B60" s="17">
        <v>2</v>
      </c>
      <c r="C60" s="81"/>
      <c r="D60" s="81"/>
      <c r="E60" s="81"/>
    </row>
    <row r="61" spans="1:5" s="10" customFormat="1" ht="15.75" hidden="1">
      <c r="A61" s="107" t="s">
        <v>464</v>
      </c>
      <c r="B61" s="98"/>
      <c r="C61" s="81">
        <f>SUM(C57:C60)</f>
        <v>0</v>
      </c>
      <c r="D61" s="81">
        <f>SUM(D57:D60)</f>
        <v>0</v>
      </c>
      <c r="E61" s="81">
        <f>SUM(E57:E60)</f>
        <v>0</v>
      </c>
    </row>
    <row r="62" spans="1:5" s="10" customFormat="1" ht="15.75" hidden="1">
      <c r="A62" s="85" t="s">
        <v>154</v>
      </c>
      <c r="B62" s="98">
        <v>2</v>
      </c>
      <c r="C62" s="81"/>
      <c r="D62" s="81"/>
      <c r="E62" s="81"/>
    </row>
    <row r="63" spans="1:5" s="10" customFormat="1" ht="15.75" hidden="1">
      <c r="A63" s="85" t="s">
        <v>295</v>
      </c>
      <c r="B63" s="98">
        <v>2</v>
      </c>
      <c r="C63" s="81"/>
      <c r="D63" s="81"/>
      <c r="E63" s="81"/>
    </row>
    <row r="64" spans="1:5" s="10" customFormat="1" ht="15.75" hidden="1">
      <c r="A64" s="85" t="s">
        <v>155</v>
      </c>
      <c r="B64" s="98">
        <v>2</v>
      </c>
      <c r="C64" s="81"/>
      <c r="D64" s="81"/>
      <c r="E64" s="81"/>
    </row>
    <row r="65" spans="1:5" s="10" customFormat="1" ht="15.75" hidden="1">
      <c r="A65" s="107" t="s">
        <v>157</v>
      </c>
      <c r="B65" s="98"/>
      <c r="C65" s="81">
        <f>SUM(C62:C64)</f>
        <v>0</v>
      </c>
      <c r="D65" s="81">
        <f>SUM(D62:D64)</f>
        <v>0</v>
      </c>
      <c r="E65" s="81">
        <f>SUM(E62:E64)</f>
        <v>0</v>
      </c>
    </row>
    <row r="66" spans="1:5" s="10" customFormat="1" ht="15.75" hidden="1">
      <c r="A66" s="85" t="s">
        <v>558</v>
      </c>
      <c r="B66" s="98">
        <v>2</v>
      </c>
      <c r="C66" s="81"/>
      <c r="D66" s="81"/>
      <c r="E66" s="81"/>
    </row>
    <row r="67" spans="1:5" s="10" customFormat="1" ht="15.75">
      <c r="A67" s="85" t="s">
        <v>616</v>
      </c>
      <c r="B67" s="98">
        <v>2</v>
      </c>
      <c r="C67" s="81">
        <v>0</v>
      </c>
      <c r="D67" s="81">
        <v>178958</v>
      </c>
      <c r="E67" s="81">
        <v>178958</v>
      </c>
    </row>
    <row r="68" spans="1:5" s="10" customFormat="1" ht="15.75" hidden="1">
      <c r="A68" s="85"/>
      <c r="B68" s="98"/>
      <c r="C68" s="81"/>
      <c r="D68" s="81"/>
      <c r="E68" s="81"/>
    </row>
    <row r="69" spans="1:5" s="10" customFormat="1" ht="15.75" hidden="1">
      <c r="A69" s="85"/>
      <c r="B69" s="98"/>
      <c r="C69" s="81"/>
      <c r="D69" s="81"/>
      <c r="E69" s="81"/>
    </row>
    <row r="70" spans="1:5" s="10" customFormat="1" ht="15.75">
      <c r="A70" s="107" t="s">
        <v>158</v>
      </c>
      <c r="B70" s="98"/>
      <c r="C70" s="81">
        <f>SUM(C66:C69)</f>
        <v>0</v>
      </c>
      <c r="D70" s="81">
        <f>SUM(D66:D69)</f>
        <v>178958</v>
      </c>
      <c r="E70" s="81">
        <f>SUM(E66:E69)</f>
        <v>178958</v>
      </c>
    </row>
    <row r="71" spans="1:5" s="10" customFormat="1" ht="15.75" hidden="1">
      <c r="A71" s="85" t="s">
        <v>129</v>
      </c>
      <c r="B71" s="17">
        <v>2</v>
      </c>
      <c r="C71" s="81"/>
      <c r="D71" s="81"/>
      <c r="E71" s="81"/>
    </row>
    <row r="72" spans="1:5" s="10" customFormat="1" ht="15.75" hidden="1">
      <c r="A72" s="85" t="s">
        <v>444</v>
      </c>
      <c r="B72" s="100">
        <v>2</v>
      </c>
      <c r="C72" s="81"/>
      <c r="D72" s="81"/>
      <c r="E72" s="81"/>
    </row>
    <row r="73" spans="1:5" s="10" customFormat="1" ht="15.75">
      <c r="A73" s="85" t="s">
        <v>530</v>
      </c>
      <c r="B73" s="100">
        <v>2</v>
      </c>
      <c r="C73" s="81">
        <v>2798</v>
      </c>
      <c r="D73" s="81">
        <v>2798</v>
      </c>
      <c r="E73" s="81">
        <v>2798</v>
      </c>
    </row>
    <row r="74" spans="1:5" s="10" customFormat="1" ht="15.75" hidden="1">
      <c r="A74" s="85" t="s">
        <v>445</v>
      </c>
      <c r="B74" s="100">
        <v>2</v>
      </c>
      <c r="C74" s="81"/>
      <c r="D74" s="81"/>
      <c r="E74" s="81"/>
    </row>
    <row r="75" spans="1:5" s="10" customFormat="1" ht="15.75">
      <c r="A75" s="85" t="s">
        <v>531</v>
      </c>
      <c r="B75" s="100">
        <v>2</v>
      </c>
      <c r="C75" s="81">
        <v>9032</v>
      </c>
      <c r="D75" s="81">
        <v>9032</v>
      </c>
      <c r="E75" s="81">
        <v>9032</v>
      </c>
    </row>
    <row r="76" spans="1:5" s="10" customFormat="1" ht="15.75" hidden="1">
      <c r="A76" s="85" t="s">
        <v>446</v>
      </c>
      <c r="B76" s="100">
        <v>2</v>
      </c>
      <c r="C76" s="81"/>
      <c r="D76" s="81"/>
      <c r="E76" s="81"/>
    </row>
    <row r="77" spans="1:5" s="10" customFormat="1" ht="15.75">
      <c r="A77" s="85" t="s">
        <v>565</v>
      </c>
      <c r="B77" s="100">
        <v>2</v>
      </c>
      <c r="C77" s="81">
        <v>66567</v>
      </c>
      <c r="D77" s="81">
        <v>66567</v>
      </c>
      <c r="E77" s="81">
        <v>66567</v>
      </c>
    </row>
    <row r="78" spans="1:5" s="10" customFormat="1" ht="31.5">
      <c r="A78" s="61" t="s">
        <v>647</v>
      </c>
      <c r="B78" s="17">
        <v>2</v>
      </c>
      <c r="C78" s="81">
        <v>0</v>
      </c>
      <c r="D78" s="81">
        <v>0</v>
      </c>
      <c r="E78" s="81">
        <v>300000</v>
      </c>
    </row>
    <row r="79" spans="1:5" s="10" customFormat="1" ht="15.75" hidden="1">
      <c r="A79" s="85" t="s">
        <v>118</v>
      </c>
      <c r="B79" s="17"/>
      <c r="C79" s="81"/>
      <c r="D79" s="81"/>
      <c r="E79" s="81"/>
    </row>
    <row r="80" spans="1:5" s="10" customFormat="1" ht="31.5">
      <c r="A80" s="107" t="s">
        <v>159</v>
      </c>
      <c r="B80" s="17"/>
      <c r="C80" s="81">
        <f>SUM(C71:C79)</f>
        <v>78397</v>
      </c>
      <c r="D80" s="81">
        <f>SUM(D71:D79)</f>
        <v>78397</v>
      </c>
      <c r="E80" s="81">
        <f>SUM(E71:E79)</f>
        <v>378397</v>
      </c>
    </row>
    <row r="81" spans="1:5" s="10" customFormat="1" ht="15.75" hidden="1">
      <c r="A81" s="85" t="s">
        <v>453</v>
      </c>
      <c r="B81" s="100">
        <v>2</v>
      </c>
      <c r="C81" s="81"/>
      <c r="D81" s="81"/>
      <c r="E81" s="81"/>
    </row>
    <row r="82" spans="1:5" s="10" customFormat="1" ht="15.75" hidden="1">
      <c r="A82" s="85" t="s">
        <v>454</v>
      </c>
      <c r="B82" s="100">
        <v>2</v>
      </c>
      <c r="C82" s="81"/>
      <c r="D82" s="81"/>
      <c r="E82" s="81"/>
    </row>
    <row r="83" spans="1:5" s="10" customFormat="1" ht="15.75" hidden="1">
      <c r="A83" s="85" t="s">
        <v>455</v>
      </c>
      <c r="B83" s="100">
        <v>2</v>
      </c>
      <c r="C83" s="81"/>
      <c r="D83" s="81"/>
      <c r="E83" s="81"/>
    </row>
    <row r="84" spans="1:5" s="10" customFormat="1" ht="15.75" hidden="1">
      <c r="A84" s="85" t="s">
        <v>456</v>
      </c>
      <c r="B84" s="100">
        <v>2</v>
      </c>
      <c r="C84" s="81"/>
      <c r="D84" s="81"/>
      <c r="E84" s="81"/>
    </row>
    <row r="85" spans="1:5" s="10" customFormat="1" ht="15.75" hidden="1">
      <c r="A85" s="85" t="s">
        <v>457</v>
      </c>
      <c r="B85" s="100">
        <v>2</v>
      </c>
      <c r="C85" s="81"/>
      <c r="D85" s="81"/>
      <c r="E85" s="81"/>
    </row>
    <row r="86" spans="1:5" s="10" customFormat="1" ht="15.75" hidden="1">
      <c r="A86" s="85" t="s">
        <v>458</v>
      </c>
      <c r="B86" s="100">
        <v>2</v>
      </c>
      <c r="C86" s="81"/>
      <c r="D86" s="81"/>
      <c r="E86" s="81"/>
    </row>
    <row r="87" spans="1:5" s="10" customFormat="1" ht="15.75" hidden="1">
      <c r="A87" s="85" t="s">
        <v>459</v>
      </c>
      <c r="B87" s="17">
        <v>2</v>
      </c>
      <c r="C87" s="81"/>
      <c r="D87" s="81"/>
      <c r="E87" s="81"/>
    </row>
    <row r="88" spans="1:5" s="10" customFormat="1" ht="15.75" hidden="1">
      <c r="A88" s="85" t="s">
        <v>460</v>
      </c>
      <c r="B88" s="17">
        <v>2</v>
      </c>
      <c r="C88" s="81"/>
      <c r="D88" s="81"/>
      <c r="E88" s="81"/>
    </row>
    <row r="89" spans="1:5" s="10" customFormat="1" ht="15.75" hidden="1">
      <c r="A89" s="85" t="s">
        <v>118</v>
      </c>
      <c r="B89" s="17"/>
      <c r="C89" s="81"/>
      <c r="D89" s="81"/>
      <c r="E89" s="81"/>
    </row>
    <row r="90" spans="1:5" s="10" customFormat="1" ht="15.75" hidden="1">
      <c r="A90" s="85" t="s">
        <v>118</v>
      </c>
      <c r="B90" s="17"/>
      <c r="C90" s="81"/>
      <c r="D90" s="81"/>
      <c r="E90" s="81"/>
    </row>
    <row r="91" spans="1:5" s="10" customFormat="1" ht="15.75" hidden="1">
      <c r="A91" s="107" t="s">
        <v>296</v>
      </c>
      <c r="B91" s="17"/>
      <c r="C91" s="81">
        <f>SUM(C81:C90)</f>
        <v>0</v>
      </c>
      <c r="D91" s="81">
        <f>SUM(D81:D90)</f>
        <v>0</v>
      </c>
      <c r="E91" s="81">
        <f>SUM(E81:E90)</f>
        <v>0</v>
      </c>
    </row>
    <row r="92" spans="1:5" s="10" customFormat="1" ht="15.75" hidden="1">
      <c r="A92" s="61"/>
      <c r="B92" s="17"/>
      <c r="C92" s="81"/>
      <c r="D92" s="81"/>
      <c r="E92" s="81"/>
    </row>
    <row r="93" spans="1:5" s="10" customFormat="1" ht="15.75" hidden="1">
      <c r="A93" s="61"/>
      <c r="B93" s="17"/>
      <c r="C93" s="81"/>
      <c r="D93" s="81"/>
      <c r="E93" s="81"/>
    </row>
    <row r="94" spans="1:5" s="10" customFormat="1" ht="31.5">
      <c r="A94" s="108" t="s">
        <v>297</v>
      </c>
      <c r="B94" s="17"/>
      <c r="C94" s="81">
        <f>C61+C65+C70+C80+C91</f>
        <v>78397</v>
      </c>
      <c r="D94" s="81">
        <f>D61+D65+D70+D80+D91</f>
        <v>257355</v>
      </c>
      <c r="E94" s="81">
        <f>E61+E65+E70+E80+E91</f>
        <v>557355</v>
      </c>
    </row>
    <row r="95" spans="1:5" s="10" customFormat="1" ht="31.5">
      <c r="A95" s="40" t="s">
        <v>267</v>
      </c>
      <c r="B95" s="100"/>
      <c r="C95" s="82">
        <f>SUM(C96:C96:C98)</f>
        <v>10309222</v>
      </c>
      <c r="D95" s="82">
        <f>SUM(D96:D96:D98)</f>
        <v>10614660</v>
      </c>
      <c r="E95" s="82">
        <f>SUM(E96:E96:E98)</f>
        <v>10914660</v>
      </c>
    </row>
    <row r="96" spans="1:5" s="10" customFormat="1" ht="15.75">
      <c r="A96" s="85" t="s">
        <v>388</v>
      </c>
      <c r="B96" s="98">
        <v>1</v>
      </c>
      <c r="C96" s="81">
        <f>SUMIF($B$6:$B$95,"1",C$6:C$95)</f>
        <v>0</v>
      </c>
      <c r="D96" s="81">
        <f>SUMIF($B$6:$B$95,"1",D$6:D$95)</f>
        <v>0</v>
      </c>
      <c r="E96" s="81">
        <f>SUMIF($B$6:$B$95,"1",E$6:E$95)</f>
        <v>0</v>
      </c>
    </row>
    <row r="97" spans="1:5" s="10" customFormat="1" ht="15.75">
      <c r="A97" s="85" t="s">
        <v>232</v>
      </c>
      <c r="B97" s="98">
        <v>2</v>
      </c>
      <c r="C97" s="81">
        <f>SUMIF($B$6:$B$95,"2",C$6:C$95)</f>
        <v>10309222</v>
      </c>
      <c r="D97" s="81">
        <f>SUMIF($B$6:$B$95,"2",D$6:D$95)</f>
        <v>10614660</v>
      </c>
      <c r="E97" s="81">
        <f>SUMIF($B$6:$B$95,"2",E$6:E$95)</f>
        <v>10914660</v>
      </c>
    </row>
    <row r="98" spans="1:5" s="10" customFormat="1" ht="15.75">
      <c r="A98" s="85" t="s">
        <v>124</v>
      </c>
      <c r="B98" s="98">
        <v>3</v>
      </c>
      <c r="C98" s="81">
        <f>SUMIF($B$6:$B$95,"3",C$6:C$95)</f>
        <v>0</v>
      </c>
      <c r="D98" s="81">
        <f>SUMIF($B$6:$B$95,"3",D$6:D$95)</f>
        <v>0</v>
      </c>
      <c r="E98" s="81">
        <f>SUMIF($B$6:$B$95,"3",E$6:E$95)</f>
        <v>0</v>
      </c>
    </row>
    <row r="99" spans="1:5" s="10" customFormat="1" ht="31.5">
      <c r="A99" s="65" t="s">
        <v>298</v>
      </c>
      <c r="B99" s="17"/>
      <c r="C99" s="82"/>
      <c r="D99" s="82"/>
      <c r="E99" s="82"/>
    </row>
    <row r="100" spans="1:5" s="10" customFormat="1" ht="15.75" hidden="1">
      <c r="A100" s="85" t="s">
        <v>156</v>
      </c>
      <c r="B100" s="17">
        <v>2</v>
      </c>
      <c r="C100" s="81"/>
      <c r="D100" s="81"/>
      <c r="E100" s="81"/>
    </row>
    <row r="101" spans="1:5" s="10" customFormat="1" ht="15.75" hidden="1">
      <c r="A101" s="85" t="s">
        <v>300</v>
      </c>
      <c r="B101" s="17">
        <v>2</v>
      </c>
      <c r="C101" s="81"/>
      <c r="D101" s="81"/>
      <c r="E101" s="81"/>
    </row>
    <row r="102" spans="1:5" s="10" customFormat="1" ht="31.5" hidden="1">
      <c r="A102" s="85" t="s">
        <v>301</v>
      </c>
      <c r="B102" s="17">
        <v>2</v>
      </c>
      <c r="C102" s="81"/>
      <c r="D102" s="81"/>
      <c r="E102" s="81"/>
    </row>
    <row r="103" spans="1:5" s="10" customFormat="1" ht="31.5" hidden="1">
      <c r="A103" s="85" t="s">
        <v>302</v>
      </c>
      <c r="B103" s="17">
        <v>2</v>
      </c>
      <c r="C103" s="81"/>
      <c r="D103" s="81"/>
      <c r="E103" s="81"/>
    </row>
    <row r="104" spans="1:5" s="10" customFormat="1" ht="31.5" hidden="1">
      <c r="A104" s="85" t="s">
        <v>303</v>
      </c>
      <c r="B104" s="17">
        <v>2</v>
      </c>
      <c r="C104" s="81"/>
      <c r="D104" s="81"/>
      <c r="E104" s="81"/>
    </row>
    <row r="105" spans="1:5" s="10" customFormat="1" ht="31.5" hidden="1">
      <c r="A105" s="85" t="s">
        <v>304</v>
      </c>
      <c r="B105" s="17">
        <v>2</v>
      </c>
      <c r="C105" s="81"/>
      <c r="D105" s="81"/>
      <c r="E105" s="81"/>
    </row>
    <row r="106" spans="1:5" s="10" customFormat="1" ht="15.75" hidden="1">
      <c r="A106" s="107" t="s">
        <v>305</v>
      </c>
      <c r="B106" s="17"/>
      <c r="C106" s="81">
        <f>SUM(C100:C105)</f>
        <v>0</v>
      </c>
      <c r="D106" s="81">
        <f>SUM(D100:D105)</f>
        <v>0</v>
      </c>
      <c r="E106" s="81">
        <f>SUM(E100:E105)</f>
        <v>0</v>
      </c>
    </row>
    <row r="107" spans="1:5" s="10" customFormat="1" ht="15.75">
      <c r="A107" s="85" t="s">
        <v>617</v>
      </c>
      <c r="B107" s="17">
        <v>2</v>
      </c>
      <c r="C107" s="81">
        <v>0</v>
      </c>
      <c r="D107" s="81">
        <v>10122642</v>
      </c>
      <c r="E107" s="81">
        <v>10122642</v>
      </c>
    </row>
    <row r="108" spans="1:5" s="10" customFormat="1" ht="15.75" hidden="1">
      <c r="A108" s="85"/>
      <c r="B108" s="17"/>
      <c r="C108" s="81"/>
      <c r="D108" s="81"/>
      <c r="E108" s="81"/>
    </row>
    <row r="109" spans="1:5" s="10" customFormat="1" ht="15.75" hidden="1">
      <c r="A109" s="107" t="s">
        <v>306</v>
      </c>
      <c r="B109" s="17"/>
      <c r="C109" s="81">
        <f>SUM(C108:C108)</f>
        <v>0</v>
      </c>
      <c r="D109" s="81">
        <f>SUM(D108:D108)</f>
        <v>0</v>
      </c>
      <c r="E109" s="81">
        <f>SUM(E108:E108)</f>
        <v>0</v>
      </c>
    </row>
    <row r="110" spans="1:5" s="10" customFormat="1" ht="31.5">
      <c r="A110" s="108" t="s">
        <v>307</v>
      </c>
      <c r="B110" s="17"/>
      <c r="C110" s="81">
        <f>C106+C109+C107</f>
        <v>0</v>
      </c>
      <c r="D110" s="81">
        <f>D106+D109+D107</f>
        <v>10122642</v>
      </c>
      <c r="E110" s="81">
        <f>E106+E109+E107</f>
        <v>10122642</v>
      </c>
    </row>
    <row r="111" spans="1:5" s="10" customFormat="1" ht="15.75" hidden="1">
      <c r="A111" s="61"/>
      <c r="B111" s="17"/>
      <c r="C111" s="81"/>
      <c r="D111" s="81"/>
      <c r="E111" s="81"/>
    </row>
    <row r="112" spans="1:5" s="10" customFormat="1" ht="31.5" hidden="1">
      <c r="A112" s="61" t="s">
        <v>308</v>
      </c>
      <c r="B112" s="17"/>
      <c r="C112" s="81"/>
      <c r="D112" s="81"/>
      <c r="E112" s="81"/>
    </row>
    <row r="113" spans="1:5" s="10" customFormat="1" ht="15.75" hidden="1">
      <c r="A113" s="61"/>
      <c r="B113" s="17"/>
      <c r="C113" s="81"/>
      <c r="D113" s="81"/>
      <c r="E113" s="81"/>
    </row>
    <row r="114" spans="1:5" s="10" customFormat="1" ht="31.5" hidden="1">
      <c r="A114" s="61" t="s">
        <v>309</v>
      </c>
      <c r="B114" s="17"/>
      <c r="C114" s="81"/>
      <c r="D114" s="81"/>
      <c r="E114" s="81"/>
    </row>
    <row r="115" spans="1:5" s="10" customFormat="1" ht="15.75" hidden="1">
      <c r="A115" s="61"/>
      <c r="B115" s="17"/>
      <c r="C115" s="81"/>
      <c r="D115" s="81"/>
      <c r="E115" s="81"/>
    </row>
    <row r="116" spans="1:5" s="10" customFormat="1" ht="31.5" hidden="1">
      <c r="A116" s="61" t="s">
        <v>310</v>
      </c>
      <c r="B116" s="17"/>
      <c r="C116" s="81"/>
      <c r="D116" s="81"/>
      <c r="E116" s="81"/>
    </row>
    <row r="117" spans="1:5" s="10" customFormat="1" ht="31.5" hidden="1">
      <c r="A117" s="85" t="s">
        <v>474</v>
      </c>
      <c r="B117" s="17">
        <v>2</v>
      </c>
      <c r="C117" s="81"/>
      <c r="D117" s="81"/>
      <c r="E117" s="81"/>
    </row>
    <row r="118" spans="1:5" s="10" customFormat="1" ht="15.75" hidden="1">
      <c r="A118" s="107" t="s">
        <v>475</v>
      </c>
      <c r="B118" s="17"/>
      <c r="C118" s="81">
        <f>SUM(C116:C117)</f>
        <v>0</v>
      </c>
      <c r="D118" s="81">
        <f>SUM(D116:D117)</f>
        <v>0</v>
      </c>
      <c r="E118" s="81">
        <f>SUM(E116:E117)</f>
        <v>0</v>
      </c>
    </row>
    <row r="119" spans="1:5" s="10" customFormat="1" ht="15.75">
      <c r="A119" s="85" t="s">
        <v>618</v>
      </c>
      <c r="B119" s="17">
        <v>2</v>
      </c>
      <c r="C119" s="81">
        <v>0</v>
      </c>
      <c r="D119" s="81">
        <v>24178817</v>
      </c>
      <c r="E119" s="81">
        <v>24178817</v>
      </c>
    </row>
    <row r="120" spans="1:5" s="10" customFormat="1" ht="31.5">
      <c r="A120" s="107" t="s">
        <v>501</v>
      </c>
      <c r="B120" s="17"/>
      <c r="C120" s="81">
        <f>SUM(C119)</f>
        <v>0</v>
      </c>
      <c r="D120" s="81">
        <f>SUM(D119)</f>
        <v>24178817</v>
      </c>
      <c r="E120" s="81">
        <f>SUM(E119)</f>
        <v>24178817</v>
      </c>
    </row>
    <row r="121" spans="1:5" s="10" customFormat="1" ht="15.75" hidden="1">
      <c r="A121" s="121"/>
      <c r="B121" s="17"/>
      <c r="C121" s="81"/>
      <c r="D121" s="81"/>
      <c r="E121" s="81"/>
    </row>
    <row r="122" spans="1:5" s="10" customFormat="1" ht="15.75" hidden="1">
      <c r="A122" s="121"/>
      <c r="B122" s="17"/>
      <c r="C122" s="81"/>
      <c r="D122" s="81"/>
      <c r="E122" s="81"/>
    </row>
    <row r="123" spans="1:5" s="10" customFormat="1" ht="15.75" hidden="1">
      <c r="A123" s="107" t="s">
        <v>159</v>
      </c>
      <c r="B123" s="17"/>
      <c r="C123" s="81">
        <f>SUM(C121:C122)</f>
        <v>0</v>
      </c>
      <c r="D123" s="81">
        <f>SUM(D121:D122)</f>
        <v>0</v>
      </c>
      <c r="E123" s="81">
        <f>SUM(E121:E122)</f>
        <v>0</v>
      </c>
    </row>
    <row r="124" spans="1:5" s="10" customFormat="1" ht="31.5">
      <c r="A124" s="61" t="s">
        <v>311</v>
      </c>
      <c r="B124" s="17"/>
      <c r="C124" s="81">
        <f>C118+C123+C120</f>
        <v>0</v>
      </c>
      <c r="D124" s="81">
        <f>D118+D123+D120</f>
        <v>24178817</v>
      </c>
      <c r="E124" s="81">
        <f>E118+E123+E120</f>
        <v>24178817</v>
      </c>
    </row>
    <row r="125" spans="1:5" s="10" customFormat="1" ht="31.5">
      <c r="A125" s="40" t="s">
        <v>298</v>
      </c>
      <c r="B125" s="100"/>
      <c r="C125" s="82">
        <f>SUM(C126:C126:C128)</f>
        <v>0</v>
      </c>
      <c r="D125" s="82">
        <f>SUM(D126:D126:D128)</f>
        <v>34301459</v>
      </c>
      <c r="E125" s="82">
        <f>SUM(E126:E126:E128)</f>
        <v>34301459</v>
      </c>
    </row>
    <row r="126" spans="1:5" s="10" customFormat="1" ht="15.75">
      <c r="A126" s="85" t="s">
        <v>388</v>
      </c>
      <c r="B126" s="98">
        <v>1</v>
      </c>
      <c r="C126" s="81">
        <f>SUMIF($B$99:$B$125,"1",C$99:C$125)</f>
        <v>0</v>
      </c>
      <c r="D126" s="81">
        <f>SUMIF($B$99:$B$125,"1",D$99:D$125)</f>
        <v>0</v>
      </c>
      <c r="E126" s="81">
        <f>SUMIF($B$99:$B$125,"1",E$99:E$125)</f>
        <v>0</v>
      </c>
    </row>
    <row r="127" spans="1:5" s="10" customFormat="1" ht="15.75">
      <c r="A127" s="85" t="s">
        <v>232</v>
      </c>
      <c r="B127" s="98">
        <v>2</v>
      </c>
      <c r="C127" s="81">
        <f>SUMIF($B$99:$B$125,"2",C$99:C$125)</f>
        <v>0</v>
      </c>
      <c r="D127" s="81">
        <f>SUMIF($B$99:$B$125,"2",D$99:D$125)</f>
        <v>34301459</v>
      </c>
      <c r="E127" s="81">
        <f>SUMIF($B$99:$B$125,"2",E$99:E$125)</f>
        <v>34301459</v>
      </c>
    </row>
    <row r="128" spans="1:5" s="10" customFormat="1" ht="15.75">
      <c r="A128" s="85" t="s">
        <v>124</v>
      </c>
      <c r="B128" s="98">
        <v>3</v>
      </c>
      <c r="C128" s="81">
        <f>SUMIF($B$99:$B$125,"3",C$99:C$125)</f>
        <v>0</v>
      </c>
      <c r="D128" s="81">
        <f>SUMIF($B$99:$B$125,"3",D$99:D$125)</f>
        <v>0</v>
      </c>
      <c r="E128" s="81">
        <f>SUMIF($B$99:$B$125,"3",E$99:E$125)</f>
        <v>0</v>
      </c>
    </row>
    <row r="129" spans="1:5" s="10" customFormat="1" ht="15.75">
      <c r="A129" s="65" t="s">
        <v>313</v>
      </c>
      <c r="B129" s="17"/>
      <c r="C129" s="82"/>
      <c r="D129" s="82"/>
      <c r="E129" s="82"/>
    </row>
    <row r="130" spans="1:5" s="10" customFormat="1" ht="31.5" hidden="1">
      <c r="A130" s="85" t="s">
        <v>315</v>
      </c>
      <c r="B130" s="17">
        <v>2</v>
      </c>
      <c r="C130" s="81"/>
      <c r="D130" s="81"/>
      <c r="E130" s="81"/>
    </row>
    <row r="131" spans="1:5" s="10" customFormat="1" ht="15.75" hidden="1">
      <c r="A131" s="108" t="s">
        <v>314</v>
      </c>
      <c r="B131" s="17"/>
      <c r="C131" s="81">
        <f>SUM(C130)</f>
        <v>0</v>
      </c>
      <c r="D131" s="81">
        <f>SUM(D130)</f>
        <v>0</v>
      </c>
      <c r="E131" s="81">
        <f>SUM(E130)</f>
        <v>0</v>
      </c>
    </row>
    <row r="132" spans="1:5" s="10" customFormat="1" ht="15.75" hidden="1">
      <c r="A132" s="85" t="s">
        <v>116</v>
      </c>
      <c r="B132" s="17">
        <v>3</v>
      </c>
      <c r="C132" s="81"/>
      <c r="D132" s="81"/>
      <c r="E132" s="81"/>
    </row>
    <row r="133" spans="1:5" s="10" customFormat="1" ht="15.75" hidden="1">
      <c r="A133" s="85" t="s">
        <v>115</v>
      </c>
      <c r="B133" s="17">
        <v>3</v>
      </c>
      <c r="C133" s="81"/>
      <c r="D133" s="81"/>
      <c r="E133" s="81"/>
    </row>
    <row r="134" spans="1:5" s="10" customFormat="1" ht="15.75" hidden="1">
      <c r="A134" s="108" t="s">
        <v>316</v>
      </c>
      <c r="B134" s="17"/>
      <c r="C134" s="81">
        <f>SUM(C132:C133)</f>
        <v>0</v>
      </c>
      <c r="D134" s="81">
        <f>SUM(D132:D133)</f>
        <v>0</v>
      </c>
      <c r="E134" s="81">
        <f>SUM(E132:E133)</f>
        <v>0</v>
      </c>
    </row>
    <row r="135" spans="1:5" s="10" customFormat="1" ht="31.5">
      <c r="A135" s="85" t="s">
        <v>317</v>
      </c>
      <c r="B135" s="17">
        <v>3</v>
      </c>
      <c r="C135" s="81">
        <v>1750000</v>
      </c>
      <c r="D135" s="81">
        <v>1750000</v>
      </c>
      <c r="E135" s="81">
        <v>1750000</v>
      </c>
    </row>
    <row r="136" spans="1:5" s="10" customFormat="1" ht="31.5" hidden="1">
      <c r="A136" s="85" t="s">
        <v>318</v>
      </c>
      <c r="B136" s="17">
        <v>3</v>
      </c>
      <c r="C136" s="81"/>
      <c r="D136" s="81"/>
      <c r="E136" s="81"/>
    </row>
    <row r="137" spans="1:5" s="10" customFormat="1" ht="15.75">
      <c r="A137" s="108" t="s">
        <v>319</v>
      </c>
      <c r="B137" s="17"/>
      <c r="C137" s="81">
        <f>SUM(C135:C136)</f>
        <v>1750000</v>
      </c>
      <c r="D137" s="81">
        <f>SUM(D135:D136)</f>
        <v>1750000</v>
      </c>
      <c r="E137" s="81">
        <f>SUM(E135:E136)</f>
        <v>1750000</v>
      </c>
    </row>
    <row r="138" spans="1:5" s="10" customFormat="1" ht="31.5">
      <c r="A138" s="85" t="s">
        <v>320</v>
      </c>
      <c r="B138" s="17">
        <v>2</v>
      </c>
      <c r="C138" s="81">
        <v>500000</v>
      </c>
      <c r="D138" s="81">
        <v>500000</v>
      </c>
      <c r="E138" s="81">
        <v>500000</v>
      </c>
    </row>
    <row r="139" spans="1:5" s="10" customFormat="1" ht="15.75" hidden="1">
      <c r="A139" s="85" t="s">
        <v>321</v>
      </c>
      <c r="B139" s="17">
        <v>2</v>
      </c>
      <c r="C139" s="81"/>
      <c r="D139" s="81"/>
      <c r="E139" s="81"/>
    </row>
    <row r="140" spans="1:5" s="10" customFormat="1" ht="15.75">
      <c r="A140" s="61" t="s">
        <v>322</v>
      </c>
      <c r="B140" s="17"/>
      <c r="C140" s="81">
        <f>SUM(C138:C139)</f>
        <v>500000</v>
      </c>
      <c r="D140" s="81">
        <f>SUM(D138:D139)</f>
        <v>500000</v>
      </c>
      <c r="E140" s="81">
        <f>SUM(E138:E139)</f>
        <v>500000</v>
      </c>
    </row>
    <row r="141" spans="1:5" s="10" customFormat="1" ht="15.75" hidden="1">
      <c r="A141" s="85" t="s">
        <v>323</v>
      </c>
      <c r="B141" s="17">
        <v>3</v>
      </c>
      <c r="C141" s="81"/>
      <c r="D141" s="81"/>
      <c r="E141" s="81"/>
    </row>
    <row r="142" spans="1:5" s="10" customFormat="1" ht="15.75" hidden="1">
      <c r="A142" s="85"/>
      <c r="B142" s="17"/>
      <c r="C142" s="81"/>
      <c r="D142" s="81"/>
      <c r="E142" s="81"/>
    </row>
    <row r="143" spans="1:5" s="10" customFormat="1" ht="15.75" hidden="1">
      <c r="A143" s="108" t="s">
        <v>324</v>
      </c>
      <c r="B143" s="17"/>
      <c r="C143" s="81">
        <f>SUM(C141:C142)</f>
        <v>0</v>
      </c>
      <c r="D143" s="81">
        <f>SUM(D141:D142)</f>
        <v>0</v>
      </c>
      <c r="E143" s="81">
        <f>SUM(E141:E142)</f>
        <v>0</v>
      </c>
    </row>
    <row r="144" spans="1:5" s="10" customFormat="1" ht="15.75" hidden="1">
      <c r="A144" s="85" t="s">
        <v>325</v>
      </c>
      <c r="B144" s="17">
        <v>2</v>
      </c>
      <c r="C144" s="81"/>
      <c r="D144" s="81"/>
      <c r="E144" s="81"/>
    </row>
    <row r="145" spans="1:5" s="10" customFormat="1" ht="15.75" hidden="1">
      <c r="A145" s="85" t="s">
        <v>326</v>
      </c>
      <c r="B145" s="17">
        <v>2</v>
      </c>
      <c r="C145" s="81"/>
      <c r="D145" s="81"/>
      <c r="E145" s="81"/>
    </row>
    <row r="146" spans="1:5" s="10" customFormat="1" ht="15.75" hidden="1">
      <c r="A146" s="85" t="s">
        <v>146</v>
      </c>
      <c r="B146" s="17">
        <v>2</v>
      </c>
      <c r="C146" s="81"/>
      <c r="D146" s="81"/>
      <c r="E146" s="81"/>
    </row>
    <row r="147" spans="1:5" s="10" customFormat="1" ht="15.75" hidden="1">
      <c r="A147" s="85" t="s">
        <v>147</v>
      </c>
      <c r="B147" s="17">
        <v>2</v>
      </c>
      <c r="C147" s="81"/>
      <c r="D147" s="81"/>
      <c r="E147" s="81"/>
    </row>
    <row r="148" spans="1:5" s="10" customFormat="1" ht="15.75" hidden="1">
      <c r="A148" s="85" t="s">
        <v>148</v>
      </c>
      <c r="B148" s="17">
        <v>2</v>
      </c>
      <c r="C148" s="81"/>
      <c r="D148" s="81"/>
      <c r="E148" s="81"/>
    </row>
    <row r="149" spans="1:5" s="10" customFormat="1" ht="47.25" hidden="1">
      <c r="A149" s="85" t="s">
        <v>327</v>
      </c>
      <c r="B149" s="17">
        <v>2</v>
      </c>
      <c r="C149" s="81"/>
      <c r="D149" s="81"/>
      <c r="E149" s="81"/>
    </row>
    <row r="150" spans="1:5" s="10" customFormat="1" ht="15.75" hidden="1">
      <c r="A150" s="85" t="s">
        <v>328</v>
      </c>
      <c r="B150" s="17">
        <v>2</v>
      </c>
      <c r="C150" s="81"/>
      <c r="D150" s="81"/>
      <c r="E150" s="81"/>
    </row>
    <row r="151" spans="1:5" s="10" customFormat="1" ht="15.75" hidden="1">
      <c r="A151" s="85" t="s">
        <v>329</v>
      </c>
      <c r="B151" s="17">
        <v>2</v>
      </c>
      <c r="C151" s="81"/>
      <c r="D151" s="81"/>
      <c r="E151" s="81"/>
    </row>
    <row r="152" spans="1:5" s="10" customFormat="1" ht="15.75" hidden="1">
      <c r="A152" s="85" t="s">
        <v>537</v>
      </c>
      <c r="B152" s="17">
        <v>2</v>
      </c>
      <c r="C152" s="81"/>
      <c r="D152" s="81"/>
      <c r="E152" s="81"/>
    </row>
    <row r="153" spans="1:5" s="10" customFormat="1" ht="15.75" hidden="1">
      <c r="A153" s="61" t="s">
        <v>525</v>
      </c>
      <c r="B153" s="17">
        <v>2</v>
      </c>
      <c r="C153" s="81"/>
      <c r="D153" s="81"/>
      <c r="E153" s="81"/>
    </row>
    <row r="154" spans="1:5" s="10" customFormat="1" ht="15.75" hidden="1">
      <c r="A154" s="107" t="s">
        <v>330</v>
      </c>
      <c r="B154" s="17"/>
      <c r="C154" s="81">
        <f>SUM(C151:C153)</f>
        <v>0</v>
      </c>
      <c r="D154" s="81">
        <f>SUM(D151:D153)</f>
        <v>0</v>
      </c>
      <c r="E154" s="81">
        <f>SUM(E151:E153)</f>
        <v>0</v>
      </c>
    </row>
    <row r="155" spans="1:5" s="10" customFormat="1" ht="15.75" hidden="1">
      <c r="A155" s="108" t="s">
        <v>331</v>
      </c>
      <c r="B155" s="17"/>
      <c r="C155" s="81">
        <f>SUM(C144:C150)+C154</f>
        <v>0</v>
      </c>
      <c r="D155" s="81">
        <f>SUM(D144:D150)+D154</f>
        <v>0</v>
      </c>
      <c r="E155" s="81">
        <f>SUM(E144:E150)+E154</f>
        <v>0</v>
      </c>
    </row>
    <row r="156" spans="1:5" s="10" customFormat="1" ht="15.75">
      <c r="A156" s="40" t="s">
        <v>313</v>
      </c>
      <c r="B156" s="100"/>
      <c r="C156" s="82">
        <f>SUM(C157:C157:C159)</f>
        <v>2250000</v>
      </c>
      <c r="D156" s="82">
        <f>SUM(D157:D157:D159)</f>
        <v>2250000</v>
      </c>
      <c r="E156" s="82">
        <f>SUM(E157:E157:E159)</f>
        <v>2250000</v>
      </c>
    </row>
    <row r="157" spans="1:5" s="10" customFormat="1" ht="15.75">
      <c r="A157" s="85" t="s">
        <v>388</v>
      </c>
      <c r="B157" s="98">
        <v>1</v>
      </c>
      <c r="C157" s="81">
        <f>SUMIF($B$129:$B$156,"1",C$129:C$156)</f>
        <v>0</v>
      </c>
      <c r="D157" s="81">
        <f>SUMIF($B$129:$B$156,"1",D$129:D$156)</f>
        <v>0</v>
      </c>
      <c r="E157" s="81">
        <f>SUMIF($B$129:$B$156,"1",E$129:E$156)</f>
        <v>0</v>
      </c>
    </row>
    <row r="158" spans="1:5" s="10" customFormat="1" ht="15.75">
      <c r="A158" s="85" t="s">
        <v>232</v>
      </c>
      <c r="B158" s="98">
        <v>2</v>
      </c>
      <c r="C158" s="81">
        <f>SUMIF($B$129:$B$156,"2",C$129:C$156)</f>
        <v>500000</v>
      </c>
      <c r="D158" s="81">
        <f>SUMIF($B$129:$B$156,"2",D$129:D$156)</f>
        <v>500000</v>
      </c>
      <c r="E158" s="81">
        <f>SUMIF($B$129:$B$156,"2",E$129:E$156)</f>
        <v>500000</v>
      </c>
    </row>
    <row r="159" spans="1:5" s="10" customFormat="1" ht="15.75">
      <c r="A159" s="85" t="s">
        <v>124</v>
      </c>
      <c r="B159" s="98">
        <v>3</v>
      </c>
      <c r="C159" s="81">
        <f>SUMIF($B$129:$B$156,"3",C$129:C$156)</f>
        <v>1750000</v>
      </c>
      <c r="D159" s="81">
        <f>SUMIF($B$129:$B$156,"3",D$129:D$156)</f>
        <v>1750000</v>
      </c>
      <c r="E159" s="81">
        <f>SUMIF($B$129:$B$156,"3",E$129:E$156)</f>
        <v>1750000</v>
      </c>
    </row>
    <row r="160" spans="1:5" s="10" customFormat="1" ht="15.75">
      <c r="A160" s="65" t="s">
        <v>336</v>
      </c>
      <c r="B160" s="17"/>
      <c r="C160" s="82"/>
      <c r="D160" s="82"/>
      <c r="E160" s="82"/>
    </row>
    <row r="161" spans="1:5" s="10" customFormat="1" ht="15.75" hidden="1">
      <c r="A161" s="85"/>
      <c r="B161" s="17"/>
      <c r="C161" s="81"/>
      <c r="D161" s="81"/>
      <c r="E161" s="81"/>
    </row>
    <row r="162" spans="1:5" s="10" customFormat="1" ht="15.75" hidden="1">
      <c r="A162" s="85" t="s">
        <v>555</v>
      </c>
      <c r="B162" s="17">
        <v>2</v>
      </c>
      <c r="C162" s="81"/>
      <c r="D162" s="81"/>
      <c r="E162" s="81"/>
    </row>
    <row r="163" spans="1:5" s="10" customFormat="1" ht="15.75">
      <c r="A163" s="107" t="s">
        <v>332</v>
      </c>
      <c r="B163" s="17"/>
      <c r="C163" s="81">
        <f>SUM(C161:C162)</f>
        <v>0</v>
      </c>
      <c r="D163" s="81">
        <f>SUM(D161:D162)</f>
        <v>0</v>
      </c>
      <c r="E163" s="81">
        <f>SUM(E161:E162)</f>
        <v>0</v>
      </c>
    </row>
    <row r="164" spans="1:5" s="10" customFormat="1" ht="31.5">
      <c r="A164" s="85" t="s">
        <v>333</v>
      </c>
      <c r="B164" s="17"/>
      <c r="C164" s="81">
        <f>SUM(C165:C169)</f>
        <v>5000</v>
      </c>
      <c r="D164" s="81">
        <f>SUM(D165:D169)</f>
        <v>5000</v>
      </c>
      <c r="E164" s="81">
        <f>SUM(E165:E169)</f>
        <v>5000</v>
      </c>
    </row>
    <row r="165" spans="1:5" s="10" customFormat="1" ht="15.75">
      <c r="A165" s="120" t="s">
        <v>441</v>
      </c>
      <c r="B165" s="17">
        <v>2</v>
      </c>
      <c r="C165" s="81">
        <v>5000</v>
      </c>
      <c r="D165" s="81">
        <v>5000</v>
      </c>
      <c r="E165" s="81">
        <v>5000</v>
      </c>
    </row>
    <row r="166" spans="1:5" s="10" customFormat="1" ht="15.75" hidden="1">
      <c r="A166" s="120" t="s">
        <v>512</v>
      </c>
      <c r="B166" s="17">
        <v>2</v>
      </c>
      <c r="C166" s="81"/>
      <c r="D166" s="81"/>
      <c r="E166" s="81"/>
    </row>
    <row r="167" spans="1:5" s="10" customFormat="1" ht="15.75" hidden="1">
      <c r="A167" s="120" t="s">
        <v>503</v>
      </c>
      <c r="B167" s="17">
        <v>2</v>
      </c>
      <c r="C167" s="81"/>
      <c r="D167" s="81"/>
      <c r="E167" s="81"/>
    </row>
    <row r="168" spans="1:5" s="10" customFormat="1" ht="15.75" hidden="1">
      <c r="A168" s="120" t="s">
        <v>504</v>
      </c>
      <c r="B168" s="17">
        <v>2</v>
      </c>
      <c r="C168" s="81"/>
      <c r="D168" s="81"/>
      <c r="E168" s="81"/>
    </row>
    <row r="169" spans="1:5" s="10" customFormat="1" ht="15.75" hidden="1">
      <c r="A169" s="120" t="s">
        <v>505</v>
      </c>
      <c r="B169" s="17">
        <v>2</v>
      </c>
      <c r="C169" s="81"/>
      <c r="D169" s="81"/>
      <c r="E169" s="81"/>
    </row>
    <row r="170" spans="1:5" s="10" customFormat="1" ht="31.5" hidden="1">
      <c r="A170" s="85" t="s">
        <v>334</v>
      </c>
      <c r="B170" s="17">
        <v>2</v>
      </c>
      <c r="C170" s="81"/>
      <c r="D170" s="81"/>
      <c r="E170" s="81"/>
    </row>
    <row r="171" spans="1:5" s="10" customFormat="1" ht="15.75" hidden="1">
      <c r="A171" s="85" t="s">
        <v>502</v>
      </c>
      <c r="B171" s="17"/>
      <c r="C171" s="81"/>
      <c r="D171" s="81"/>
      <c r="E171" s="81"/>
    </row>
    <row r="172" spans="1:5" s="10" customFormat="1" ht="15.75">
      <c r="A172" s="108" t="s">
        <v>335</v>
      </c>
      <c r="B172" s="17"/>
      <c r="C172" s="81">
        <f>SUM(C165:C171)</f>
        <v>5000</v>
      </c>
      <c r="D172" s="81">
        <f>SUM(D165:D171)</f>
        <v>5000</v>
      </c>
      <c r="E172" s="81">
        <f>SUM(E165:E171)</f>
        <v>5000</v>
      </c>
    </row>
    <row r="173" spans="1:5" s="10" customFormat="1" ht="15.75" hidden="1">
      <c r="A173" s="85" t="s">
        <v>118</v>
      </c>
      <c r="B173" s="17"/>
      <c r="C173" s="81"/>
      <c r="D173" s="81"/>
      <c r="E173" s="81"/>
    </row>
    <row r="174" spans="1:5" s="10" customFormat="1" ht="15.75" hidden="1">
      <c r="A174" s="85" t="s">
        <v>118</v>
      </c>
      <c r="B174" s="17"/>
      <c r="C174" s="81"/>
      <c r="D174" s="81"/>
      <c r="E174" s="81"/>
    </row>
    <row r="175" spans="1:5" s="10" customFormat="1" ht="15.75" hidden="1">
      <c r="A175" s="107" t="s">
        <v>337</v>
      </c>
      <c r="B175" s="17"/>
      <c r="C175" s="81">
        <f>SUM(C173:C174)</f>
        <v>0</v>
      </c>
      <c r="D175" s="81">
        <f>SUM(D173:D174)</f>
        <v>0</v>
      </c>
      <c r="E175" s="81">
        <f>SUM(E173:E174)</f>
        <v>0</v>
      </c>
    </row>
    <row r="176" spans="1:5" s="10" customFormat="1" ht="15.75" hidden="1">
      <c r="A176" s="85" t="s">
        <v>118</v>
      </c>
      <c r="B176" s="17"/>
      <c r="C176" s="81"/>
      <c r="D176" s="81"/>
      <c r="E176" s="81"/>
    </row>
    <row r="177" spans="1:5" s="10" customFormat="1" ht="15.75" hidden="1">
      <c r="A177" s="85"/>
      <c r="B177" s="17"/>
      <c r="C177" s="81"/>
      <c r="D177" s="81"/>
      <c r="E177" s="81"/>
    </row>
    <row r="178" spans="1:5" s="10" customFormat="1" ht="15.75" hidden="1">
      <c r="A178" s="107" t="s">
        <v>338</v>
      </c>
      <c r="B178" s="17"/>
      <c r="C178" s="81">
        <f>SUM(C176:C177)</f>
        <v>0</v>
      </c>
      <c r="D178" s="81">
        <f>SUM(D176:D177)</f>
        <v>0</v>
      </c>
      <c r="E178" s="81">
        <f>SUM(E176:E177)</f>
        <v>0</v>
      </c>
    </row>
    <row r="179" spans="1:5" s="10" customFormat="1" ht="15.75">
      <c r="A179" s="61" t="s">
        <v>339</v>
      </c>
      <c r="B179" s="17"/>
      <c r="C179" s="81">
        <f>C175+C178</f>
        <v>0</v>
      </c>
      <c r="D179" s="81">
        <f>D175+D178</f>
        <v>0</v>
      </c>
      <c r="E179" s="81">
        <f>E175+E178</f>
        <v>0</v>
      </c>
    </row>
    <row r="180" spans="1:5" s="10" customFormat="1" ht="15.75" hidden="1">
      <c r="A180" s="85" t="s">
        <v>340</v>
      </c>
      <c r="B180" s="17">
        <v>2</v>
      </c>
      <c r="C180" s="81"/>
      <c r="D180" s="81"/>
      <c r="E180" s="81"/>
    </row>
    <row r="181" spans="1:5" s="10" customFormat="1" ht="31.5">
      <c r="A181" s="85" t="s">
        <v>341</v>
      </c>
      <c r="B181" s="17">
        <v>2</v>
      </c>
      <c r="C181" s="81">
        <v>100000</v>
      </c>
      <c r="D181" s="81">
        <v>100000</v>
      </c>
      <c r="E181" s="81">
        <v>100000</v>
      </c>
    </row>
    <row r="182" spans="1:5" s="10" customFormat="1" ht="31.5" hidden="1">
      <c r="A182" s="85" t="s">
        <v>342</v>
      </c>
      <c r="B182" s="17">
        <v>2</v>
      </c>
      <c r="C182" s="81"/>
      <c r="D182" s="81"/>
      <c r="E182" s="81"/>
    </row>
    <row r="183" spans="1:5" s="10" customFormat="1" ht="15.75" hidden="1">
      <c r="A183" s="85" t="s">
        <v>344</v>
      </c>
      <c r="B183" s="17">
        <v>2</v>
      </c>
      <c r="C183" s="81"/>
      <c r="D183" s="81"/>
      <c r="E183" s="81"/>
    </row>
    <row r="184" spans="1:5" s="10" customFormat="1" ht="31.5" hidden="1">
      <c r="A184" s="85" t="s">
        <v>343</v>
      </c>
      <c r="B184" s="17">
        <v>2</v>
      </c>
      <c r="C184" s="81"/>
      <c r="D184" s="81"/>
      <c r="E184" s="81"/>
    </row>
    <row r="185" spans="1:5" s="10" customFormat="1" ht="15.75" hidden="1">
      <c r="A185" s="85" t="s">
        <v>345</v>
      </c>
      <c r="B185" s="17">
        <v>2</v>
      </c>
      <c r="C185" s="81"/>
      <c r="D185" s="81"/>
      <c r="E185" s="81"/>
    </row>
    <row r="186" spans="1:5" s="10" customFormat="1" ht="15.75" hidden="1">
      <c r="A186" s="85" t="s">
        <v>118</v>
      </c>
      <c r="B186" s="17">
        <v>2</v>
      </c>
      <c r="C186" s="81"/>
      <c r="D186" s="81"/>
      <c r="E186" s="81"/>
    </row>
    <row r="187" spans="1:5" s="10" customFormat="1" ht="15.75" hidden="1">
      <c r="A187" s="85" t="s">
        <v>118</v>
      </c>
      <c r="B187" s="17">
        <v>2</v>
      </c>
      <c r="C187" s="81"/>
      <c r="D187" s="81"/>
      <c r="E187" s="81"/>
    </row>
    <row r="188" spans="1:5" s="10" customFormat="1" ht="15.75" hidden="1">
      <c r="A188" s="85" t="s">
        <v>118</v>
      </c>
      <c r="B188" s="17">
        <v>2</v>
      </c>
      <c r="C188" s="81"/>
      <c r="D188" s="81"/>
      <c r="E188" s="81"/>
    </row>
    <row r="189" spans="1:5" s="10" customFormat="1" ht="15.75" hidden="1">
      <c r="A189" s="85" t="s">
        <v>118</v>
      </c>
      <c r="B189" s="17">
        <v>2</v>
      </c>
      <c r="C189" s="81"/>
      <c r="D189" s="81"/>
      <c r="E189" s="81"/>
    </row>
    <row r="190" spans="1:5" s="10" customFormat="1" ht="31.5">
      <c r="A190" s="107" t="s">
        <v>346</v>
      </c>
      <c r="B190" s="17"/>
      <c r="C190" s="81">
        <f>SUM(C186:C189)</f>
        <v>0</v>
      </c>
      <c r="D190" s="81">
        <f>SUM(D186:D189)</f>
        <v>0</v>
      </c>
      <c r="E190" s="81">
        <f>SUM(E186:E189)</f>
        <v>0</v>
      </c>
    </row>
    <row r="191" spans="1:5" s="10" customFormat="1" ht="15.75">
      <c r="A191" s="61" t="s">
        <v>347</v>
      </c>
      <c r="B191" s="17"/>
      <c r="C191" s="81">
        <f>SUM(C180:C185)+C190</f>
        <v>100000</v>
      </c>
      <c r="D191" s="81">
        <f>SUM(D180:D185)+D190</f>
        <v>100000</v>
      </c>
      <c r="E191" s="81">
        <f>SUM(E180:E185)+E190</f>
        <v>100000</v>
      </c>
    </row>
    <row r="192" spans="1:5" s="10" customFormat="1" ht="15.75">
      <c r="A192" s="85" t="s">
        <v>375</v>
      </c>
      <c r="B192" s="17">
        <v>2</v>
      </c>
      <c r="C192" s="81">
        <v>616620</v>
      </c>
      <c r="D192" s="81">
        <v>616620</v>
      </c>
      <c r="E192" s="81">
        <v>616620</v>
      </c>
    </row>
    <row r="193" spans="1:5" s="10" customFormat="1" ht="15.75" hidden="1">
      <c r="A193" s="85" t="s">
        <v>348</v>
      </c>
      <c r="B193" s="17">
        <v>2</v>
      </c>
      <c r="C193" s="81"/>
      <c r="D193" s="81"/>
      <c r="E193" s="81"/>
    </row>
    <row r="194" spans="1:5" s="10" customFormat="1" ht="15.75" hidden="1">
      <c r="A194" s="85" t="s">
        <v>349</v>
      </c>
      <c r="B194" s="17">
        <v>2</v>
      </c>
      <c r="C194" s="81"/>
      <c r="D194" s="81"/>
      <c r="E194" s="81"/>
    </row>
    <row r="195" spans="1:5" s="10" customFormat="1" ht="15.75">
      <c r="A195" s="108" t="s">
        <v>350</v>
      </c>
      <c r="B195" s="17"/>
      <c r="C195" s="81">
        <f>SUM(C192:C194)</f>
        <v>616620</v>
      </c>
      <c r="D195" s="81">
        <f>SUM(D192:D194)</f>
        <v>616620</v>
      </c>
      <c r="E195" s="81">
        <f>SUM(E192:E194)</f>
        <v>616620</v>
      </c>
    </row>
    <row r="196" spans="1:5" s="10" customFormat="1" ht="15.75" hidden="1">
      <c r="A196" s="61" t="s">
        <v>351</v>
      </c>
      <c r="B196" s="17"/>
      <c r="C196" s="81"/>
      <c r="D196" s="81"/>
      <c r="E196" s="81"/>
    </row>
    <row r="197" spans="1:5" s="10" customFormat="1" ht="15.75" hidden="1">
      <c r="A197" s="61" t="s">
        <v>352</v>
      </c>
      <c r="B197" s="17"/>
      <c r="C197" s="81"/>
      <c r="D197" s="81"/>
      <c r="E197" s="81"/>
    </row>
    <row r="198" spans="1:5" s="10" customFormat="1" ht="15.75" hidden="1">
      <c r="A198" s="85" t="s">
        <v>466</v>
      </c>
      <c r="B198" s="17">
        <v>2</v>
      </c>
      <c r="C198" s="81"/>
      <c r="D198" s="81"/>
      <c r="E198" s="81"/>
    </row>
    <row r="199" spans="1:5" s="10" customFormat="1" ht="31.5">
      <c r="A199" s="85" t="s">
        <v>467</v>
      </c>
      <c r="B199" s="17">
        <v>2</v>
      </c>
      <c r="C199" s="81">
        <v>1000</v>
      </c>
      <c r="D199" s="81">
        <v>1000</v>
      </c>
      <c r="E199" s="81">
        <v>1000</v>
      </c>
    </row>
    <row r="200" spans="1:5" s="10" customFormat="1" ht="31.5">
      <c r="A200" s="61" t="s">
        <v>465</v>
      </c>
      <c r="B200" s="17"/>
      <c r="C200" s="81">
        <f>SUM(C198:C199)</f>
        <v>1000</v>
      </c>
      <c r="D200" s="81">
        <f>SUM(D198:D199)</f>
        <v>1000</v>
      </c>
      <c r="E200" s="81">
        <f>SUM(E198:E199)</f>
        <v>1000</v>
      </c>
    </row>
    <row r="201" spans="1:5" s="10" customFormat="1" ht="15.75" hidden="1">
      <c r="A201" s="85" t="s">
        <v>468</v>
      </c>
      <c r="B201" s="17">
        <v>2</v>
      </c>
      <c r="C201" s="81"/>
      <c r="D201" s="81"/>
      <c r="E201" s="81"/>
    </row>
    <row r="202" spans="1:5" s="10" customFormat="1" ht="15.75" hidden="1">
      <c r="A202" s="85" t="s">
        <v>469</v>
      </c>
      <c r="B202" s="17">
        <v>2</v>
      </c>
      <c r="C202" s="81"/>
      <c r="D202" s="81"/>
      <c r="E202" s="81"/>
    </row>
    <row r="203" spans="1:5" s="10" customFormat="1" ht="15.75" hidden="1">
      <c r="A203" s="61" t="s">
        <v>353</v>
      </c>
      <c r="B203" s="104"/>
      <c r="C203" s="81">
        <f>SUM(C201:C202)</f>
        <v>0</v>
      </c>
      <c r="D203" s="81">
        <f>SUM(D201:D202)</f>
        <v>0</v>
      </c>
      <c r="E203" s="81">
        <f>SUM(E201:E202)</f>
        <v>0</v>
      </c>
    </row>
    <row r="204" spans="1:5" s="10" customFormat="1" ht="15.75" hidden="1">
      <c r="A204" s="85" t="s">
        <v>431</v>
      </c>
      <c r="B204" s="104">
        <v>2</v>
      </c>
      <c r="C204" s="81"/>
      <c r="D204" s="81"/>
      <c r="E204" s="81"/>
    </row>
    <row r="205" spans="1:5" s="10" customFormat="1" ht="63" hidden="1">
      <c r="A205" s="85" t="s">
        <v>354</v>
      </c>
      <c r="B205" s="104">
        <v>2</v>
      </c>
      <c r="C205" s="81"/>
      <c r="D205" s="81"/>
      <c r="E205" s="81"/>
    </row>
    <row r="206" spans="1:5" s="10" customFormat="1" ht="31.5" hidden="1">
      <c r="A206" s="85" t="s">
        <v>356</v>
      </c>
      <c r="B206" s="104">
        <v>2</v>
      </c>
      <c r="C206" s="81"/>
      <c r="D206" s="81"/>
      <c r="E206" s="81"/>
    </row>
    <row r="207" spans="1:5" s="10" customFormat="1" ht="15.75">
      <c r="A207" s="85" t="s">
        <v>357</v>
      </c>
      <c r="B207" s="104">
        <v>2</v>
      </c>
      <c r="C207" s="81">
        <v>0</v>
      </c>
      <c r="D207" s="81">
        <v>22860</v>
      </c>
      <c r="E207" s="81">
        <v>22860</v>
      </c>
    </row>
    <row r="208" spans="1:5" s="10" customFormat="1" ht="15.75">
      <c r="A208" s="107" t="s">
        <v>355</v>
      </c>
      <c r="B208" s="104"/>
      <c r="C208" s="81">
        <f>SUM(C206:C207)</f>
        <v>0</v>
      </c>
      <c r="D208" s="81">
        <f>SUM(D206:D207)</f>
        <v>22860</v>
      </c>
      <c r="E208" s="81">
        <f>SUM(E206:E207)</f>
        <v>22860</v>
      </c>
    </row>
    <row r="209" spans="1:5" s="10" customFormat="1" ht="15.75" hidden="1">
      <c r="A209" s="85" t="s">
        <v>554</v>
      </c>
      <c r="B209" s="104">
        <v>2</v>
      </c>
      <c r="C209" s="81"/>
      <c r="D209" s="81"/>
      <c r="E209" s="81"/>
    </row>
    <row r="210" spans="1:5" s="10" customFormat="1" ht="15.75" hidden="1">
      <c r="A210" s="85" t="s">
        <v>118</v>
      </c>
      <c r="B210" s="104"/>
      <c r="C210" s="81"/>
      <c r="D210" s="81"/>
      <c r="E210" s="81"/>
    </row>
    <row r="211" spans="1:5" s="10" customFormat="1" ht="17.25" customHeight="1" hidden="1">
      <c r="A211" s="107" t="s">
        <v>358</v>
      </c>
      <c r="B211" s="104"/>
      <c r="C211" s="81">
        <f>SUM(C209:C210)</f>
        <v>0</v>
      </c>
      <c r="D211" s="81">
        <f>SUM(D209:D210)</f>
        <v>0</v>
      </c>
      <c r="E211" s="81">
        <f>SUM(E209:E210)</f>
        <v>0</v>
      </c>
    </row>
    <row r="212" spans="1:5" s="10" customFormat="1" ht="15.75">
      <c r="A212" s="61" t="s">
        <v>432</v>
      </c>
      <c r="B212" s="104"/>
      <c r="C212" s="81">
        <f>SUM(C205)+C208+C211</f>
        <v>0</v>
      </c>
      <c r="D212" s="81">
        <f>SUM(D205)+D208+D211</f>
        <v>22860</v>
      </c>
      <c r="E212" s="81">
        <f>SUM(E205)+E208+E211</f>
        <v>22860</v>
      </c>
    </row>
    <row r="213" spans="1:5" s="10" customFormat="1" ht="15.75">
      <c r="A213" s="40" t="s">
        <v>336</v>
      </c>
      <c r="B213" s="100"/>
      <c r="C213" s="82">
        <f>SUM(C214:C214:C216)</f>
        <v>722620</v>
      </c>
      <c r="D213" s="82">
        <f>SUM(D214:D214:D216)</f>
        <v>745480</v>
      </c>
      <c r="E213" s="82">
        <f>SUM(E214:E214:E216)</f>
        <v>745480</v>
      </c>
    </row>
    <row r="214" spans="1:5" s="10" customFormat="1" ht="15.75">
      <c r="A214" s="85" t="s">
        <v>388</v>
      </c>
      <c r="B214" s="98">
        <v>1</v>
      </c>
      <c r="C214" s="81">
        <f>SUMIF($B$160:$B$213,"1",C$160:C$213)</f>
        <v>0</v>
      </c>
      <c r="D214" s="81">
        <f>SUMIF($B$160:$B$213,"1",D$160:D$213)</f>
        <v>0</v>
      </c>
      <c r="E214" s="81">
        <f>SUMIF($B$160:$B$213,"1",E$160:E$213)</f>
        <v>0</v>
      </c>
    </row>
    <row r="215" spans="1:5" s="10" customFormat="1" ht="15.75">
      <c r="A215" s="85" t="s">
        <v>232</v>
      </c>
      <c r="B215" s="98">
        <v>2</v>
      </c>
      <c r="C215" s="81">
        <f>SUMIF($B$160:$B$213,"2",C$160:C$213)</f>
        <v>722620</v>
      </c>
      <c r="D215" s="81">
        <f>SUMIF($B$160:$B$213,"2",D$160:D$213)</f>
        <v>745480</v>
      </c>
      <c r="E215" s="81">
        <f>SUMIF($B$160:$B$213,"2",E$160:E$213)</f>
        <v>745480</v>
      </c>
    </row>
    <row r="216" spans="1:5" s="10" customFormat="1" ht="15.75">
      <c r="A216" s="85" t="s">
        <v>124</v>
      </c>
      <c r="B216" s="98">
        <v>3</v>
      </c>
      <c r="C216" s="81">
        <f>SUMIF($B$160:$B$213,"3",C$160:C$213)</f>
        <v>0</v>
      </c>
      <c r="D216" s="81">
        <f>SUMIF($B$160:$B$213,"3",D$160:D$213)</f>
        <v>0</v>
      </c>
      <c r="E216" s="81">
        <f>SUMIF($B$160:$B$213,"3",E$160:E$213)</f>
        <v>0</v>
      </c>
    </row>
    <row r="217" spans="1:5" s="10" customFormat="1" ht="15.75" hidden="1">
      <c r="A217" s="65" t="s">
        <v>359</v>
      </c>
      <c r="B217" s="17"/>
      <c r="C217" s="82"/>
      <c r="D217" s="82"/>
      <c r="E217" s="82"/>
    </row>
    <row r="218" spans="1:5" s="10" customFormat="1" ht="15.75" hidden="1">
      <c r="A218" s="85" t="s">
        <v>117</v>
      </c>
      <c r="B218" s="104"/>
      <c r="C218" s="81"/>
      <c r="D218" s="81"/>
      <c r="E218" s="81"/>
    </row>
    <row r="219" spans="1:5" s="10" customFormat="1" ht="15.75" hidden="1">
      <c r="A219" s="108" t="s">
        <v>360</v>
      </c>
      <c r="B219" s="104"/>
      <c r="C219" s="81">
        <f>SUM(C218)</f>
        <v>0</v>
      </c>
      <c r="D219" s="81">
        <f>SUM(D218)</f>
        <v>0</v>
      </c>
      <c r="E219" s="81">
        <f>SUM(E218)</f>
        <v>0</v>
      </c>
    </row>
    <row r="220" spans="1:5" s="10" customFormat="1" ht="15.75" hidden="1">
      <c r="A220" s="85" t="s">
        <v>361</v>
      </c>
      <c r="B220" s="104">
        <v>2</v>
      </c>
      <c r="C220" s="81"/>
      <c r="D220" s="81"/>
      <c r="E220" s="81"/>
    </row>
    <row r="221" spans="1:5" s="10" customFormat="1" ht="15.75" hidden="1">
      <c r="A221" s="85" t="s">
        <v>118</v>
      </c>
      <c r="B221" s="104">
        <v>2</v>
      </c>
      <c r="C221" s="81"/>
      <c r="D221" s="81"/>
      <c r="E221" s="81"/>
    </row>
    <row r="222" spans="1:5" s="10" customFormat="1" ht="15.75" hidden="1">
      <c r="A222" s="85" t="s">
        <v>118</v>
      </c>
      <c r="B222" s="104">
        <v>2</v>
      </c>
      <c r="C222" s="81"/>
      <c r="D222" s="81"/>
      <c r="E222" s="81"/>
    </row>
    <row r="223" spans="1:5" s="10" customFormat="1" ht="31.5" hidden="1">
      <c r="A223" s="107" t="s">
        <v>363</v>
      </c>
      <c r="B223" s="104"/>
      <c r="C223" s="81">
        <f>SUM(C221:C222)</f>
        <v>0</v>
      </c>
      <c r="D223" s="81">
        <f>SUM(D221:D222)</f>
        <v>0</v>
      </c>
      <c r="E223" s="81">
        <f>SUM(E221:E222)</f>
        <v>0</v>
      </c>
    </row>
    <row r="224" spans="1:5" s="10" customFormat="1" ht="15.75" hidden="1">
      <c r="A224" s="61" t="s">
        <v>362</v>
      </c>
      <c r="B224" s="104"/>
      <c r="C224" s="81">
        <f>C220+C223</f>
        <v>0</v>
      </c>
      <c r="D224" s="81">
        <f>D220+D223</f>
        <v>0</v>
      </c>
      <c r="E224" s="81">
        <f>E220+E223</f>
        <v>0</v>
      </c>
    </row>
    <row r="225" spans="1:5" s="10" customFormat="1" ht="15.75" hidden="1">
      <c r="A225" s="85" t="s">
        <v>117</v>
      </c>
      <c r="B225" s="104">
        <v>2</v>
      </c>
      <c r="C225" s="81"/>
      <c r="D225" s="81"/>
      <c r="E225" s="81"/>
    </row>
    <row r="226" spans="1:5" s="10" customFormat="1" ht="15.75" hidden="1">
      <c r="A226" s="85" t="s">
        <v>117</v>
      </c>
      <c r="B226" s="104">
        <v>2</v>
      </c>
      <c r="C226" s="81"/>
      <c r="D226" s="81"/>
      <c r="E226" s="81"/>
    </row>
    <row r="227" spans="1:5" s="10" customFormat="1" ht="15.75" hidden="1">
      <c r="A227" s="85" t="s">
        <v>117</v>
      </c>
      <c r="B227" s="104">
        <v>2</v>
      </c>
      <c r="C227" s="81"/>
      <c r="D227" s="81"/>
      <c r="E227" s="81"/>
    </row>
    <row r="228" spans="1:5" s="10" customFormat="1" ht="15.75" hidden="1">
      <c r="A228" s="108" t="s">
        <v>364</v>
      </c>
      <c r="B228" s="104"/>
      <c r="C228" s="81">
        <f>SUM(C225:C227)</f>
        <v>0</v>
      </c>
      <c r="D228" s="81">
        <f>SUM(D225:D227)</f>
        <v>0</v>
      </c>
      <c r="E228" s="81">
        <f>SUM(E225:E227)</f>
        <v>0</v>
      </c>
    </row>
    <row r="229" spans="1:5" s="10" customFormat="1" ht="15.75" hidden="1">
      <c r="A229" s="85" t="s">
        <v>365</v>
      </c>
      <c r="B229" s="104">
        <v>2</v>
      </c>
      <c r="C229" s="81"/>
      <c r="D229" s="81"/>
      <c r="E229" s="81"/>
    </row>
    <row r="230" spans="1:5" s="10" customFormat="1" ht="15.75" hidden="1">
      <c r="A230" s="85" t="s">
        <v>366</v>
      </c>
      <c r="B230" s="104">
        <v>2</v>
      </c>
      <c r="C230" s="81"/>
      <c r="D230" s="81"/>
      <c r="E230" s="81"/>
    </row>
    <row r="231" spans="1:5" s="10" customFormat="1" ht="15.75" hidden="1">
      <c r="A231" s="61" t="s">
        <v>367</v>
      </c>
      <c r="B231" s="104"/>
      <c r="C231" s="81">
        <f>SUM(C229:C230)</f>
        <v>0</v>
      </c>
      <c r="D231" s="81">
        <f>SUM(D229:D230)</f>
        <v>0</v>
      </c>
      <c r="E231" s="81">
        <f>SUM(E229:E230)</f>
        <v>0</v>
      </c>
    </row>
    <row r="232" spans="1:5" s="10" customFormat="1" ht="15.75" hidden="1">
      <c r="A232" s="61" t="s">
        <v>368</v>
      </c>
      <c r="B232" s="104">
        <v>2</v>
      </c>
      <c r="C232" s="81"/>
      <c r="D232" s="81"/>
      <c r="E232" s="81"/>
    </row>
    <row r="233" spans="1:5" s="10" customFormat="1" ht="15.75" hidden="1">
      <c r="A233" s="40" t="s">
        <v>359</v>
      </c>
      <c r="B233" s="100"/>
      <c r="C233" s="82">
        <f>SUM(C234:C234:C236)</f>
        <v>0</v>
      </c>
      <c r="D233" s="82">
        <f>SUM(D234:D234:D236)</f>
        <v>0</v>
      </c>
      <c r="E233" s="82">
        <f>SUM(E234:E234:E236)</f>
        <v>0</v>
      </c>
    </row>
    <row r="234" spans="1:5" s="10" customFormat="1" ht="15.75" hidden="1">
      <c r="A234" s="85" t="s">
        <v>388</v>
      </c>
      <c r="B234" s="98">
        <v>1</v>
      </c>
      <c r="C234" s="81">
        <f>SUMIF($B$217:$B$233,"1",C$217:C$233)</f>
        <v>0</v>
      </c>
      <c r="D234" s="81">
        <f>SUMIF($B$217:$B$233,"1",D$217:D$233)</f>
        <v>0</v>
      </c>
      <c r="E234" s="81">
        <f>SUMIF($B$217:$B$233,"1",E$217:E$233)</f>
        <v>0</v>
      </c>
    </row>
    <row r="235" spans="1:5" s="10" customFormat="1" ht="15.75" hidden="1">
      <c r="A235" s="85" t="s">
        <v>232</v>
      </c>
      <c r="B235" s="98">
        <v>2</v>
      </c>
      <c r="C235" s="81">
        <f>SUMIF($B$217:$B$233,"2",C$217:C$233)</f>
        <v>0</v>
      </c>
      <c r="D235" s="81">
        <f>SUMIF($B$217:$B$233,"2",D$217:D$233)</f>
        <v>0</v>
      </c>
      <c r="E235" s="81">
        <f>SUMIF($B$217:$B$233,"2",E$217:E$233)</f>
        <v>0</v>
      </c>
    </row>
    <row r="236" spans="1:5" s="10" customFormat="1" ht="15.75" hidden="1">
      <c r="A236" s="85" t="s">
        <v>124</v>
      </c>
      <c r="B236" s="98">
        <v>3</v>
      </c>
      <c r="C236" s="81">
        <f>SUMIF($B$217:$B$233,"3",C$217:C$233)</f>
        <v>0</v>
      </c>
      <c r="D236" s="81">
        <f>SUMIF($B$217:$B$233,"3",D$217:D$233)</f>
        <v>0</v>
      </c>
      <c r="E236" s="81">
        <f>SUMIF($B$217:$B$233,"3",E$217:E$233)</f>
        <v>0</v>
      </c>
    </row>
    <row r="237" spans="1:5" s="10" customFormat="1" ht="15.75" hidden="1">
      <c r="A237" s="65" t="s">
        <v>372</v>
      </c>
      <c r="B237" s="17"/>
      <c r="C237" s="82"/>
      <c r="D237" s="82"/>
      <c r="E237" s="82"/>
    </row>
    <row r="238" spans="1:5" s="10" customFormat="1" ht="15.75" hidden="1">
      <c r="A238" s="85"/>
      <c r="B238" s="17"/>
      <c r="C238" s="82"/>
      <c r="D238" s="82"/>
      <c r="E238" s="82"/>
    </row>
    <row r="239" spans="1:5" s="10" customFormat="1" ht="31.5" hidden="1">
      <c r="A239" s="61" t="s">
        <v>371</v>
      </c>
      <c r="B239" s="17"/>
      <c r="C239" s="81"/>
      <c r="D239" s="81"/>
      <c r="E239" s="81"/>
    </row>
    <row r="240" spans="1:5" s="10" customFormat="1" ht="15.75" hidden="1">
      <c r="A240" s="85"/>
      <c r="B240" s="17"/>
      <c r="C240" s="81"/>
      <c r="D240" s="81"/>
      <c r="E240" s="81"/>
    </row>
    <row r="241" spans="1:5" s="10" customFormat="1" ht="15.75" hidden="1">
      <c r="A241" s="85" t="s">
        <v>481</v>
      </c>
      <c r="B241" s="17">
        <v>2</v>
      </c>
      <c r="C241" s="81"/>
      <c r="D241" s="81"/>
      <c r="E241" s="81"/>
    </row>
    <row r="242" spans="1:5" s="10" customFormat="1" ht="31.5" hidden="1">
      <c r="A242" s="61" t="s">
        <v>433</v>
      </c>
      <c r="B242" s="17"/>
      <c r="C242" s="81">
        <f>SUM(C240:C241)</f>
        <v>0</v>
      </c>
      <c r="D242" s="81">
        <f>SUM(D240:D241)</f>
        <v>0</v>
      </c>
      <c r="E242" s="81">
        <f>SUM(E240:E241)</f>
        <v>0</v>
      </c>
    </row>
    <row r="243" spans="1:5" s="10" customFormat="1" ht="15.75" hidden="1">
      <c r="A243" s="61"/>
      <c r="B243" s="17"/>
      <c r="C243" s="81"/>
      <c r="D243" s="81"/>
      <c r="E243" s="81"/>
    </row>
    <row r="244" spans="1:5" s="10" customFormat="1" ht="15.75" hidden="1">
      <c r="A244" s="61"/>
      <c r="B244" s="17"/>
      <c r="C244" s="81"/>
      <c r="D244" s="81"/>
      <c r="E244" s="81"/>
    </row>
    <row r="245" spans="1:5" s="10" customFormat="1" ht="15.75" hidden="1">
      <c r="A245" s="61" t="s">
        <v>522</v>
      </c>
      <c r="B245" s="17">
        <v>2</v>
      </c>
      <c r="C245" s="81"/>
      <c r="D245" s="81"/>
      <c r="E245" s="81"/>
    </row>
    <row r="246" spans="1:5" s="10" customFormat="1" ht="15.75" hidden="1">
      <c r="A246" s="61" t="s">
        <v>434</v>
      </c>
      <c r="B246" s="17"/>
      <c r="C246" s="81"/>
      <c r="D246" s="81"/>
      <c r="E246" s="81"/>
    </row>
    <row r="247" spans="1:5" s="10" customFormat="1" ht="15.75" hidden="1">
      <c r="A247" s="40" t="s">
        <v>372</v>
      </c>
      <c r="B247" s="100"/>
      <c r="C247" s="82">
        <f>SUM(C248:C248:C250)</f>
        <v>0</v>
      </c>
      <c r="D247" s="82">
        <f>SUM(D248:D248:D250)</f>
        <v>0</v>
      </c>
      <c r="E247" s="82">
        <f>SUM(E248:E248:E250)</f>
        <v>0</v>
      </c>
    </row>
    <row r="248" spans="1:5" s="10" customFormat="1" ht="15.75" hidden="1">
      <c r="A248" s="85" t="s">
        <v>388</v>
      </c>
      <c r="B248" s="98">
        <v>1</v>
      </c>
      <c r="C248" s="81">
        <f>SUMIF($B$237:$B$247,"1",C$237:C$247)</f>
        <v>0</v>
      </c>
      <c r="D248" s="81">
        <f>SUMIF($B$237:$B$247,"1",D$237:D$247)</f>
        <v>0</v>
      </c>
      <c r="E248" s="81">
        <f>SUMIF($B$237:$B$247,"1",E$237:E$247)</f>
        <v>0</v>
      </c>
    </row>
    <row r="249" spans="1:5" s="10" customFormat="1" ht="15.75" hidden="1">
      <c r="A249" s="85" t="s">
        <v>232</v>
      </c>
      <c r="B249" s="98">
        <v>2</v>
      </c>
      <c r="C249" s="81">
        <f>SUMIF($B$237:$B$247,"2",C$237:C$247)</f>
        <v>0</v>
      </c>
      <c r="D249" s="81">
        <f>SUMIF($B$237:$B$247,"2",D$237:D$247)</f>
        <v>0</v>
      </c>
      <c r="E249" s="81">
        <f>SUMIF($B$237:$B$247,"2",E$237:E$247)</f>
        <v>0</v>
      </c>
    </row>
    <row r="250" spans="1:5" s="10" customFormat="1" ht="15.75" hidden="1">
      <c r="A250" s="85" t="s">
        <v>124</v>
      </c>
      <c r="B250" s="98">
        <v>3</v>
      </c>
      <c r="C250" s="81">
        <f>SUMIF($B$237:$B$247,"3",C$237:C$247)</f>
        <v>0</v>
      </c>
      <c r="D250" s="81">
        <f>SUMIF($B$237:$B$247,"3",D$237:D$247)</f>
        <v>0</v>
      </c>
      <c r="E250" s="81">
        <f>SUMIF($B$237:$B$247,"3",E$237:E$247)</f>
        <v>0</v>
      </c>
    </row>
    <row r="251" spans="1:5" s="10" customFormat="1" ht="15.75">
      <c r="A251" s="65" t="s">
        <v>373</v>
      </c>
      <c r="B251" s="17"/>
      <c r="C251" s="82"/>
      <c r="D251" s="82"/>
      <c r="E251" s="82"/>
    </row>
    <row r="252" spans="1:5" s="10" customFormat="1" ht="15.75" hidden="1">
      <c r="A252" s="61"/>
      <c r="B252" s="17"/>
      <c r="C252" s="81"/>
      <c r="D252" s="81"/>
      <c r="E252" s="81"/>
    </row>
    <row r="253" spans="1:5" s="10" customFormat="1" ht="31.5" hidden="1">
      <c r="A253" s="61" t="s">
        <v>374</v>
      </c>
      <c r="B253" s="17"/>
      <c r="C253" s="81"/>
      <c r="D253" s="81"/>
      <c r="E253" s="81"/>
    </row>
    <row r="254" spans="1:5" s="10" customFormat="1" ht="31.5">
      <c r="A254" s="85" t="s">
        <v>506</v>
      </c>
      <c r="B254" s="17">
        <v>2</v>
      </c>
      <c r="C254" s="81">
        <v>21250</v>
      </c>
      <c r="D254" s="81">
        <v>21250</v>
      </c>
      <c r="E254" s="81">
        <v>21250</v>
      </c>
    </row>
    <row r="255" spans="1:5" s="10" customFormat="1" ht="47.25">
      <c r="A255" s="61" t="s">
        <v>435</v>
      </c>
      <c r="B255" s="17"/>
      <c r="C255" s="81">
        <f>SUM(C254)</f>
        <v>21250</v>
      </c>
      <c r="D255" s="81">
        <f>SUM(D254)</f>
        <v>21250</v>
      </c>
      <c r="E255" s="81">
        <f>SUM(E254)</f>
        <v>21250</v>
      </c>
    </row>
    <row r="256" spans="1:5" s="10" customFormat="1" ht="15.75" hidden="1">
      <c r="A256" s="61"/>
      <c r="B256" s="17"/>
      <c r="C256" s="81"/>
      <c r="D256" s="81"/>
      <c r="E256" s="81"/>
    </row>
    <row r="257" spans="1:5" s="10" customFormat="1" ht="15.75" hidden="1">
      <c r="A257" s="61"/>
      <c r="B257" s="17"/>
      <c r="C257" s="81"/>
      <c r="D257" s="81"/>
      <c r="E257" s="81"/>
    </row>
    <row r="258" spans="1:5" s="10" customFormat="1" ht="15.75" hidden="1">
      <c r="A258" s="61" t="s">
        <v>582</v>
      </c>
      <c r="B258" s="17"/>
      <c r="C258" s="81"/>
      <c r="D258" s="81"/>
      <c r="E258" s="81"/>
    </row>
    <row r="259" spans="1:5" s="10" customFormat="1" ht="31.5">
      <c r="A259" s="61" t="s">
        <v>436</v>
      </c>
      <c r="B259" s="17">
        <v>2</v>
      </c>
      <c r="C259" s="81">
        <v>590000</v>
      </c>
      <c r="D259" s="81">
        <v>530828</v>
      </c>
      <c r="E259" s="81">
        <v>530828</v>
      </c>
    </row>
    <row r="260" spans="1:5" s="10" customFormat="1" ht="15.75" hidden="1">
      <c r="A260" s="88"/>
      <c r="B260" s="17">
        <v>2</v>
      </c>
      <c r="C260" s="81"/>
      <c r="D260" s="81"/>
      <c r="E260" s="81"/>
    </row>
    <row r="261" spans="1:5" s="10" customFormat="1" ht="31.5">
      <c r="A261" s="40" t="s">
        <v>373</v>
      </c>
      <c r="B261" s="100"/>
      <c r="C261" s="82">
        <f>SUM(C262:C262:C264)</f>
        <v>611250</v>
      </c>
      <c r="D261" s="82">
        <f>SUM(D262:D262:D264)</f>
        <v>552078</v>
      </c>
      <c r="E261" s="82">
        <f>SUM(E262:E262:E264)</f>
        <v>552078</v>
      </c>
    </row>
    <row r="262" spans="1:5" s="10" customFormat="1" ht="15.75">
      <c r="A262" s="85" t="s">
        <v>388</v>
      </c>
      <c r="B262" s="98">
        <v>1</v>
      </c>
      <c r="C262" s="81">
        <f>SUMIF($B$251:$B$261,"1",C$251:C$261)</f>
        <v>0</v>
      </c>
      <c r="D262" s="81">
        <f>SUMIF($B$251:$B$261,"1",D$251:D$261)</f>
        <v>0</v>
      </c>
      <c r="E262" s="81">
        <f>SUMIF($B$251:$B$261,"1",E$251:E$261)</f>
        <v>0</v>
      </c>
    </row>
    <row r="263" spans="1:5" s="10" customFormat="1" ht="15.75">
      <c r="A263" s="85" t="s">
        <v>232</v>
      </c>
      <c r="B263" s="98">
        <v>2</v>
      </c>
      <c r="C263" s="81">
        <f>SUMIF($B$251:$B$261,"2",C$251:C$261)</f>
        <v>611250</v>
      </c>
      <c r="D263" s="81">
        <f>SUMIF($B$251:$B$261,"2",D$251:D$261)</f>
        <v>552078</v>
      </c>
      <c r="E263" s="81">
        <f>SUMIF($B$251:$B$261,"2",E$251:E$261)</f>
        <v>552078</v>
      </c>
    </row>
    <row r="264" spans="1:5" s="10" customFormat="1" ht="15.75">
      <c r="A264" s="85" t="s">
        <v>124</v>
      </c>
      <c r="B264" s="98">
        <v>3</v>
      </c>
      <c r="C264" s="81">
        <f>SUMIF($B$251:$B$261,"3",C$251:C$261)</f>
        <v>0</v>
      </c>
      <c r="D264" s="81">
        <f>SUMIF($B$251:$B$261,"3",D$251:D$261)</f>
        <v>0</v>
      </c>
      <c r="E264" s="81">
        <f>SUMIF($B$251:$B$261,"3",E$251:E$261)</f>
        <v>0</v>
      </c>
    </row>
    <row r="265" spans="1:5" s="10" customFormat="1" ht="49.5">
      <c r="A265" s="66" t="s">
        <v>447</v>
      </c>
      <c r="B265" s="101"/>
      <c r="C265" s="181"/>
      <c r="D265" s="181"/>
      <c r="E265" s="181"/>
    </row>
    <row r="266" spans="1:5" s="10" customFormat="1" ht="16.5">
      <c r="A266" s="65" t="s">
        <v>162</v>
      </c>
      <c r="B266" s="101"/>
      <c r="C266" s="181"/>
      <c r="D266" s="181"/>
      <c r="E266" s="181"/>
    </row>
    <row r="267" spans="1:5" s="10" customFormat="1" ht="16.5" customHeight="1">
      <c r="A267" s="61" t="s">
        <v>218</v>
      </c>
      <c r="B267" s="101">
        <v>2</v>
      </c>
      <c r="C267" s="83">
        <v>1789187</v>
      </c>
      <c r="D267" s="83">
        <v>1789187</v>
      </c>
      <c r="E267" s="83">
        <v>1789187</v>
      </c>
    </row>
    <row r="268" spans="1:5" s="10" customFormat="1" ht="15.75" hidden="1">
      <c r="A268" s="61" t="s">
        <v>439</v>
      </c>
      <c r="B268" s="100">
        <v>2</v>
      </c>
      <c r="C268" s="83"/>
      <c r="D268" s="83"/>
      <c r="E268" s="83"/>
    </row>
    <row r="269" spans="1:5" s="10" customFormat="1" ht="31.5">
      <c r="A269" s="40" t="s">
        <v>162</v>
      </c>
      <c r="B269" s="100"/>
      <c r="C269" s="82">
        <f>SUM(C270:C272)</f>
        <v>1789187</v>
      </c>
      <c r="D269" s="82">
        <f>SUM(D270:D272)</f>
        <v>1789187</v>
      </c>
      <c r="E269" s="82">
        <f>SUM(E270:E272)</f>
        <v>1789187</v>
      </c>
    </row>
    <row r="270" spans="1:5" s="10" customFormat="1" ht="15.75">
      <c r="A270" s="85" t="s">
        <v>388</v>
      </c>
      <c r="B270" s="98">
        <v>1</v>
      </c>
      <c r="C270" s="81">
        <f>SUMIF($B$266:$B$269,"1",C$266:C$269)</f>
        <v>0</v>
      </c>
      <c r="D270" s="81">
        <f>SUMIF($B$266:$B$269,"1",D$266:D$269)</f>
        <v>0</v>
      </c>
      <c r="E270" s="81">
        <f>SUMIF($B$266:$B$269,"1",E$266:E$269)</f>
        <v>0</v>
      </c>
    </row>
    <row r="271" spans="1:5" s="10" customFormat="1" ht="15.75">
      <c r="A271" s="85" t="s">
        <v>232</v>
      </c>
      <c r="B271" s="98">
        <v>2</v>
      </c>
      <c r="C271" s="81">
        <f>SUMIF($B$266:$B$269,"2",C$266:C$269)</f>
        <v>1789187</v>
      </c>
      <c r="D271" s="81">
        <f>SUMIF($B$266:$B$269,"2",D$266:D$269)</f>
        <v>1789187</v>
      </c>
      <c r="E271" s="81">
        <f>SUMIF($B$266:$B$269,"2",E$266:E$269)</f>
        <v>1789187</v>
      </c>
    </row>
    <row r="272" spans="1:5" s="10" customFormat="1" ht="15.75">
      <c r="A272" s="85" t="s">
        <v>124</v>
      </c>
      <c r="B272" s="98">
        <v>3</v>
      </c>
      <c r="C272" s="81">
        <f>SUMIF($B$266:$B$269,"3",C$266:C$269)</f>
        <v>0</v>
      </c>
      <c r="D272" s="81">
        <f>SUMIF($B$266:$B$269,"3",D$266:D$269)</f>
        <v>0</v>
      </c>
      <c r="E272" s="81">
        <f>SUMIF($B$266:$B$269,"3",E$266:E$269)</f>
        <v>0</v>
      </c>
    </row>
    <row r="273" spans="1:5" s="10" customFormat="1" ht="15.75" hidden="1">
      <c r="A273" s="65" t="s">
        <v>163</v>
      </c>
      <c r="B273" s="98"/>
      <c r="C273" s="81"/>
      <c r="D273" s="81"/>
      <c r="E273" s="81"/>
    </row>
    <row r="274" spans="1:5" s="10" customFormat="1" ht="31.5" hidden="1">
      <c r="A274" s="61" t="s">
        <v>218</v>
      </c>
      <c r="B274" s="101">
        <v>2</v>
      </c>
      <c r="C274" s="81"/>
      <c r="D274" s="81"/>
      <c r="E274" s="81"/>
    </row>
    <row r="275" spans="1:5" s="10" customFormat="1" ht="15.75" hidden="1">
      <c r="A275" s="61" t="s">
        <v>439</v>
      </c>
      <c r="B275" s="100">
        <v>2</v>
      </c>
      <c r="C275" s="83"/>
      <c r="D275" s="83"/>
      <c r="E275" s="83"/>
    </row>
    <row r="276" spans="1:5" s="10" customFormat="1" ht="15.75" hidden="1">
      <c r="A276" s="40" t="s">
        <v>163</v>
      </c>
      <c r="B276" s="100"/>
      <c r="C276" s="82">
        <f>SUM(C277:C279)</f>
        <v>0</v>
      </c>
      <c r="D276" s="82">
        <f>SUM(D277:D279)</f>
        <v>0</v>
      </c>
      <c r="E276" s="82">
        <f>SUM(E277:E279)</f>
        <v>0</v>
      </c>
    </row>
    <row r="277" spans="1:5" s="10" customFormat="1" ht="15.75" hidden="1">
      <c r="A277" s="85" t="s">
        <v>388</v>
      </c>
      <c r="B277" s="98">
        <v>1</v>
      </c>
      <c r="C277" s="81">
        <f>SUMIF($B$273:$B$276,"1",C$273:C$276)</f>
        <v>0</v>
      </c>
      <c r="D277" s="81">
        <f>SUMIF($B$273:$B$276,"1",D$273:D$276)</f>
        <v>0</v>
      </c>
      <c r="E277" s="81">
        <f>SUMIF($B$273:$B$276,"1",E$273:E$276)</f>
        <v>0</v>
      </c>
    </row>
    <row r="278" spans="1:5" s="10" customFormat="1" ht="15.75" hidden="1">
      <c r="A278" s="85" t="s">
        <v>232</v>
      </c>
      <c r="B278" s="98">
        <v>2</v>
      </c>
      <c r="C278" s="81">
        <f>SUMIF($B$273:$B$276,"2",C$273:C$276)</f>
        <v>0</v>
      </c>
      <c r="D278" s="81">
        <f>SUMIF($B$273:$B$276,"2",D$273:D$276)</f>
        <v>0</v>
      </c>
      <c r="E278" s="81">
        <f>SUMIF($B$273:$B$276,"2",E$273:E$276)</f>
        <v>0</v>
      </c>
    </row>
    <row r="279" spans="1:5" s="10" customFormat="1" ht="15.75" hidden="1">
      <c r="A279" s="85" t="s">
        <v>124</v>
      </c>
      <c r="B279" s="98">
        <v>3</v>
      </c>
      <c r="C279" s="81">
        <f>SUMIF($B$273:$B$276,"3",C$273:C$276)</f>
        <v>0</v>
      </c>
      <c r="D279" s="81">
        <f>SUMIF($B$273:$B$276,"3",D$273:D$276)</f>
        <v>0</v>
      </c>
      <c r="E279" s="81">
        <f>SUMIF($B$273:$B$276,"3",E$273:E$276)</f>
        <v>0</v>
      </c>
    </row>
    <row r="280" spans="1:5" s="10" customFormat="1" ht="33" hidden="1">
      <c r="A280" s="66" t="s">
        <v>87</v>
      </c>
      <c r="B280" s="101"/>
      <c r="C280" s="181">
        <f>C281+C294</f>
        <v>0</v>
      </c>
      <c r="D280" s="181">
        <f>D281+D294</f>
        <v>0</v>
      </c>
      <c r="E280" s="181">
        <f>E281+E294</f>
        <v>0</v>
      </c>
    </row>
    <row r="281" spans="1:5" s="10" customFormat="1" ht="15.75" hidden="1">
      <c r="A281" s="65" t="s">
        <v>160</v>
      </c>
      <c r="B281" s="100"/>
      <c r="C281" s="83"/>
      <c r="D281" s="83"/>
      <c r="E281" s="83"/>
    </row>
    <row r="282" spans="1:5" s="10" customFormat="1" ht="15.75" hidden="1">
      <c r="A282" s="61" t="s">
        <v>217</v>
      </c>
      <c r="B282" s="100"/>
      <c r="C282" s="83"/>
      <c r="D282" s="83"/>
      <c r="E282" s="83"/>
    </row>
    <row r="283" spans="1:5" s="10" customFormat="1" ht="31.5" hidden="1">
      <c r="A283" s="85" t="s">
        <v>437</v>
      </c>
      <c r="B283" s="100"/>
      <c r="C283" s="83"/>
      <c r="D283" s="83"/>
      <c r="E283" s="83"/>
    </row>
    <row r="284" spans="1:5" s="10" customFormat="1" ht="31.5" hidden="1">
      <c r="A284" s="85" t="s">
        <v>229</v>
      </c>
      <c r="B284" s="100"/>
      <c r="C284" s="83"/>
      <c r="D284" s="83"/>
      <c r="E284" s="83"/>
    </row>
    <row r="285" spans="1:5" s="10" customFormat="1" ht="31.5" hidden="1">
      <c r="A285" s="85" t="s">
        <v>438</v>
      </c>
      <c r="B285" s="100"/>
      <c r="C285" s="83"/>
      <c r="D285" s="83"/>
      <c r="E285" s="83"/>
    </row>
    <row r="286" spans="1:5" s="10" customFormat="1" ht="15.75" hidden="1">
      <c r="A286" s="85" t="s">
        <v>228</v>
      </c>
      <c r="B286" s="100"/>
      <c r="C286" s="83"/>
      <c r="D286" s="83"/>
      <c r="E286" s="83"/>
    </row>
    <row r="287" spans="1:5" s="10" customFormat="1" ht="15.75" hidden="1">
      <c r="A287" s="85" t="s">
        <v>227</v>
      </c>
      <c r="B287" s="100"/>
      <c r="C287" s="83"/>
      <c r="D287" s="83"/>
      <c r="E287" s="83"/>
    </row>
    <row r="288" spans="1:5" s="10" customFormat="1" ht="15.75" hidden="1">
      <c r="A288" s="61" t="s">
        <v>219</v>
      </c>
      <c r="B288" s="100"/>
      <c r="C288" s="83"/>
      <c r="D288" s="83"/>
      <c r="E288" s="83"/>
    </row>
    <row r="289" spans="1:5" s="10" customFormat="1" ht="31.5" hidden="1">
      <c r="A289" s="61" t="s">
        <v>220</v>
      </c>
      <c r="B289" s="100"/>
      <c r="C289" s="83"/>
      <c r="D289" s="83"/>
      <c r="E289" s="83"/>
    </row>
    <row r="290" spans="1:5" s="10" customFormat="1" ht="15.75" hidden="1">
      <c r="A290" s="40" t="s">
        <v>160</v>
      </c>
      <c r="B290" s="100"/>
      <c r="C290" s="82">
        <f>SUM(C291:C293)</f>
        <v>0</v>
      </c>
      <c r="D290" s="82">
        <f>SUM(D291:D293)</f>
        <v>0</v>
      </c>
      <c r="E290" s="82">
        <f>SUM(E291:E293)</f>
        <v>0</v>
      </c>
    </row>
    <row r="291" spans="1:5" s="10" customFormat="1" ht="15.75" hidden="1">
      <c r="A291" s="85" t="s">
        <v>388</v>
      </c>
      <c r="B291" s="98">
        <v>1</v>
      </c>
      <c r="C291" s="81">
        <f>SUMIF($B$281:$B$290,"1",C$281:C$290)</f>
        <v>0</v>
      </c>
      <c r="D291" s="81">
        <f>SUMIF($B$281:$B$290,"1",D$281:D$290)</f>
        <v>0</v>
      </c>
      <c r="E291" s="81">
        <f>SUMIF($B$281:$B$290,"1",E$281:E$290)</f>
        <v>0</v>
      </c>
    </row>
    <row r="292" spans="1:5" s="10" customFormat="1" ht="15.75" hidden="1">
      <c r="A292" s="85" t="s">
        <v>232</v>
      </c>
      <c r="B292" s="98">
        <v>2</v>
      </c>
      <c r="C292" s="81">
        <f>SUMIF($B$281:$B$290,"2",C$281:C$290)</f>
        <v>0</v>
      </c>
      <c r="D292" s="81">
        <f>SUMIF($B$281:$B$290,"2",D$281:D$290)</f>
        <v>0</v>
      </c>
      <c r="E292" s="81">
        <f>SUMIF($B$281:$B$290,"2",E$281:E$290)</f>
        <v>0</v>
      </c>
    </row>
    <row r="293" spans="1:5" s="10" customFormat="1" ht="15.75" hidden="1">
      <c r="A293" s="85" t="s">
        <v>124</v>
      </c>
      <c r="B293" s="98">
        <v>3</v>
      </c>
      <c r="C293" s="81">
        <f>SUMIF($B$281:$B$290,"3",C$281:C$290)</f>
        <v>0</v>
      </c>
      <c r="D293" s="81">
        <f>SUMIF($B$281:$B$290,"3",D$281:D$290)</f>
        <v>0</v>
      </c>
      <c r="E293" s="81">
        <f>SUMIF($B$281:$B$290,"3",E$281:E$290)</f>
        <v>0</v>
      </c>
    </row>
    <row r="294" spans="1:5" s="10" customFormat="1" ht="15.75" hidden="1">
      <c r="A294" s="65" t="s">
        <v>161</v>
      </c>
      <c r="B294" s="100"/>
      <c r="C294" s="83"/>
      <c r="D294" s="83"/>
      <c r="E294" s="83"/>
    </row>
    <row r="295" spans="1:5" s="10" customFormat="1" ht="15.75" hidden="1">
      <c r="A295" s="61" t="s">
        <v>217</v>
      </c>
      <c r="B295" s="100"/>
      <c r="C295" s="83"/>
      <c r="D295" s="83"/>
      <c r="E295" s="83"/>
    </row>
    <row r="296" spans="1:5" s="10" customFormat="1" ht="31.5" hidden="1">
      <c r="A296" s="85" t="s">
        <v>437</v>
      </c>
      <c r="B296" s="100"/>
      <c r="C296" s="83"/>
      <c r="D296" s="83"/>
      <c r="E296" s="83"/>
    </row>
    <row r="297" spans="1:5" s="10" customFormat="1" ht="31.5" hidden="1">
      <c r="A297" s="85" t="s">
        <v>229</v>
      </c>
      <c r="B297" s="100"/>
      <c r="C297" s="83"/>
      <c r="D297" s="83"/>
      <c r="E297" s="83"/>
    </row>
    <row r="298" spans="1:5" s="10" customFormat="1" ht="31.5" hidden="1">
      <c r="A298" s="85" t="s">
        <v>438</v>
      </c>
      <c r="B298" s="100"/>
      <c r="C298" s="83"/>
      <c r="D298" s="83"/>
      <c r="E298" s="83"/>
    </row>
    <row r="299" spans="1:5" s="10" customFormat="1" ht="15.75" hidden="1">
      <c r="A299" s="85" t="s">
        <v>228</v>
      </c>
      <c r="B299" s="100"/>
      <c r="C299" s="83"/>
      <c r="D299" s="83"/>
      <c r="E299" s="83"/>
    </row>
    <row r="300" spans="1:5" s="10" customFormat="1" ht="15.75" hidden="1">
      <c r="A300" s="85" t="s">
        <v>227</v>
      </c>
      <c r="B300" s="100"/>
      <c r="C300" s="83"/>
      <c r="D300" s="83"/>
      <c r="E300" s="83"/>
    </row>
    <row r="301" spans="1:5" s="10" customFormat="1" ht="15.75" hidden="1">
      <c r="A301" s="61" t="s">
        <v>219</v>
      </c>
      <c r="B301" s="100"/>
      <c r="C301" s="83"/>
      <c r="D301" s="83"/>
      <c r="E301" s="83"/>
    </row>
    <row r="302" spans="1:5" s="10" customFormat="1" ht="31.5" hidden="1">
      <c r="A302" s="61" t="s">
        <v>220</v>
      </c>
      <c r="B302" s="100"/>
      <c r="C302" s="83"/>
      <c r="D302" s="83"/>
      <c r="E302" s="83"/>
    </row>
    <row r="303" spans="1:5" s="10" customFormat="1" ht="15.75" hidden="1">
      <c r="A303" s="40" t="s">
        <v>161</v>
      </c>
      <c r="B303" s="100"/>
      <c r="C303" s="82">
        <f>SUM(C304:C306)</f>
        <v>0</v>
      </c>
      <c r="D303" s="82">
        <f>SUM(D304:D306)</f>
        <v>0</v>
      </c>
      <c r="E303" s="82">
        <f>SUM(E304:E306)</f>
        <v>0</v>
      </c>
    </row>
    <row r="304" spans="1:5" s="10" customFormat="1" ht="15.75" hidden="1">
      <c r="A304" s="85" t="s">
        <v>388</v>
      </c>
      <c r="B304" s="98">
        <v>1</v>
      </c>
      <c r="C304" s="81">
        <f>SUMIF($B$294:$B$303,"1",C$294:C$303)</f>
        <v>0</v>
      </c>
      <c r="D304" s="81">
        <f>SUMIF($B$294:$B$303,"1",D$294:D$303)</f>
        <v>0</v>
      </c>
      <c r="E304" s="81">
        <f>SUMIF($B$294:$B$303,"1",E$294:E$303)</f>
        <v>0</v>
      </c>
    </row>
    <row r="305" spans="1:5" s="10" customFormat="1" ht="15.75" hidden="1">
      <c r="A305" s="85" t="s">
        <v>232</v>
      </c>
      <c r="B305" s="98">
        <v>2</v>
      </c>
      <c r="C305" s="81">
        <f>SUMIF($B$294:$B$303,"2",C$294:C$303)</f>
        <v>0</v>
      </c>
      <c r="D305" s="81">
        <f>SUMIF($B$294:$B$303,"2",D$294:D$303)</f>
        <v>0</v>
      </c>
      <c r="E305" s="81">
        <f>SUMIF($B$294:$B$303,"2",E$294:E$303)</f>
        <v>0</v>
      </c>
    </row>
    <row r="306" spans="1:5" s="10" customFormat="1" ht="15.75" hidden="1">
      <c r="A306" s="85" t="s">
        <v>124</v>
      </c>
      <c r="B306" s="98">
        <v>3</v>
      </c>
      <c r="C306" s="81">
        <f>SUMIF($B$294:$B$303,"3",C$294:C$303)</f>
        <v>0</v>
      </c>
      <c r="D306" s="81">
        <f>SUMIF($B$294:$B$303,"3",D$294:D$303)</f>
        <v>0</v>
      </c>
      <c r="E306" s="81">
        <f>SUMIF($B$294:$B$303,"3",E$294:E$303)</f>
        <v>0</v>
      </c>
    </row>
    <row r="307" spans="1:6" s="10" customFormat="1" ht="16.5">
      <c r="A307" s="66" t="s">
        <v>88</v>
      </c>
      <c r="B307" s="101"/>
      <c r="C307" s="105">
        <f>C95+C125+C156+C213++C233+C247+C261+C269+C276+C290+C303</f>
        <v>15682279</v>
      </c>
      <c r="D307" s="105">
        <f>D95+D125+D156+D213++D233+D247+D261+D269+D276+D290+D303</f>
        <v>50252864</v>
      </c>
      <c r="E307" s="105">
        <f>E95+E125+E156+E213++E233+E247+E261+E269+E276+E290+E303</f>
        <v>50552864</v>
      </c>
      <c r="F307" s="12"/>
    </row>
    <row r="308" ht="15.75"/>
    <row r="309" ht="15.75" hidden="1">
      <c r="C309" s="177">
        <f>C307-Kiadás!C171</f>
        <v>0</v>
      </c>
    </row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2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1"/>
  <sheetViews>
    <sheetView zoomScalePageLayoutView="0" workbookViewId="0" topLeftCell="A132">
      <selection activeCell="AH11" sqref="AH11"/>
    </sheetView>
  </sheetViews>
  <sheetFormatPr defaultColWidth="9.140625" defaultRowHeight="15"/>
  <cols>
    <col min="1" max="1" width="58.7109375" style="16" customWidth="1"/>
    <col min="2" max="2" width="5.7109375" style="99" customWidth="1"/>
    <col min="3" max="3" width="12.140625" style="99" customWidth="1"/>
    <col min="4" max="5" width="12.140625" style="16" customWidth="1"/>
    <col min="6" max="16384" width="9.140625" style="16" customWidth="1"/>
  </cols>
  <sheetData>
    <row r="1" spans="1:5" ht="15.75" customHeight="1">
      <c r="A1" s="277" t="s">
        <v>569</v>
      </c>
      <c r="B1" s="277"/>
      <c r="C1" s="277"/>
      <c r="D1" s="277"/>
      <c r="E1" s="277"/>
    </row>
    <row r="2" spans="1:5" ht="15.75">
      <c r="A2" s="259" t="s">
        <v>448</v>
      </c>
      <c r="B2" s="259"/>
      <c r="C2" s="259"/>
      <c r="D2" s="259"/>
      <c r="E2" s="259"/>
    </row>
    <row r="3" ht="15.75">
      <c r="A3" s="42"/>
    </row>
    <row r="4" spans="1:5" s="10" customFormat="1" ht="31.5">
      <c r="A4" s="86" t="s">
        <v>9</v>
      </c>
      <c r="B4" s="86" t="s">
        <v>140</v>
      </c>
      <c r="C4" s="38" t="s">
        <v>4</v>
      </c>
      <c r="D4" s="38" t="s">
        <v>613</v>
      </c>
      <c r="E4" s="38" t="s">
        <v>648</v>
      </c>
    </row>
    <row r="5" spans="1:5" s="10" customFormat="1" ht="16.5">
      <c r="A5" s="66" t="s">
        <v>86</v>
      </c>
      <c r="B5" s="101"/>
      <c r="C5" s="81"/>
      <c r="D5" s="81"/>
      <c r="E5" s="81"/>
    </row>
    <row r="6" spans="1:5" s="10" customFormat="1" ht="15.75">
      <c r="A6" s="65" t="s">
        <v>79</v>
      </c>
      <c r="B6" s="100"/>
      <c r="C6" s="81"/>
      <c r="D6" s="81"/>
      <c r="E6" s="81"/>
    </row>
    <row r="7" spans="1:5" s="10" customFormat="1" ht="15.75">
      <c r="A7" s="40" t="s">
        <v>168</v>
      </c>
      <c r="B7" s="100"/>
      <c r="C7" s="82">
        <f>SUM(C8:C10)</f>
        <v>5312100</v>
      </c>
      <c r="D7" s="82">
        <f>SUM(D8:D10)</f>
        <v>5475160</v>
      </c>
      <c r="E7" s="82">
        <f>SUM(E8:E10)</f>
        <v>5475160</v>
      </c>
    </row>
    <row r="8" spans="1:5" s="10" customFormat="1" ht="15.75">
      <c r="A8" s="85" t="s">
        <v>388</v>
      </c>
      <c r="B8" s="98">
        <v>1</v>
      </c>
      <c r="C8" s="81">
        <f>COFOG!C51</f>
        <v>0</v>
      </c>
      <c r="D8" s="81">
        <f>COFOG!D51</f>
        <v>0</v>
      </c>
      <c r="E8" s="81">
        <f>COFOG!E51</f>
        <v>0</v>
      </c>
    </row>
    <row r="9" spans="1:5" s="10" customFormat="1" ht="15.75">
      <c r="A9" s="85" t="s">
        <v>232</v>
      </c>
      <c r="B9" s="98">
        <v>2</v>
      </c>
      <c r="C9" s="81">
        <f>COFOG!C52</f>
        <v>5120100</v>
      </c>
      <c r="D9" s="81">
        <f>COFOG!D52</f>
        <v>5283160</v>
      </c>
      <c r="E9" s="81">
        <f>COFOG!E52</f>
        <v>5283160</v>
      </c>
    </row>
    <row r="10" spans="1:5" s="10" customFormat="1" ht="15.75">
      <c r="A10" s="85" t="s">
        <v>124</v>
      </c>
      <c r="B10" s="98">
        <v>3</v>
      </c>
      <c r="C10" s="81">
        <f>COFOG!C53</f>
        <v>192000</v>
      </c>
      <c r="D10" s="81">
        <f>COFOG!D53</f>
        <v>192000</v>
      </c>
      <c r="E10" s="81">
        <f>COFOG!E53</f>
        <v>192000</v>
      </c>
    </row>
    <row r="11" spans="1:5" s="10" customFormat="1" ht="31.5">
      <c r="A11" s="40" t="s">
        <v>170</v>
      </c>
      <c r="B11" s="100"/>
      <c r="C11" s="82">
        <f>SUM(C12:C14)</f>
        <v>989380</v>
      </c>
      <c r="D11" s="82">
        <f>SUM(D12:D14)</f>
        <v>1005278</v>
      </c>
      <c r="E11" s="82">
        <f>SUM(E12:E14)</f>
        <v>1005278</v>
      </c>
    </row>
    <row r="12" spans="1:5" s="10" customFormat="1" ht="15.75">
      <c r="A12" s="85" t="s">
        <v>388</v>
      </c>
      <c r="B12" s="98">
        <v>1</v>
      </c>
      <c r="C12" s="81">
        <f>COFOG!F51</f>
        <v>0</v>
      </c>
      <c r="D12" s="81">
        <f>COFOG!G51</f>
        <v>0</v>
      </c>
      <c r="E12" s="81">
        <f>COFOG!H51</f>
        <v>0</v>
      </c>
    </row>
    <row r="13" spans="1:5" s="10" customFormat="1" ht="15.75">
      <c r="A13" s="85" t="s">
        <v>232</v>
      </c>
      <c r="B13" s="98">
        <v>2</v>
      </c>
      <c r="C13" s="81">
        <f>COFOG!F52</f>
        <v>951140</v>
      </c>
      <c r="D13" s="81">
        <f>COFOG!G52</f>
        <v>967038</v>
      </c>
      <c r="E13" s="81">
        <f>COFOG!H52</f>
        <v>967038</v>
      </c>
    </row>
    <row r="14" spans="1:5" s="10" customFormat="1" ht="15.75">
      <c r="A14" s="85" t="s">
        <v>124</v>
      </c>
      <c r="B14" s="98">
        <v>3</v>
      </c>
      <c r="C14" s="81">
        <f>COFOG!F53</f>
        <v>38240</v>
      </c>
      <c r="D14" s="81">
        <f>COFOG!G53</f>
        <v>38240</v>
      </c>
      <c r="E14" s="81">
        <f>COFOG!H53</f>
        <v>38240</v>
      </c>
    </row>
    <row r="15" spans="1:5" s="10" customFormat="1" ht="15.75">
      <c r="A15" s="40" t="s">
        <v>171</v>
      </c>
      <c r="B15" s="100"/>
      <c r="C15" s="82">
        <f>SUM(C16:C18)</f>
        <v>3079724</v>
      </c>
      <c r="D15" s="82">
        <f>SUM(D16:D18)</f>
        <v>3207135</v>
      </c>
      <c r="E15" s="82">
        <f>SUM(E16:E18)</f>
        <v>3492135</v>
      </c>
    </row>
    <row r="16" spans="1:5" s="10" customFormat="1" ht="15.75">
      <c r="A16" s="85" t="s">
        <v>388</v>
      </c>
      <c r="B16" s="98">
        <v>1</v>
      </c>
      <c r="C16" s="81">
        <f>COFOG!I51</f>
        <v>0</v>
      </c>
      <c r="D16" s="81">
        <f>COFOG!J51</f>
        <v>0</v>
      </c>
      <c r="E16" s="81">
        <f>COFOG!K51</f>
        <v>0</v>
      </c>
    </row>
    <row r="17" spans="1:5" s="10" customFormat="1" ht="15.75">
      <c r="A17" s="85" t="s">
        <v>232</v>
      </c>
      <c r="B17" s="98">
        <v>2</v>
      </c>
      <c r="C17" s="81">
        <f>COFOG!I52</f>
        <v>3079724</v>
      </c>
      <c r="D17" s="81">
        <f>COFOG!J52</f>
        <v>3207135</v>
      </c>
      <c r="E17" s="81">
        <f>COFOG!K52</f>
        <v>3492135</v>
      </c>
    </row>
    <row r="18" spans="1:5" s="10" customFormat="1" ht="15.75">
      <c r="A18" s="85" t="s">
        <v>124</v>
      </c>
      <c r="B18" s="98">
        <v>3</v>
      </c>
      <c r="C18" s="81">
        <f>COFOG!I53</f>
        <v>0</v>
      </c>
      <c r="D18" s="81">
        <f>COFOG!J53</f>
        <v>0</v>
      </c>
      <c r="E18" s="81">
        <f>COFOG!K53</f>
        <v>0</v>
      </c>
    </row>
    <row r="19" spans="1:5" s="10" customFormat="1" ht="15.75">
      <c r="A19" s="65" t="s">
        <v>172</v>
      </c>
      <c r="B19" s="100"/>
      <c r="C19" s="81"/>
      <c r="D19" s="81"/>
      <c r="E19" s="81"/>
    </row>
    <row r="20" spans="1:5" s="10" customFormat="1" ht="31.5" hidden="1">
      <c r="A20" s="107" t="s">
        <v>175</v>
      </c>
      <c r="B20" s="100"/>
      <c r="C20" s="81">
        <f>SUM(C21:C22)</f>
        <v>0</v>
      </c>
      <c r="D20" s="81">
        <f>SUM(D21:D22)</f>
        <v>0</v>
      </c>
      <c r="E20" s="81">
        <f>SUM(E21:E22)</f>
        <v>0</v>
      </c>
    </row>
    <row r="21" spans="1:5" s="10" customFormat="1" ht="31.5" hidden="1">
      <c r="A21" s="85" t="s">
        <v>181</v>
      </c>
      <c r="B21" s="100">
        <v>2</v>
      </c>
      <c r="C21" s="81"/>
      <c r="D21" s="81"/>
      <c r="E21" s="81"/>
    </row>
    <row r="22" spans="1:5" s="10" customFormat="1" ht="15.75" hidden="1">
      <c r="A22" s="85" t="s">
        <v>182</v>
      </c>
      <c r="B22" s="100">
        <v>2</v>
      </c>
      <c r="C22" s="81"/>
      <c r="D22" s="81"/>
      <c r="E22" s="81"/>
    </row>
    <row r="23" spans="1:5" s="10" customFormat="1" ht="15.75" hidden="1">
      <c r="A23" s="108" t="s">
        <v>173</v>
      </c>
      <c r="B23" s="100"/>
      <c r="C23" s="81">
        <f>SUM(C20:C20)</f>
        <v>0</v>
      </c>
      <c r="D23" s="81">
        <f>SUM(D20:D20)</f>
        <v>0</v>
      </c>
      <c r="E23" s="81">
        <f>SUM(E20:E20)</f>
        <v>0</v>
      </c>
    </row>
    <row r="24" spans="1:5" s="10" customFormat="1" ht="15.75" hidden="1">
      <c r="A24" s="61" t="s">
        <v>183</v>
      </c>
      <c r="B24" s="100"/>
      <c r="C24" s="81"/>
      <c r="D24" s="81"/>
      <c r="E24" s="81"/>
    </row>
    <row r="25" spans="1:5" s="10" customFormat="1" ht="47.25" hidden="1">
      <c r="A25" s="106" t="s">
        <v>180</v>
      </c>
      <c r="B25" s="100">
        <v>2</v>
      </c>
      <c r="C25" s="81"/>
      <c r="D25" s="81"/>
      <c r="E25" s="81"/>
    </row>
    <row r="26" spans="1:5" s="10" customFormat="1" ht="47.25" hidden="1">
      <c r="A26" s="106" t="s">
        <v>180</v>
      </c>
      <c r="B26" s="100">
        <v>3</v>
      </c>
      <c r="C26" s="81"/>
      <c r="D26" s="81"/>
      <c r="E26" s="81"/>
    </row>
    <row r="27" spans="1:5" s="10" customFormat="1" ht="15.75" hidden="1">
      <c r="A27" s="108" t="s">
        <v>179</v>
      </c>
      <c r="B27" s="100"/>
      <c r="C27" s="81">
        <f>SUM(C25:C26)</f>
        <v>0</v>
      </c>
      <c r="D27" s="81">
        <f>SUM(D25:D26)</f>
        <v>0</v>
      </c>
      <c r="E27" s="81">
        <f>SUM(E25:E26)</f>
        <v>0</v>
      </c>
    </row>
    <row r="28" spans="1:5" s="10" customFormat="1" ht="15.75" hidden="1">
      <c r="A28" s="107" t="s">
        <v>176</v>
      </c>
      <c r="B28" s="100"/>
      <c r="C28" s="81">
        <f>SUM(C29:C29)</f>
        <v>0</v>
      </c>
      <c r="D28" s="81">
        <f>SUM(D29:D29)</f>
        <v>0</v>
      </c>
      <c r="E28" s="81">
        <f>SUM(E29:E29)</f>
        <v>0</v>
      </c>
    </row>
    <row r="29" spans="1:5" s="10" customFormat="1" ht="15.75" hidden="1">
      <c r="A29" s="85" t="s">
        <v>420</v>
      </c>
      <c r="B29" s="100">
        <v>2</v>
      </c>
      <c r="C29" s="81"/>
      <c r="D29" s="81"/>
      <c r="E29" s="81"/>
    </row>
    <row r="30" spans="1:5" s="10" customFormat="1" ht="15.75" hidden="1">
      <c r="A30" s="85" t="s">
        <v>177</v>
      </c>
      <c r="B30" s="100">
        <v>2</v>
      </c>
      <c r="C30" s="81"/>
      <c r="D30" s="81"/>
      <c r="E30" s="81"/>
    </row>
    <row r="31" spans="1:5" s="10" customFormat="1" ht="31.5" hidden="1">
      <c r="A31" s="85" t="s">
        <v>178</v>
      </c>
      <c r="B31" s="100">
        <v>2</v>
      </c>
      <c r="C31" s="81"/>
      <c r="D31" s="81"/>
      <c r="E31" s="81"/>
    </row>
    <row r="32" spans="1:5" s="10" customFormat="1" ht="15.75">
      <c r="A32" s="85" t="s">
        <v>396</v>
      </c>
      <c r="B32" s="100"/>
      <c r="C32" s="81">
        <f>C33+C48</f>
        <v>554100</v>
      </c>
      <c r="D32" s="81">
        <f>D33+D48</f>
        <v>554100</v>
      </c>
      <c r="E32" s="81">
        <f>E33+E48</f>
        <v>554100</v>
      </c>
    </row>
    <row r="33" spans="1:5" s="10" customFormat="1" ht="15.75">
      <c r="A33" s="85" t="s">
        <v>397</v>
      </c>
      <c r="B33" s="100"/>
      <c r="C33" s="81">
        <f>SUM(C34:C47)</f>
        <v>554100</v>
      </c>
      <c r="D33" s="81">
        <f>SUM(D34:D47)</f>
        <v>554100</v>
      </c>
      <c r="E33" s="81">
        <f>SUM(E34:E47)</f>
        <v>554100</v>
      </c>
    </row>
    <row r="34" spans="1:5" s="10" customFormat="1" ht="15.75">
      <c r="A34" s="85" t="s">
        <v>399</v>
      </c>
      <c r="B34" s="100">
        <v>2</v>
      </c>
      <c r="C34" s="81">
        <v>70000</v>
      </c>
      <c r="D34" s="81">
        <v>70000</v>
      </c>
      <c r="E34" s="81">
        <v>70000</v>
      </c>
    </row>
    <row r="35" spans="1:5" s="10" customFormat="1" ht="47.25">
      <c r="A35" s="85" t="s">
        <v>407</v>
      </c>
      <c r="B35" s="100">
        <v>2</v>
      </c>
      <c r="C35" s="81">
        <v>134100</v>
      </c>
      <c r="D35" s="81">
        <v>134100</v>
      </c>
      <c r="E35" s="81">
        <v>134100</v>
      </c>
    </row>
    <row r="36" spans="1:5" s="10" customFormat="1" ht="15.75" hidden="1">
      <c r="A36" s="85" t="s">
        <v>498</v>
      </c>
      <c r="B36" s="100">
        <v>2</v>
      </c>
      <c r="C36" s="81"/>
      <c r="D36" s="81"/>
      <c r="E36" s="81"/>
    </row>
    <row r="37" spans="1:5" s="10" customFormat="1" ht="31.5" hidden="1">
      <c r="A37" s="85" t="s">
        <v>400</v>
      </c>
      <c r="B37" s="100">
        <v>2</v>
      </c>
      <c r="C37" s="81"/>
      <c r="D37" s="81"/>
      <c r="E37" s="81"/>
    </row>
    <row r="38" spans="1:5" s="10" customFormat="1" ht="31.5" hidden="1">
      <c r="A38" s="85" t="s">
        <v>408</v>
      </c>
      <c r="B38" s="100">
        <v>2</v>
      </c>
      <c r="C38" s="81"/>
      <c r="D38" s="81"/>
      <c r="E38" s="81"/>
    </row>
    <row r="39" spans="1:5" s="10" customFormat="1" ht="31.5">
      <c r="A39" s="85" t="s">
        <v>406</v>
      </c>
      <c r="B39" s="100">
        <v>2</v>
      </c>
      <c r="C39" s="81">
        <v>40000</v>
      </c>
      <c r="D39" s="81">
        <v>40000</v>
      </c>
      <c r="E39" s="81">
        <v>40000</v>
      </c>
    </row>
    <row r="40" spans="1:5" s="10" customFormat="1" ht="15.75" hidden="1">
      <c r="A40" s="85" t="s">
        <v>405</v>
      </c>
      <c r="B40" s="100">
        <v>2</v>
      </c>
      <c r="C40" s="81"/>
      <c r="D40" s="81"/>
      <c r="E40" s="81"/>
    </row>
    <row r="41" spans="1:5" s="10" customFormat="1" ht="15.75">
      <c r="A41" s="85" t="s">
        <v>404</v>
      </c>
      <c r="B41" s="100">
        <v>2</v>
      </c>
      <c r="C41" s="81">
        <v>220000</v>
      </c>
      <c r="D41" s="81">
        <v>220000</v>
      </c>
      <c r="E41" s="81">
        <v>220000</v>
      </c>
    </row>
    <row r="42" spans="1:5" s="10" customFormat="1" ht="15.75" hidden="1">
      <c r="A42" s="85" t="s">
        <v>403</v>
      </c>
      <c r="B42" s="100">
        <v>2</v>
      </c>
      <c r="C42" s="81"/>
      <c r="D42" s="81"/>
      <c r="E42" s="81"/>
    </row>
    <row r="43" spans="1:5" s="10" customFormat="1" ht="31.5">
      <c r="A43" s="85" t="s">
        <v>402</v>
      </c>
      <c r="B43" s="100">
        <v>2</v>
      </c>
      <c r="C43" s="81">
        <v>70000</v>
      </c>
      <c r="D43" s="81">
        <v>70000</v>
      </c>
      <c r="E43" s="81">
        <v>70000</v>
      </c>
    </row>
    <row r="44" spans="1:5" s="10" customFormat="1" ht="15.75">
      <c r="A44" s="85" t="s">
        <v>452</v>
      </c>
      <c r="B44" s="100">
        <v>2</v>
      </c>
      <c r="C44" s="81">
        <v>20000</v>
      </c>
      <c r="D44" s="81">
        <v>20000</v>
      </c>
      <c r="E44" s="81">
        <v>20000</v>
      </c>
    </row>
    <row r="45" spans="1:5" s="10" customFormat="1" ht="15.75" hidden="1">
      <c r="A45" s="85" t="s">
        <v>401</v>
      </c>
      <c r="B45" s="100">
        <v>2</v>
      </c>
      <c r="C45" s="81"/>
      <c r="D45" s="81"/>
      <c r="E45" s="81"/>
    </row>
    <row r="46" spans="1:5" s="10" customFormat="1" ht="15.75" hidden="1">
      <c r="A46" s="85" t="s">
        <v>409</v>
      </c>
      <c r="B46" s="100">
        <v>2</v>
      </c>
      <c r="C46" s="81"/>
      <c r="D46" s="81"/>
      <c r="E46" s="81"/>
    </row>
    <row r="47" spans="1:5" s="10" customFormat="1" ht="15.75" hidden="1">
      <c r="A47" s="85" t="s">
        <v>410</v>
      </c>
      <c r="B47" s="100">
        <v>2</v>
      </c>
      <c r="C47" s="81"/>
      <c r="D47" s="81"/>
      <c r="E47" s="81"/>
    </row>
    <row r="48" spans="1:5" s="10" customFormat="1" ht="15.75" hidden="1">
      <c r="A48" s="85" t="s">
        <v>398</v>
      </c>
      <c r="B48" s="100"/>
      <c r="C48" s="81">
        <f>SUM(C49:C58)</f>
        <v>0</v>
      </c>
      <c r="D48" s="81">
        <f>SUM(D49:D58)</f>
        <v>0</v>
      </c>
      <c r="E48" s="81">
        <f>SUM(E49:E58)</f>
        <v>0</v>
      </c>
    </row>
    <row r="49" spans="1:5" s="10" customFormat="1" ht="15.75" hidden="1">
      <c r="A49" s="85" t="s">
        <v>411</v>
      </c>
      <c r="B49" s="100">
        <v>2</v>
      </c>
      <c r="C49" s="81"/>
      <c r="D49" s="81"/>
      <c r="E49" s="81"/>
    </row>
    <row r="50" spans="1:5" s="10" customFormat="1" ht="31.5" hidden="1">
      <c r="A50" s="85" t="s">
        <v>412</v>
      </c>
      <c r="B50" s="100">
        <v>2</v>
      </c>
      <c r="C50" s="81"/>
      <c r="D50" s="81"/>
      <c r="E50" s="81"/>
    </row>
    <row r="51" spans="1:5" s="10" customFormat="1" ht="31.5" hidden="1">
      <c r="A51" s="85" t="s">
        <v>413</v>
      </c>
      <c r="B51" s="100">
        <v>2</v>
      </c>
      <c r="C51" s="81"/>
      <c r="D51" s="81"/>
      <c r="E51" s="81"/>
    </row>
    <row r="52" spans="1:5" s="10" customFormat="1" ht="15.75" hidden="1">
      <c r="A52" s="85" t="s">
        <v>414</v>
      </c>
      <c r="B52" s="100">
        <v>2</v>
      </c>
      <c r="C52" s="81"/>
      <c r="D52" s="81"/>
      <c r="E52" s="81"/>
    </row>
    <row r="53" spans="1:5" s="10" customFormat="1" ht="15.75" hidden="1">
      <c r="A53" s="85" t="s">
        <v>415</v>
      </c>
      <c r="B53" s="100">
        <v>2</v>
      </c>
      <c r="C53" s="81"/>
      <c r="D53" s="81"/>
      <c r="E53" s="81"/>
    </row>
    <row r="54" spans="1:5" s="10" customFormat="1" ht="15.75" hidden="1">
      <c r="A54" s="85" t="s">
        <v>416</v>
      </c>
      <c r="B54" s="100">
        <v>2</v>
      </c>
      <c r="C54" s="81"/>
      <c r="D54" s="81"/>
      <c r="E54" s="81"/>
    </row>
    <row r="55" spans="1:5" s="10" customFormat="1" ht="15.75" hidden="1">
      <c r="A55" s="85" t="s">
        <v>417</v>
      </c>
      <c r="B55" s="100">
        <v>2</v>
      </c>
      <c r="C55" s="81"/>
      <c r="D55" s="81"/>
      <c r="E55" s="81"/>
    </row>
    <row r="56" spans="1:5" s="10" customFormat="1" ht="15.75" hidden="1">
      <c r="A56" s="85" t="s">
        <v>451</v>
      </c>
      <c r="B56" s="100">
        <v>2</v>
      </c>
      <c r="C56" s="81"/>
      <c r="D56" s="81"/>
      <c r="E56" s="81"/>
    </row>
    <row r="57" spans="1:5" s="10" customFormat="1" ht="15.75" hidden="1">
      <c r="A57" s="85" t="s">
        <v>418</v>
      </c>
      <c r="B57" s="100">
        <v>2</v>
      </c>
      <c r="C57" s="81"/>
      <c r="D57" s="81"/>
      <c r="E57" s="81"/>
    </row>
    <row r="58" spans="1:5" s="10" customFormat="1" ht="15.75">
      <c r="A58" s="85" t="s">
        <v>419</v>
      </c>
      <c r="B58" s="100">
        <v>2</v>
      </c>
      <c r="C58" s="81"/>
      <c r="D58" s="81"/>
      <c r="E58" s="81"/>
    </row>
    <row r="59" spans="1:5" s="10" customFormat="1" ht="15.75">
      <c r="A59" s="108" t="s">
        <v>174</v>
      </c>
      <c r="B59" s="100"/>
      <c r="C59" s="81">
        <f>SUM(C30:C32)+SUM(C28:C28)</f>
        <v>554100</v>
      </c>
      <c r="D59" s="81">
        <f>SUM(D30:D32)+SUM(D28:D28)</f>
        <v>554100</v>
      </c>
      <c r="E59" s="81">
        <f>SUM(E30:E32)+SUM(E28:E28)</f>
        <v>554100</v>
      </c>
    </row>
    <row r="60" spans="1:5" s="10" customFormat="1" ht="15.75">
      <c r="A60" s="40" t="s">
        <v>172</v>
      </c>
      <c r="B60" s="100"/>
      <c r="C60" s="82">
        <f>SUM(C61:C63)</f>
        <v>554100</v>
      </c>
      <c r="D60" s="82">
        <f>SUM(D61:D63)</f>
        <v>554100</v>
      </c>
      <c r="E60" s="82">
        <f>SUM(E61:E63)</f>
        <v>554100</v>
      </c>
    </row>
    <row r="61" spans="1:5" s="10" customFormat="1" ht="15.75">
      <c r="A61" s="85" t="s">
        <v>388</v>
      </c>
      <c r="B61" s="98">
        <v>1</v>
      </c>
      <c r="C61" s="81">
        <f>SUMIF($B$19:$B$60,"1",C$19:C$60)</f>
        <v>0</v>
      </c>
      <c r="D61" s="81">
        <f>SUMIF($B$19:$B$60,"1",D$19:D$60)</f>
        <v>0</v>
      </c>
      <c r="E61" s="81">
        <f>SUMIF($B$19:$B$60,"1",E$19:E$60)</f>
        <v>0</v>
      </c>
    </row>
    <row r="62" spans="1:5" s="10" customFormat="1" ht="15.75">
      <c r="A62" s="85" t="s">
        <v>232</v>
      </c>
      <c r="B62" s="98">
        <v>2</v>
      </c>
      <c r="C62" s="81">
        <f>SUMIF($B$19:$B$60,"2",C$19:C$60)</f>
        <v>554100</v>
      </c>
      <c r="D62" s="81">
        <f>SUMIF($B$19:$B$60,"2",D$19:D$60)</f>
        <v>554100</v>
      </c>
      <c r="E62" s="81">
        <f>SUMIF($B$19:$B$60,"2",E$19:E$60)</f>
        <v>554100</v>
      </c>
    </row>
    <row r="63" spans="1:5" s="10" customFormat="1" ht="15.75">
      <c r="A63" s="85" t="s">
        <v>124</v>
      </c>
      <c r="B63" s="98">
        <v>3</v>
      </c>
      <c r="C63" s="81">
        <f>SUMIF($B$19:$B$60,"3",C$19:C$60)</f>
        <v>0</v>
      </c>
      <c r="D63" s="81">
        <f>SUMIF($B$19:$B$60,"3",D$19:D$60)</f>
        <v>0</v>
      </c>
      <c r="E63" s="81">
        <f>SUMIF($B$19:$B$60,"3",E$19:E$60)</f>
        <v>0</v>
      </c>
    </row>
    <row r="64" spans="1:5" s="10" customFormat="1" ht="15.75">
      <c r="A64" s="64" t="s">
        <v>233</v>
      </c>
      <c r="B64" s="17"/>
      <c r="C64" s="81"/>
      <c r="D64" s="81"/>
      <c r="E64" s="81"/>
    </row>
    <row r="65" spans="1:5" s="10" customFormat="1" ht="15.75" hidden="1">
      <c r="A65" s="61" t="s">
        <v>186</v>
      </c>
      <c r="B65" s="17"/>
      <c r="C65" s="81"/>
      <c r="D65" s="81"/>
      <c r="E65" s="81"/>
    </row>
    <row r="66" spans="1:5" s="10" customFormat="1" ht="31.5" hidden="1">
      <c r="A66" s="61" t="s">
        <v>423</v>
      </c>
      <c r="B66" s="17">
        <v>2</v>
      </c>
      <c r="C66" s="81"/>
      <c r="D66" s="81"/>
      <c r="E66" s="81"/>
    </row>
    <row r="67" spans="1:5" s="10" customFormat="1" ht="31.5" hidden="1">
      <c r="A67" s="61" t="s">
        <v>422</v>
      </c>
      <c r="B67" s="17"/>
      <c r="C67" s="81"/>
      <c r="D67" s="81"/>
      <c r="E67" s="81"/>
    </row>
    <row r="68" spans="1:5" s="10" customFormat="1" ht="15.75" hidden="1">
      <c r="A68" s="61" t="s">
        <v>421</v>
      </c>
      <c r="B68" s="17"/>
      <c r="C68" s="81"/>
      <c r="D68" s="81"/>
      <c r="E68" s="81"/>
    </row>
    <row r="69" spans="1:5" s="10" customFormat="1" ht="15.75" hidden="1">
      <c r="A69" s="61"/>
      <c r="B69" s="17"/>
      <c r="C69" s="81"/>
      <c r="D69" s="81"/>
      <c r="E69" s="81"/>
    </row>
    <row r="70" spans="1:5" s="10" customFormat="1" ht="31.5" hidden="1">
      <c r="A70" s="61" t="s">
        <v>184</v>
      </c>
      <c r="B70" s="17"/>
      <c r="C70" s="81"/>
      <c r="D70" s="81"/>
      <c r="E70" s="81"/>
    </row>
    <row r="71" spans="1:5" s="10" customFormat="1" ht="15.75" hidden="1">
      <c r="A71" s="61"/>
      <c r="B71" s="17"/>
      <c r="C71" s="81"/>
      <c r="D71" s="81"/>
      <c r="E71" s="81"/>
    </row>
    <row r="72" spans="1:5" s="10" customFormat="1" ht="31.5" hidden="1">
      <c r="A72" s="61" t="s">
        <v>185</v>
      </c>
      <c r="B72" s="17"/>
      <c r="C72" s="81"/>
      <c r="D72" s="81"/>
      <c r="E72" s="81"/>
    </row>
    <row r="73" spans="1:5" s="10" customFormat="1" ht="15.75" hidden="1">
      <c r="A73" s="61"/>
      <c r="B73" s="17"/>
      <c r="C73" s="81"/>
      <c r="D73" s="81"/>
      <c r="E73" s="81"/>
    </row>
    <row r="74" spans="1:5" s="10" customFormat="1" ht="31.5" hidden="1">
      <c r="A74" s="61" t="s">
        <v>188</v>
      </c>
      <c r="B74" s="17"/>
      <c r="C74" s="81"/>
      <c r="D74" s="81"/>
      <c r="E74" s="81"/>
    </row>
    <row r="75" spans="1:5" s="10" customFormat="1" ht="15.75" hidden="1">
      <c r="A75" s="85" t="s">
        <v>144</v>
      </c>
      <c r="B75" s="100">
        <v>2</v>
      </c>
      <c r="C75" s="81"/>
      <c r="D75" s="81"/>
      <c r="E75" s="81"/>
    </row>
    <row r="76" spans="1:5" s="10" customFormat="1" ht="15.75" hidden="1">
      <c r="A76" s="84" t="s">
        <v>118</v>
      </c>
      <c r="B76" s="17"/>
      <c r="C76" s="81"/>
      <c r="D76" s="81"/>
      <c r="E76" s="81"/>
    </row>
    <row r="77" spans="1:5" s="10" customFormat="1" ht="15.75" hidden="1">
      <c r="A77" s="107" t="s">
        <v>143</v>
      </c>
      <c r="B77" s="17"/>
      <c r="C77" s="81">
        <f>SUM(C75:C76)</f>
        <v>0</v>
      </c>
      <c r="D77" s="81">
        <f>SUM(D75:D76)</f>
        <v>0</v>
      </c>
      <c r="E77" s="81">
        <f>SUM(E75:E76)</f>
        <v>0</v>
      </c>
    </row>
    <row r="78" spans="1:5" s="10" customFormat="1" ht="15.75">
      <c r="A78" s="85" t="s">
        <v>129</v>
      </c>
      <c r="B78" s="17">
        <v>2</v>
      </c>
      <c r="C78" s="81">
        <v>450346</v>
      </c>
      <c r="D78" s="81">
        <v>450346</v>
      </c>
      <c r="E78" s="81">
        <v>450346</v>
      </c>
    </row>
    <row r="79" spans="1:5" s="10" customFormat="1" ht="15.75" hidden="1">
      <c r="A79" s="84" t="s">
        <v>444</v>
      </c>
      <c r="B79" s="100">
        <v>2</v>
      </c>
      <c r="C79" s="81"/>
      <c r="D79" s="81"/>
      <c r="E79" s="81"/>
    </row>
    <row r="80" spans="1:5" s="10" customFormat="1" ht="15.75">
      <c r="A80" s="84" t="s">
        <v>570</v>
      </c>
      <c r="B80" s="100">
        <v>2</v>
      </c>
      <c r="C80" s="81">
        <v>17097</v>
      </c>
      <c r="D80" s="81">
        <v>17097</v>
      </c>
      <c r="E80" s="81">
        <v>17097</v>
      </c>
    </row>
    <row r="81" spans="1:5" s="10" customFormat="1" ht="15.75" hidden="1">
      <c r="A81" s="84" t="s">
        <v>445</v>
      </c>
      <c r="B81" s="100">
        <v>2</v>
      </c>
      <c r="C81" s="81"/>
      <c r="D81" s="81"/>
      <c r="E81" s="81"/>
    </row>
    <row r="82" spans="1:5" s="10" customFormat="1" ht="15.75">
      <c r="A82" s="84" t="s">
        <v>571</v>
      </c>
      <c r="B82" s="100">
        <v>2</v>
      </c>
      <c r="C82" s="81">
        <v>6934</v>
      </c>
      <c r="D82" s="81">
        <v>6934</v>
      </c>
      <c r="E82" s="81">
        <v>6934</v>
      </c>
    </row>
    <row r="83" spans="1:5" s="10" customFormat="1" ht="15.75" hidden="1">
      <c r="A83" s="84" t="s">
        <v>446</v>
      </c>
      <c r="B83" s="100">
        <v>2</v>
      </c>
      <c r="C83" s="81"/>
      <c r="D83" s="81"/>
      <c r="E83" s="81"/>
    </row>
    <row r="84" spans="1:5" s="10" customFormat="1" ht="15.75">
      <c r="A84" s="84" t="s">
        <v>572</v>
      </c>
      <c r="B84" s="100">
        <v>2</v>
      </c>
      <c r="C84" s="81">
        <v>92389</v>
      </c>
      <c r="D84" s="81">
        <v>92389</v>
      </c>
      <c r="E84" s="81">
        <v>92389</v>
      </c>
    </row>
    <row r="85" spans="1:5" s="10" customFormat="1" ht="15.75">
      <c r="A85" s="136" t="s">
        <v>561</v>
      </c>
      <c r="B85" s="100">
        <v>2</v>
      </c>
      <c r="C85" s="81">
        <v>0</v>
      </c>
      <c r="D85" s="81">
        <v>0</v>
      </c>
      <c r="E85" s="81">
        <v>15000</v>
      </c>
    </row>
    <row r="86" spans="1:5" s="10" customFormat="1" ht="15.75" hidden="1">
      <c r="A86" s="136" t="s">
        <v>527</v>
      </c>
      <c r="B86" s="100">
        <v>2</v>
      </c>
      <c r="C86" s="81"/>
      <c r="D86" s="81"/>
      <c r="E86" s="81"/>
    </row>
    <row r="87" spans="1:5" s="10" customFormat="1" ht="31.5">
      <c r="A87" s="107" t="s">
        <v>189</v>
      </c>
      <c r="B87" s="17"/>
      <c r="C87" s="81">
        <f>SUM(C78:C86)</f>
        <v>566766</v>
      </c>
      <c r="D87" s="81">
        <f>SUM(D78:D86)</f>
        <v>566766</v>
      </c>
      <c r="E87" s="81">
        <f>SUM(E78:E86)</f>
        <v>581766</v>
      </c>
    </row>
    <row r="88" spans="1:5" s="10" customFormat="1" ht="15.75" hidden="1">
      <c r="A88" s="84" t="s">
        <v>453</v>
      </c>
      <c r="B88" s="100">
        <v>2</v>
      </c>
      <c r="C88" s="81"/>
      <c r="D88" s="81"/>
      <c r="E88" s="81"/>
    </row>
    <row r="89" spans="1:5" s="10" customFormat="1" ht="15.75">
      <c r="A89" s="84" t="s">
        <v>567</v>
      </c>
      <c r="B89" s="100">
        <v>2</v>
      </c>
      <c r="C89" s="81">
        <v>151825</v>
      </c>
      <c r="D89" s="81">
        <v>151825</v>
      </c>
      <c r="E89" s="81">
        <v>151825</v>
      </c>
    </row>
    <row r="90" spans="1:5" s="10" customFormat="1" ht="15.75">
      <c r="A90" s="84" t="s">
        <v>566</v>
      </c>
      <c r="B90" s="100">
        <v>2</v>
      </c>
      <c r="C90" s="81">
        <v>112768</v>
      </c>
      <c r="D90" s="81">
        <v>112768</v>
      </c>
      <c r="E90" s="81">
        <v>112768</v>
      </c>
    </row>
    <row r="91" spans="1:5" s="10" customFormat="1" ht="15.75" hidden="1">
      <c r="A91" s="84" t="s">
        <v>456</v>
      </c>
      <c r="B91" s="100">
        <v>2</v>
      </c>
      <c r="C91" s="81"/>
      <c r="D91" s="81"/>
      <c r="E91" s="81"/>
    </row>
    <row r="92" spans="1:5" s="10" customFormat="1" ht="15.75" hidden="1">
      <c r="A92" s="84" t="s">
        <v>457</v>
      </c>
      <c r="B92" s="100">
        <v>2</v>
      </c>
      <c r="C92" s="81"/>
      <c r="D92" s="81"/>
      <c r="E92" s="81"/>
    </row>
    <row r="93" spans="1:5" s="10" customFormat="1" ht="15.75">
      <c r="A93" s="84" t="s">
        <v>568</v>
      </c>
      <c r="B93" s="100">
        <v>2</v>
      </c>
      <c r="C93" s="81">
        <v>117864</v>
      </c>
      <c r="D93" s="81">
        <v>117864</v>
      </c>
      <c r="E93" s="81">
        <v>117864</v>
      </c>
    </row>
    <row r="94" spans="1:5" s="10" customFormat="1" ht="15.75" hidden="1">
      <c r="A94" s="84" t="s">
        <v>459</v>
      </c>
      <c r="B94" s="17">
        <v>2</v>
      </c>
      <c r="C94" s="81"/>
      <c r="D94" s="81"/>
      <c r="E94" s="81"/>
    </row>
    <row r="95" spans="1:5" s="10" customFormat="1" ht="15.75" hidden="1">
      <c r="A95" s="84" t="s">
        <v>460</v>
      </c>
      <c r="B95" s="17">
        <v>2</v>
      </c>
      <c r="C95" s="81"/>
      <c r="D95" s="81"/>
      <c r="E95" s="81"/>
    </row>
    <row r="96" spans="1:5" s="10" customFormat="1" ht="15.75" hidden="1">
      <c r="A96" s="84" t="s">
        <v>499</v>
      </c>
      <c r="B96" s="17">
        <v>2</v>
      </c>
      <c r="C96" s="81"/>
      <c r="D96" s="81"/>
      <c r="E96" s="81"/>
    </row>
    <row r="97" spans="1:5" s="10" customFormat="1" ht="15.75" hidden="1">
      <c r="A97" s="84" t="s">
        <v>118</v>
      </c>
      <c r="B97" s="17"/>
      <c r="C97" s="81"/>
      <c r="D97" s="81"/>
      <c r="E97" s="81"/>
    </row>
    <row r="98" spans="1:5" s="10" customFormat="1" ht="15.75">
      <c r="A98" s="107" t="s">
        <v>190</v>
      </c>
      <c r="B98" s="17"/>
      <c r="C98" s="81">
        <f>SUM(C88:C97)</f>
        <v>382457</v>
      </c>
      <c r="D98" s="81">
        <f>SUM(D88:D97)</f>
        <v>382457</v>
      </c>
      <c r="E98" s="81">
        <f>SUM(E88:E97)</f>
        <v>382457</v>
      </c>
    </row>
    <row r="99" spans="1:5" s="10" customFormat="1" ht="16.5" customHeight="1">
      <c r="A99" s="108" t="s">
        <v>187</v>
      </c>
      <c r="B99" s="17"/>
      <c r="C99" s="81">
        <f>C77+C87+C98</f>
        <v>949223</v>
      </c>
      <c r="D99" s="81">
        <f>D77+D87+D98</f>
        <v>949223</v>
      </c>
      <c r="E99" s="81">
        <f>E77+E87+E98</f>
        <v>964223</v>
      </c>
    </row>
    <row r="100" spans="1:5" s="10" customFormat="1" ht="15.75" hidden="1">
      <c r="A100" s="61"/>
      <c r="B100" s="100"/>
      <c r="C100" s="81"/>
      <c r="D100" s="81"/>
      <c r="E100" s="81"/>
    </row>
    <row r="101" spans="1:5" s="10" customFormat="1" ht="31.5" hidden="1">
      <c r="A101" s="61" t="s">
        <v>191</v>
      </c>
      <c r="B101" s="100"/>
      <c r="C101" s="81"/>
      <c r="D101" s="81"/>
      <c r="E101" s="81"/>
    </row>
    <row r="102" spans="1:5" s="10" customFormat="1" ht="15.75" hidden="1">
      <c r="A102" s="85" t="s">
        <v>442</v>
      </c>
      <c r="B102" s="100">
        <v>2</v>
      </c>
      <c r="C102" s="81"/>
      <c r="D102" s="81"/>
      <c r="E102" s="81"/>
    </row>
    <row r="103" spans="1:5" s="10" customFormat="1" ht="31.5" hidden="1">
      <c r="A103" s="61" t="s">
        <v>192</v>
      </c>
      <c r="B103" s="100"/>
      <c r="C103" s="81">
        <f>SUM(C102)</f>
        <v>0</v>
      </c>
      <c r="D103" s="81">
        <f>SUM(D102)</f>
        <v>0</v>
      </c>
      <c r="E103" s="81">
        <f>SUM(E102)</f>
        <v>0</v>
      </c>
    </row>
    <row r="104" spans="1:5" s="10" customFormat="1" ht="15.75" hidden="1">
      <c r="A104" s="61" t="s">
        <v>193</v>
      </c>
      <c r="B104" s="100"/>
      <c r="C104" s="81"/>
      <c r="D104" s="81"/>
      <c r="E104" s="81"/>
    </row>
    <row r="105" spans="1:5" s="10" customFormat="1" ht="15.75" hidden="1">
      <c r="A105" s="61" t="s">
        <v>194</v>
      </c>
      <c r="B105" s="100"/>
      <c r="C105" s="81"/>
      <c r="D105" s="81"/>
      <c r="E105" s="81"/>
    </row>
    <row r="106" spans="1:5" s="10" customFormat="1" ht="15.75" hidden="1">
      <c r="A106" s="119" t="s">
        <v>443</v>
      </c>
      <c r="B106" s="100">
        <v>2</v>
      </c>
      <c r="C106" s="81"/>
      <c r="D106" s="81"/>
      <c r="E106" s="81"/>
    </row>
    <row r="107" spans="1:5" s="10" customFormat="1" ht="15.75" hidden="1">
      <c r="A107" s="119" t="s">
        <v>461</v>
      </c>
      <c r="B107" s="100">
        <v>2</v>
      </c>
      <c r="C107" s="81"/>
      <c r="D107" s="81"/>
      <c r="E107" s="81"/>
    </row>
    <row r="108" spans="1:5" s="10" customFormat="1" ht="15.75" hidden="1">
      <c r="A108" s="119" t="s">
        <v>551</v>
      </c>
      <c r="B108" s="100">
        <v>2</v>
      </c>
      <c r="C108" s="81"/>
      <c r="D108" s="81"/>
      <c r="E108" s="81"/>
    </row>
    <row r="109" spans="1:5" s="10" customFormat="1" ht="15.75" hidden="1">
      <c r="A109" s="119" t="s">
        <v>462</v>
      </c>
      <c r="B109" s="100">
        <v>2</v>
      </c>
      <c r="C109" s="81"/>
      <c r="D109" s="81"/>
      <c r="E109" s="81"/>
    </row>
    <row r="110" spans="1:5" s="10" customFormat="1" ht="15.75" hidden="1">
      <c r="A110" s="109" t="s">
        <v>195</v>
      </c>
      <c r="B110" s="100"/>
      <c r="C110" s="81">
        <f>SUM(C106:C109)</f>
        <v>0</v>
      </c>
      <c r="D110" s="81">
        <f>SUM(D106:D109)</f>
        <v>0</v>
      </c>
      <c r="E110" s="81">
        <f>SUM(E106:E109)</f>
        <v>0</v>
      </c>
    </row>
    <row r="111" spans="1:5" s="10" customFormat="1" ht="15.75">
      <c r="A111" s="85" t="s">
        <v>142</v>
      </c>
      <c r="B111" s="100">
        <v>2</v>
      </c>
      <c r="C111" s="81">
        <v>10000</v>
      </c>
      <c r="D111" s="81">
        <v>10000</v>
      </c>
      <c r="E111" s="81">
        <v>10000</v>
      </c>
    </row>
    <row r="112" spans="1:5" s="10" customFormat="1" ht="15.75" hidden="1">
      <c r="A112" s="85"/>
      <c r="B112" s="100"/>
      <c r="C112" s="81"/>
      <c r="D112" s="81"/>
      <c r="E112" s="81"/>
    </row>
    <row r="113" spans="1:5" s="10" customFormat="1" ht="15.75">
      <c r="A113" s="109" t="s">
        <v>141</v>
      </c>
      <c r="B113" s="100"/>
      <c r="C113" s="81">
        <f>SUM(C111:C112)</f>
        <v>10000</v>
      </c>
      <c r="D113" s="81">
        <f>SUM(D111:D112)</f>
        <v>10000</v>
      </c>
      <c r="E113" s="81">
        <f>SUM(E111:E112)</f>
        <v>10000</v>
      </c>
    </row>
    <row r="114" spans="1:5" s="10" customFormat="1" ht="15.75" hidden="1">
      <c r="A114" s="85" t="s">
        <v>511</v>
      </c>
      <c r="B114" s="100">
        <v>2</v>
      </c>
      <c r="C114" s="81"/>
      <c r="D114" s="81"/>
      <c r="E114" s="81"/>
    </row>
    <row r="115" spans="1:5" s="10" customFormat="1" ht="15.75" hidden="1">
      <c r="A115" s="85" t="s">
        <v>560</v>
      </c>
      <c r="B115" s="100">
        <v>2</v>
      </c>
      <c r="C115" s="81"/>
      <c r="D115" s="81"/>
      <c r="E115" s="81"/>
    </row>
    <row r="116" spans="1:5" s="10" customFormat="1" ht="15.75" hidden="1">
      <c r="A116" s="109" t="s">
        <v>196</v>
      </c>
      <c r="B116" s="100"/>
      <c r="C116" s="81">
        <f>SUM(C114:C115)</f>
        <v>0</v>
      </c>
      <c r="D116" s="81">
        <f>SUM(D114:D115)</f>
        <v>0</v>
      </c>
      <c r="E116" s="81">
        <f>SUM(E114:E115)</f>
        <v>0</v>
      </c>
    </row>
    <row r="117" spans="1:5" s="10" customFormat="1" ht="15.75" hidden="1">
      <c r="A117" s="65"/>
      <c r="B117" s="100"/>
      <c r="C117" s="81"/>
      <c r="D117" s="81"/>
      <c r="E117" s="81"/>
    </row>
    <row r="118" spans="1:5" s="10" customFormat="1" ht="15.75" hidden="1">
      <c r="A118" s="61"/>
      <c r="B118" s="100"/>
      <c r="C118" s="81"/>
      <c r="D118" s="81"/>
      <c r="E118" s="81"/>
    </row>
    <row r="119" spans="1:5" s="10" customFormat="1" ht="16.5" customHeight="1">
      <c r="A119" s="108" t="s">
        <v>424</v>
      </c>
      <c r="B119" s="100"/>
      <c r="C119" s="81">
        <f>C110+C113+C116</f>
        <v>10000</v>
      </c>
      <c r="D119" s="81">
        <f>D110+D113+D116</f>
        <v>10000</v>
      </c>
      <c r="E119" s="81">
        <f>E110+E113+E116</f>
        <v>10000</v>
      </c>
    </row>
    <row r="120" spans="1:5" s="10" customFormat="1" ht="15.75" hidden="1">
      <c r="A120" s="85" t="s">
        <v>215</v>
      </c>
      <c r="B120" s="100">
        <v>2</v>
      </c>
      <c r="C120" s="81"/>
      <c r="D120" s="81"/>
      <c r="E120" s="81"/>
    </row>
    <row r="121" spans="1:5" s="10" customFormat="1" ht="15.75" hidden="1">
      <c r="A121" s="85" t="s">
        <v>216</v>
      </c>
      <c r="B121" s="100">
        <v>2</v>
      </c>
      <c r="C121" s="81"/>
      <c r="D121" s="81"/>
      <c r="E121" s="81"/>
    </row>
    <row r="122" spans="1:5" s="10" customFormat="1" ht="15.75" hidden="1">
      <c r="A122" s="61" t="s">
        <v>425</v>
      </c>
      <c r="B122" s="100"/>
      <c r="C122" s="81">
        <f>SUM(C120:C121)</f>
        <v>0</v>
      </c>
      <c r="D122" s="81">
        <f>SUM(D120:D121)</f>
        <v>0</v>
      </c>
      <c r="E122" s="81">
        <f>SUM(E120:E121)</f>
        <v>0</v>
      </c>
    </row>
    <row r="123" spans="1:5" s="10" customFormat="1" ht="15.75">
      <c r="A123" s="63" t="s">
        <v>233</v>
      </c>
      <c r="B123" s="100"/>
      <c r="C123" s="82">
        <f>SUM(C124:C124:C126)</f>
        <v>959223</v>
      </c>
      <c r="D123" s="82">
        <f>SUM(D124:D124:D126)</f>
        <v>959223</v>
      </c>
      <c r="E123" s="82">
        <f>SUM(E124:E124:E126)</f>
        <v>974223</v>
      </c>
    </row>
    <row r="124" spans="1:5" s="10" customFormat="1" ht="15.75">
      <c r="A124" s="85" t="s">
        <v>388</v>
      </c>
      <c r="B124" s="98">
        <v>1</v>
      </c>
      <c r="C124" s="81">
        <f>SUMIF($B$64:$B$123,"1",C$64:C$123)</f>
        <v>0</v>
      </c>
      <c r="D124" s="81">
        <f>SUMIF($B$64:$B$123,"1",D$64:D$123)</f>
        <v>0</v>
      </c>
      <c r="E124" s="81">
        <f>SUMIF($B$64:$B$123,"1",E$64:E$123)</f>
        <v>0</v>
      </c>
    </row>
    <row r="125" spans="1:5" s="10" customFormat="1" ht="15.75">
      <c r="A125" s="85" t="s">
        <v>232</v>
      </c>
      <c r="B125" s="98">
        <v>2</v>
      </c>
      <c r="C125" s="81">
        <f>SUMIF($B$64:$B$123,"2",C$64:C$123)</f>
        <v>959223</v>
      </c>
      <c r="D125" s="81">
        <f>SUMIF($B$64:$B$123,"2",D$64:D$123)</f>
        <v>959223</v>
      </c>
      <c r="E125" s="81">
        <f>SUMIF($B$64:$B$123,"2",E$64:E$123)</f>
        <v>974223</v>
      </c>
    </row>
    <row r="126" spans="1:5" s="10" customFormat="1" ht="15.75">
      <c r="A126" s="85" t="s">
        <v>124</v>
      </c>
      <c r="B126" s="98">
        <v>3</v>
      </c>
      <c r="C126" s="81">
        <f>SUMIF($B$64:$B$123,"3",C$64:C$123)</f>
        <v>0</v>
      </c>
      <c r="D126" s="81">
        <f>SUMIF($B$64:$B$123,"3",D$64:D$123)</f>
        <v>0</v>
      </c>
      <c r="E126" s="81">
        <f>SUMIF($B$64:$B$123,"3",E$64:E$123)</f>
        <v>0</v>
      </c>
    </row>
    <row r="127" spans="1:5" ht="15.75">
      <c r="A127" s="65" t="s">
        <v>84</v>
      </c>
      <c r="B127" s="100"/>
      <c r="C127" s="81"/>
      <c r="D127" s="81"/>
      <c r="E127" s="81"/>
    </row>
    <row r="128" spans="1:5" ht="15.75">
      <c r="A128" s="40" t="s">
        <v>234</v>
      </c>
      <c r="B128" s="100"/>
      <c r="C128" s="82">
        <f>SUM(C129:C131)</f>
        <v>4022853</v>
      </c>
      <c r="D128" s="82">
        <f>SUM(D129:D131)</f>
        <v>38268021</v>
      </c>
      <c r="E128" s="82">
        <f>SUM(E129:E131)</f>
        <v>38268021</v>
      </c>
    </row>
    <row r="129" spans="1:5" ht="15.75">
      <c r="A129" s="85" t="s">
        <v>388</v>
      </c>
      <c r="B129" s="98">
        <v>1</v>
      </c>
      <c r="C129" s="81">
        <f>Felh!J33</f>
        <v>0</v>
      </c>
      <c r="D129" s="81">
        <f>Felh!K33</f>
        <v>0</v>
      </c>
      <c r="E129" s="81">
        <f>Felh!L33</f>
        <v>0</v>
      </c>
    </row>
    <row r="130" spans="1:5" ht="15.75">
      <c r="A130" s="85" t="s">
        <v>232</v>
      </c>
      <c r="B130" s="98">
        <v>2</v>
      </c>
      <c r="C130" s="81">
        <f>Felh!J34</f>
        <v>4022853</v>
      </c>
      <c r="D130" s="81">
        <f>Felh!K34</f>
        <v>38268021</v>
      </c>
      <c r="E130" s="81">
        <f>Felh!L34</f>
        <v>38268021</v>
      </c>
    </row>
    <row r="131" spans="1:5" ht="15.75">
      <c r="A131" s="85" t="s">
        <v>124</v>
      </c>
      <c r="B131" s="98">
        <v>3</v>
      </c>
      <c r="C131" s="81">
        <f>Felh!J35</f>
        <v>0</v>
      </c>
      <c r="D131" s="81">
        <f>Felh!K35</f>
        <v>0</v>
      </c>
      <c r="E131" s="81">
        <f>Felh!L35</f>
        <v>0</v>
      </c>
    </row>
    <row r="132" spans="1:5" ht="15.75">
      <c r="A132" s="40" t="s">
        <v>235</v>
      </c>
      <c r="B132" s="100"/>
      <c r="C132" s="82">
        <f>SUM(C133:C135)</f>
        <v>355666</v>
      </c>
      <c r="D132" s="82">
        <f>SUM(D133:D135)</f>
        <v>355666</v>
      </c>
      <c r="E132" s="82">
        <f>SUM(E133:E135)</f>
        <v>355666</v>
      </c>
    </row>
    <row r="133" spans="1:5" ht="15.75">
      <c r="A133" s="85" t="s">
        <v>388</v>
      </c>
      <c r="B133" s="98">
        <v>1</v>
      </c>
      <c r="C133" s="81">
        <f>Felh!J51</f>
        <v>0</v>
      </c>
      <c r="D133" s="81">
        <f>Felh!K51</f>
        <v>0</v>
      </c>
      <c r="E133" s="81">
        <f>Felh!L51</f>
        <v>0</v>
      </c>
    </row>
    <row r="134" spans="1:5" ht="15.75">
      <c r="A134" s="85" t="s">
        <v>232</v>
      </c>
      <c r="B134" s="98">
        <v>2</v>
      </c>
      <c r="C134" s="81">
        <f>Felh!J52</f>
        <v>355666</v>
      </c>
      <c r="D134" s="81">
        <f>Felh!K52</f>
        <v>355666</v>
      </c>
      <c r="E134" s="81">
        <f>Felh!L52</f>
        <v>355666</v>
      </c>
    </row>
    <row r="135" spans="1:5" ht="15" customHeight="1">
      <c r="A135" s="85" t="s">
        <v>124</v>
      </c>
      <c r="B135" s="98">
        <v>3</v>
      </c>
      <c r="C135" s="81">
        <f>Felh!J53</f>
        <v>0</v>
      </c>
      <c r="D135" s="81">
        <f>Felh!K53</f>
        <v>0</v>
      </c>
      <c r="E135" s="81">
        <f>Felh!L53</f>
        <v>0</v>
      </c>
    </row>
    <row r="136" spans="1:5" ht="15.75">
      <c r="A136" s="40" t="s">
        <v>236</v>
      </c>
      <c r="B136" s="100"/>
      <c r="C136" s="82">
        <f>SUM(C137:C139)</f>
        <v>0</v>
      </c>
      <c r="D136" s="82">
        <f>SUM(D137:D139)</f>
        <v>19048</v>
      </c>
      <c r="E136" s="82">
        <f>SUM(E137:E139)</f>
        <v>19048</v>
      </c>
    </row>
    <row r="137" spans="1:5" ht="15.75">
      <c r="A137" s="85" t="s">
        <v>388</v>
      </c>
      <c r="B137" s="98">
        <v>1</v>
      </c>
      <c r="C137" s="81">
        <f>Felh!J73</f>
        <v>0</v>
      </c>
      <c r="D137" s="81">
        <f>Felh!K73</f>
        <v>0</v>
      </c>
      <c r="E137" s="81">
        <f>Felh!L73</f>
        <v>0</v>
      </c>
    </row>
    <row r="138" spans="1:5" ht="15.75">
      <c r="A138" s="85" t="s">
        <v>232</v>
      </c>
      <c r="B138" s="98">
        <v>2</v>
      </c>
      <c r="C138" s="81">
        <f>Felh!J74</f>
        <v>0</v>
      </c>
      <c r="D138" s="81">
        <f>Felh!K74</f>
        <v>19048</v>
      </c>
      <c r="E138" s="81">
        <f>Felh!L74</f>
        <v>19048</v>
      </c>
    </row>
    <row r="139" spans="1:5" ht="15.75">
      <c r="A139" s="85" t="s">
        <v>124</v>
      </c>
      <c r="B139" s="98">
        <v>3</v>
      </c>
      <c r="C139" s="81">
        <f>Felh!J75</f>
        <v>0</v>
      </c>
      <c r="D139" s="81">
        <f>Felh!K75</f>
        <v>0</v>
      </c>
      <c r="E139" s="81">
        <f>Felh!L75</f>
        <v>0</v>
      </c>
    </row>
    <row r="140" spans="1:5" ht="16.5">
      <c r="A140" s="67" t="s">
        <v>237</v>
      </c>
      <c r="B140" s="101"/>
      <c r="C140" s="81"/>
      <c r="D140" s="81"/>
      <c r="E140" s="81"/>
    </row>
    <row r="141" spans="1:5" ht="15.75">
      <c r="A141" s="65" t="s">
        <v>126</v>
      </c>
      <c r="B141" s="100"/>
      <c r="C141" s="15"/>
      <c r="D141" s="15"/>
      <c r="E141" s="15"/>
    </row>
    <row r="142" spans="1:5" ht="15.75" hidden="1">
      <c r="A142" s="61" t="s">
        <v>222</v>
      </c>
      <c r="B142" s="100"/>
      <c r="C142" s="15"/>
      <c r="D142" s="15"/>
      <c r="E142" s="15"/>
    </row>
    <row r="143" spans="1:5" ht="31.5" hidden="1">
      <c r="A143" s="85" t="s">
        <v>426</v>
      </c>
      <c r="B143" s="100"/>
      <c r="C143" s="15"/>
      <c r="D143" s="15"/>
      <c r="E143" s="15"/>
    </row>
    <row r="144" spans="1:5" ht="31.5" hidden="1">
      <c r="A144" s="85" t="s">
        <v>224</v>
      </c>
      <c r="B144" s="100"/>
      <c r="C144" s="15"/>
      <c r="D144" s="15"/>
      <c r="E144" s="15"/>
    </row>
    <row r="145" spans="1:5" ht="31.5" hidden="1">
      <c r="A145" s="85" t="s">
        <v>427</v>
      </c>
      <c r="B145" s="100"/>
      <c r="C145" s="15"/>
      <c r="D145" s="15"/>
      <c r="E145" s="15"/>
    </row>
    <row r="146" spans="1:5" ht="31.5">
      <c r="A146" s="85" t="s">
        <v>225</v>
      </c>
      <c r="B146" s="100">
        <v>2</v>
      </c>
      <c r="C146" s="15">
        <v>409233</v>
      </c>
      <c r="D146" s="15">
        <v>409233</v>
      </c>
      <c r="E146" s="15">
        <v>409233</v>
      </c>
    </row>
    <row r="147" spans="1:5" ht="15.75" hidden="1">
      <c r="A147" s="85" t="s">
        <v>226</v>
      </c>
      <c r="B147" s="100"/>
      <c r="C147" s="15"/>
      <c r="D147" s="15"/>
      <c r="E147" s="15"/>
    </row>
    <row r="148" spans="1:5" ht="31.5" hidden="1">
      <c r="A148" s="85" t="s">
        <v>440</v>
      </c>
      <c r="B148" s="100"/>
      <c r="C148" s="15"/>
      <c r="D148" s="15"/>
      <c r="E148" s="15"/>
    </row>
    <row r="149" spans="1:5" ht="15.75" hidden="1">
      <c r="A149" s="85" t="s">
        <v>230</v>
      </c>
      <c r="B149" s="100"/>
      <c r="C149" s="15"/>
      <c r="D149" s="15"/>
      <c r="E149" s="15"/>
    </row>
    <row r="150" spans="1:5" ht="15.75" hidden="1">
      <c r="A150" s="61" t="s">
        <v>231</v>
      </c>
      <c r="B150" s="100"/>
      <c r="C150" s="15"/>
      <c r="D150" s="15"/>
      <c r="E150" s="15"/>
    </row>
    <row r="151" spans="1:5" ht="15.75" hidden="1">
      <c r="A151" s="61" t="s">
        <v>223</v>
      </c>
      <c r="B151" s="100"/>
      <c r="C151" s="15"/>
      <c r="D151" s="15"/>
      <c r="E151" s="15"/>
    </row>
    <row r="152" spans="1:5" ht="15.75">
      <c r="A152" s="40" t="s">
        <v>126</v>
      </c>
      <c r="B152" s="100"/>
      <c r="C152" s="82">
        <f>SUM(C153:C155)</f>
        <v>409233</v>
      </c>
      <c r="D152" s="82">
        <f>SUM(D153:D155)</f>
        <v>409233</v>
      </c>
      <c r="E152" s="82">
        <f>SUM(E153:E155)</f>
        <v>409233</v>
      </c>
    </row>
    <row r="153" spans="1:5" ht="15.75">
      <c r="A153" s="85" t="s">
        <v>388</v>
      </c>
      <c r="B153" s="98">
        <v>1</v>
      </c>
      <c r="C153" s="81">
        <f>SUMIF($B$141:$B$152,"1",C$141:C$152)</f>
        <v>0</v>
      </c>
      <c r="D153" s="81">
        <f>SUMIF($B$141:$B$152,"1",D$141:D$152)</f>
        <v>0</v>
      </c>
      <c r="E153" s="81">
        <f>SUMIF($B$141:$B$152,"1",E$141:E$152)</f>
        <v>0</v>
      </c>
    </row>
    <row r="154" spans="1:5" ht="15.75">
      <c r="A154" s="85" t="s">
        <v>232</v>
      </c>
      <c r="B154" s="98">
        <v>2</v>
      </c>
      <c r="C154" s="81">
        <f>SUMIF($B$141:$B$152,"2",C$141:C$152)</f>
        <v>409233</v>
      </c>
      <c r="D154" s="81">
        <f>SUMIF($B$141:$B$152,"2",D$141:D$152)</f>
        <v>409233</v>
      </c>
      <c r="E154" s="81">
        <f>SUMIF($B$141:$B$152,"2",E$141:E$152)</f>
        <v>409233</v>
      </c>
    </row>
    <row r="155" spans="1:5" ht="15.75">
      <c r="A155" s="85" t="s">
        <v>124</v>
      </c>
      <c r="B155" s="98">
        <v>3</v>
      </c>
      <c r="C155" s="81">
        <f>SUMIF($B$141:$B$152,"3",C$141:C$152)</f>
        <v>0</v>
      </c>
      <c r="D155" s="81">
        <f>SUMIF($B$141:$B$152,"3",D$141:D$152)</f>
        <v>0</v>
      </c>
      <c r="E155" s="81">
        <f>SUMIF($B$141:$B$152,"3",E$141:E$152)</f>
        <v>0</v>
      </c>
    </row>
    <row r="156" spans="1:5" ht="15.75" hidden="1">
      <c r="A156" s="65" t="s">
        <v>127</v>
      </c>
      <c r="B156" s="100"/>
      <c r="C156" s="15"/>
      <c r="D156" s="15"/>
      <c r="E156" s="15"/>
    </row>
    <row r="157" spans="1:5" ht="15.75" hidden="1">
      <c r="A157" s="61" t="s">
        <v>222</v>
      </c>
      <c r="B157" s="100"/>
      <c r="C157" s="15"/>
      <c r="D157" s="15"/>
      <c r="E157" s="15"/>
    </row>
    <row r="158" spans="1:5" ht="31.5" hidden="1">
      <c r="A158" s="85" t="s">
        <v>426</v>
      </c>
      <c r="B158" s="100"/>
      <c r="C158" s="15"/>
      <c r="D158" s="15"/>
      <c r="E158" s="15"/>
    </row>
    <row r="159" spans="1:5" ht="31.5" hidden="1">
      <c r="A159" s="85" t="s">
        <v>224</v>
      </c>
      <c r="B159" s="100"/>
      <c r="C159" s="15"/>
      <c r="D159" s="15"/>
      <c r="E159" s="15"/>
    </row>
    <row r="160" spans="1:5" ht="31.5" hidden="1">
      <c r="A160" s="85" t="s">
        <v>427</v>
      </c>
      <c r="B160" s="100"/>
      <c r="C160" s="15"/>
      <c r="D160" s="15"/>
      <c r="E160" s="15"/>
    </row>
    <row r="161" spans="1:5" ht="15.75" hidden="1">
      <c r="A161" s="85" t="s">
        <v>225</v>
      </c>
      <c r="B161" s="100"/>
      <c r="C161" s="15"/>
      <c r="D161" s="15"/>
      <c r="E161" s="15"/>
    </row>
    <row r="162" spans="1:5" ht="15.75" hidden="1">
      <c r="A162" s="85" t="s">
        <v>226</v>
      </c>
      <c r="B162" s="100"/>
      <c r="C162" s="15"/>
      <c r="D162" s="15"/>
      <c r="E162" s="15"/>
    </row>
    <row r="163" spans="1:5" ht="31.5" hidden="1">
      <c r="A163" s="85" t="s">
        <v>440</v>
      </c>
      <c r="B163" s="100"/>
      <c r="C163" s="15"/>
      <c r="D163" s="15"/>
      <c r="E163" s="15"/>
    </row>
    <row r="164" spans="1:5" ht="15.75" hidden="1">
      <c r="A164" s="85" t="s">
        <v>230</v>
      </c>
      <c r="B164" s="100"/>
      <c r="C164" s="15"/>
      <c r="D164" s="15"/>
      <c r="E164" s="15"/>
    </row>
    <row r="165" spans="1:5" ht="15.75" hidden="1">
      <c r="A165" s="61" t="s">
        <v>231</v>
      </c>
      <c r="B165" s="100"/>
      <c r="C165" s="15"/>
      <c r="D165" s="15"/>
      <c r="E165" s="15"/>
    </row>
    <row r="166" spans="1:5" ht="15.75" hidden="1">
      <c r="A166" s="61" t="s">
        <v>223</v>
      </c>
      <c r="B166" s="100"/>
      <c r="C166" s="15"/>
      <c r="D166" s="15"/>
      <c r="E166" s="15"/>
    </row>
    <row r="167" spans="1:5" ht="15.75" hidden="1">
      <c r="A167" s="40" t="s">
        <v>238</v>
      </c>
      <c r="B167" s="100"/>
      <c r="C167" s="82">
        <f>SUM(C168:C170)</f>
        <v>0</v>
      </c>
      <c r="D167" s="82">
        <f>SUM(D168:D170)</f>
        <v>0</v>
      </c>
      <c r="E167" s="82">
        <f>SUM(E168:E170)</f>
        <v>0</v>
      </c>
    </row>
    <row r="168" spans="1:5" ht="15.75" hidden="1">
      <c r="A168" s="85" t="s">
        <v>388</v>
      </c>
      <c r="B168" s="98">
        <v>1</v>
      </c>
      <c r="C168" s="81">
        <f>SUMIF($B$156:$B$167,"1",C$156:C$167)</f>
        <v>0</v>
      </c>
      <c r="D168" s="81">
        <f>SUMIF($B$156:$B$167,"1",D$156:D$167)</f>
        <v>0</v>
      </c>
      <c r="E168" s="81">
        <f>SUMIF($B$156:$B$167,"1",E$156:E$167)</f>
        <v>0</v>
      </c>
    </row>
    <row r="169" spans="1:5" ht="15.75" hidden="1">
      <c r="A169" s="85" t="s">
        <v>232</v>
      </c>
      <c r="B169" s="98">
        <v>2</v>
      </c>
      <c r="C169" s="81">
        <f>SUMIF($B$156:$B$167,"2",C$156:C$167)</f>
        <v>0</v>
      </c>
      <c r="D169" s="81">
        <f>SUMIF($B$156:$B$167,"2",D$156:D$167)</f>
        <v>0</v>
      </c>
      <c r="E169" s="81">
        <f>SUMIF($B$156:$B$167,"2",E$156:E$167)</f>
        <v>0</v>
      </c>
    </row>
    <row r="170" spans="1:5" ht="15.75" hidden="1">
      <c r="A170" s="85" t="s">
        <v>124</v>
      </c>
      <c r="B170" s="98">
        <v>3</v>
      </c>
      <c r="C170" s="81">
        <f>SUMIF($B$156:$B$167,"3",C$156:C$167)</f>
        <v>0</v>
      </c>
      <c r="D170" s="81">
        <f>SUMIF($B$156:$B$167,"3",D$156:D$167)</f>
        <v>0</v>
      </c>
      <c r="E170" s="81">
        <f>SUMIF($B$156:$B$167,"3",E$156:E$167)</f>
        <v>0</v>
      </c>
    </row>
    <row r="171" spans="1:5" ht="16.5">
      <c r="A171" s="66" t="s">
        <v>128</v>
      </c>
      <c r="B171" s="101"/>
      <c r="C171" s="18">
        <f>C7+C11+C15+C60+C123+C128+C132+C136+C152+C167</f>
        <v>15682279</v>
      </c>
      <c r="D171" s="18">
        <f>D7+D11+D15+D60+D123+D128+D132+D136+D152+D167</f>
        <v>50252864</v>
      </c>
      <c r="E171" s="18">
        <f>E7+E11+E15+E60+E123+E128+E132+E136+E152+E167</f>
        <v>50552864</v>
      </c>
    </row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376" ht="15.75"/>
    <row r="377" ht="15.75"/>
    <row r="378" ht="15.75"/>
    <row r="379" ht="15.75"/>
    <row r="380" ht="15.75"/>
    <row r="381" ht="15.75"/>
    <row r="382" ht="15.75"/>
    <row r="388" ht="15.75"/>
    <row r="389" ht="15.75"/>
    <row r="390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6" r:id="rId3"/>
  <headerFoot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53"/>
  <sheetViews>
    <sheetView zoomScalePageLayoutView="0" workbookViewId="0" topLeftCell="A1">
      <pane xSplit="2" ySplit="5" topLeftCell="O6" activePane="bottomRight" state="frozen"/>
      <selection pane="topLeft" activeCell="AH11" sqref="AH11"/>
      <selection pane="topRight" activeCell="AH11" sqref="AH11"/>
      <selection pane="bottomLeft" activeCell="AH11" sqref="AH11"/>
      <selection pane="bottomRight" activeCell="AH11" sqref="AH11"/>
    </sheetView>
  </sheetViews>
  <sheetFormatPr defaultColWidth="9.140625" defaultRowHeight="15"/>
  <cols>
    <col min="1" max="1" width="59.421875" style="2" customWidth="1"/>
    <col min="2" max="2" width="5.7109375" style="2" customWidth="1"/>
    <col min="3" max="17" width="12.140625" style="2" customWidth="1"/>
    <col min="18" max="16384" width="9.140625" style="2" customWidth="1"/>
  </cols>
  <sheetData>
    <row r="1" spans="1:17" ht="15.75">
      <c r="A1" s="253" t="s">
        <v>569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5.75">
      <c r="A2" s="253" t="s">
        <v>449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4" spans="1:17" s="3" customFormat="1" ht="15.75" customHeight="1">
      <c r="A4" s="260" t="s">
        <v>266</v>
      </c>
      <c r="B4" s="278" t="s">
        <v>140</v>
      </c>
      <c r="C4" s="255" t="s">
        <v>119</v>
      </c>
      <c r="D4" s="276"/>
      <c r="E4" s="256"/>
      <c r="F4" s="255" t="s">
        <v>120</v>
      </c>
      <c r="G4" s="276"/>
      <c r="H4" s="256"/>
      <c r="I4" s="255" t="s">
        <v>28</v>
      </c>
      <c r="J4" s="276"/>
      <c r="K4" s="256"/>
      <c r="L4" s="255" t="s">
        <v>15</v>
      </c>
      <c r="M4" s="276"/>
      <c r="N4" s="256"/>
      <c r="O4" s="280" t="s">
        <v>5</v>
      </c>
      <c r="P4" s="280"/>
      <c r="Q4" s="280"/>
    </row>
    <row r="5" spans="1:29" s="3" customFormat="1" ht="15.75">
      <c r="A5" s="261"/>
      <c r="B5" s="279"/>
      <c r="C5" s="38" t="s">
        <v>169</v>
      </c>
      <c r="D5" s="38" t="s">
        <v>613</v>
      </c>
      <c r="E5" s="38" t="s">
        <v>648</v>
      </c>
      <c r="F5" s="38" t="s">
        <v>169</v>
      </c>
      <c r="G5" s="38" t="s">
        <v>613</v>
      </c>
      <c r="H5" s="38" t="s">
        <v>648</v>
      </c>
      <c r="I5" s="38" t="s">
        <v>169</v>
      </c>
      <c r="J5" s="38" t="s">
        <v>613</v>
      </c>
      <c r="K5" s="38" t="s">
        <v>648</v>
      </c>
      <c r="L5" s="38" t="s">
        <v>169</v>
      </c>
      <c r="M5" s="38" t="s">
        <v>613</v>
      </c>
      <c r="N5" s="38" t="s">
        <v>648</v>
      </c>
      <c r="O5" s="38" t="s">
        <v>169</v>
      </c>
      <c r="P5" s="38" t="s">
        <v>613</v>
      </c>
      <c r="Q5" s="38" t="s">
        <v>648</v>
      </c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</row>
    <row r="6" spans="1:17" s="3" customFormat="1" ht="31.5">
      <c r="A6" s="7" t="s">
        <v>239</v>
      </c>
      <c r="B6" s="97">
        <v>2</v>
      </c>
      <c r="C6" s="5">
        <v>4297800</v>
      </c>
      <c r="D6" s="5">
        <v>4297800</v>
      </c>
      <c r="E6" s="5">
        <v>4297800</v>
      </c>
      <c r="F6" s="5">
        <v>848686</v>
      </c>
      <c r="G6" s="5">
        <v>848686</v>
      </c>
      <c r="H6" s="5">
        <v>848686</v>
      </c>
      <c r="I6" s="5">
        <v>300000</v>
      </c>
      <c r="J6" s="5">
        <v>300000</v>
      </c>
      <c r="K6" s="5">
        <v>288189</v>
      </c>
      <c r="L6" s="5">
        <v>81000</v>
      </c>
      <c r="M6" s="5">
        <v>81000</v>
      </c>
      <c r="N6" s="5">
        <v>77811</v>
      </c>
      <c r="O6" s="5">
        <f aca="true" t="shared" si="0" ref="O6:O53">C6+F6+I6+L6</f>
        <v>5527486</v>
      </c>
      <c r="P6" s="5">
        <f aca="true" t="shared" si="1" ref="P6:P53">D6+G6+J6+M6</f>
        <v>5527486</v>
      </c>
      <c r="Q6" s="5">
        <f aca="true" t="shared" si="2" ref="Q6:Q53">E6+H6+K6+N6</f>
        <v>5512486</v>
      </c>
    </row>
    <row r="7" spans="1:17" s="3" customFormat="1" ht="31.5" hidden="1">
      <c r="A7" s="7" t="s">
        <v>529</v>
      </c>
      <c r="B7" s="97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 t="shared" si="0"/>
        <v>0</v>
      </c>
      <c r="P7" s="5">
        <f t="shared" si="1"/>
        <v>0</v>
      </c>
      <c r="Q7" s="5">
        <f t="shared" si="2"/>
        <v>0</v>
      </c>
    </row>
    <row r="8" spans="1:17" s="3" customFormat="1" ht="31.5">
      <c r="A8" s="7" t="s">
        <v>508</v>
      </c>
      <c r="B8" s="97">
        <v>3</v>
      </c>
      <c r="C8" s="5">
        <v>192000</v>
      </c>
      <c r="D8" s="5">
        <v>192000</v>
      </c>
      <c r="E8" s="5">
        <v>192000</v>
      </c>
      <c r="F8" s="5">
        <v>38240</v>
      </c>
      <c r="G8" s="5">
        <v>38240</v>
      </c>
      <c r="H8" s="5">
        <v>38240</v>
      </c>
      <c r="I8" s="5"/>
      <c r="J8" s="5"/>
      <c r="K8" s="5"/>
      <c r="L8" s="5"/>
      <c r="M8" s="5"/>
      <c r="N8" s="5"/>
      <c r="O8" s="5">
        <f t="shared" si="0"/>
        <v>230240</v>
      </c>
      <c r="P8" s="5">
        <f t="shared" si="1"/>
        <v>230240</v>
      </c>
      <c r="Q8" s="5">
        <f t="shared" si="2"/>
        <v>230240</v>
      </c>
    </row>
    <row r="9" spans="1:17" s="3" customFormat="1" ht="15.75">
      <c r="A9" s="118" t="s">
        <v>490</v>
      </c>
      <c r="B9" s="97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P9" s="5">
        <f t="shared" si="1"/>
        <v>0</v>
      </c>
      <c r="Q9" s="5">
        <f t="shared" si="2"/>
        <v>0</v>
      </c>
    </row>
    <row r="10" spans="1:17" s="3" customFormat="1" ht="15.75">
      <c r="A10" s="7" t="s">
        <v>240</v>
      </c>
      <c r="B10" s="97">
        <v>2</v>
      </c>
      <c r="C10" s="5"/>
      <c r="D10" s="5"/>
      <c r="E10" s="5"/>
      <c r="F10" s="5"/>
      <c r="G10" s="5"/>
      <c r="H10" s="5"/>
      <c r="I10" s="5">
        <v>60000</v>
      </c>
      <c r="J10" s="5">
        <v>60000</v>
      </c>
      <c r="K10" s="5">
        <v>60000</v>
      </c>
      <c r="L10" s="5">
        <v>7620</v>
      </c>
      <c r="M10" s="5">
        <v>7620</v>
      </c>
      <c r="N10" s="5">
        <v>7620</v>
      </c>
      <c r="O10" s="5">
        <f t="shared" si="0"/>
        <v>67620</v>
      </c>
      <c r="P10" s="5">
        <f t="shared" si="1"/>
        <v>67620</v>
      </c>
      <c r="Q10" s="5">
        <f t="shared" si="2"/>
        <v>67620</v>
      </c>
    </row>
    <row r="11" spans="1:17" s="3" customFormat="1" ht="31.5">
      <c r="A11" s="7" t="s">
        <v>241</v>
      </c>
      <c r="B11" s="97">
        <v>2</v>
      </c>
      <c r="C11" s="5"/>
      <c r="D11" s="5"/>
      <c r="E11" s="5"/>
      <c r="F11" s="5"/>
      <c r="G11" s="5"/>
      <c r="H11" s="5"/>
      <c r="I11" s="5">
        <v>50000</v>
      </c>
      <c r="J11" s="5">
        <v>50000</v>
      </c>
      <c r="K11" s="5">
        <v>50000</v>
      </c>
      <c r="L11" s="5">
        <v>13500</v>
      </c>
      <c r="M11" s="5">
        <v>13500</v>
      </c>
      <c r="N11" s="5">
        <v>13500</v>
      </c>
      <c r="O11" s="5">
        <f t="shared" si="0"/>
        <v>63500</v>
      </c>
      <c r="P11" s="5">
        <f t="shared" si="1"/>
        <v>63500</v>
      </c>
      <c r="Q11" s="5">
        <f t="shared" si="2"/>
        <v>63500</v>
      </c>
    </row>
    <row r="12" spans="1:17" s="3" customFormat="1" ht="15.75">
      <c r="A12" s="7" t="s">
        <v>242</v>
      </c>
      <c r="B12" s="97">
        <v>2</v>
      </c>
      <c r="C12" s="5"/>
      <c r="D12" s="5"/>
      <c r="E12" s="5"/>
      <c r="F12" s="5"/>
      <c r="G12" s="5"/>
      <c r="H12" s="5"/>
      <c r="I12" s="5">
        <v>5000</v>
      </c>
      <c r="J12" s="5">
        <v>5000</v>
      </c>
      <c r="K12" s="5">
        <v>5000</v>
      </c>
      <c r="L12" s="5">
        <v>1350</v>
      </c>
      <c r="M12" s="5">
        <v>1350</v>
      </c>
      <c r="N12" s="5">
        <v>1350</v>
      </c>
      <c r="O12" s="5">
        <f t="shared" si="0"/>
        <v>6350</v>
      </c>
      <c r="P12" s="5">
        <f t="shared" si="1"/>
        <v>6350</v>
      </c>
      <c r="Q12" s="5">
        <f t="shared" si="2"/>
        <v>6350</v>
      </c>
    </row>
    <row r="13" spans="1:17" s="3" customFormat="1" ht="15.75" hidden="1">
      <c r="A13" s="7" t="s">
        <v>243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244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>
      <c r="A15" s="7" t="s">
        <v>491</v>
      </c>
      <c r="B15" s="97">
        <v>2</v>
      </c>
      <c r="C15" s="5">
        <v>0</v>
      </c>
      <c r="D15" s="5">
        <v>163060</v>
      </c>
      <c r="E15" s="5">
        <v>163060</v>
      </c>
      <c r="F15" s="5">
        <v>0</v>
      </c>
      <c r="G15" s="5">
        <v>15898</v>
      </c>
      <c r="H15" s="5">
        <v>15898</v>
      </c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178958</v>
      </c>
      <c r="Q15" s="5">
        <f t="shared" si="2"/>
        <v>178958</v>
      </c>
    </row>
    <row r="16" spans="1:17" s="3" customFormat="1" ht="15.75" hidden="1">
      <c r="A16" s="7" t="s">
        <v>492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245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246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247</v>
      </c>
      <c r="B19" s="97">
        <v>2</v>
      </c>
      <c r="C19" s="5"/>
      <c r="D19" s="5"/>
      <c r="E19" s="5"/>
      <c r="F19" s="5"/>
      <c r="G19" s="5"/>
      <c r="H19" s="5"/>
      <c r="I19" s="5">
        <v>12913</v>
      </c>
      <c r="J19" s="5">
        <v>12913</v>
      </c>
      <c r="K19" s="5">
        <v>12913</v>
      </c>
      <c r="L19" s="5">
        <v>3492</v>
      </c>
      <c r="M19" s="5">
        <v>3492</v>
      </c>
      <c r="N19" s="5">
        <v>3492</v>
      </c>
      <c r="O19" s="5">
        <f t="shared" si="0"/>
        <v>16405</v>
      </c>
      <c r="P19" s="5">
        <f t="shared" si="1"/>
        <v>16405</v>
      </c>
      <c r="Q19" s="5">
        <f t="shared" si="2"/>
        <v>16405</v>
      </c>
    </row>
    <row r="20" spans="1:17" ht="15.75" hidden="1">
      <c r="A20" s="7" t="s">
        <v>450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s="3" customFormat="1" ht="15.75">
      <c r="A21" s="7" t="s">
        <v>248</v>
      </c>
      <c r="B21" s="97">
        <v>2</v>
      </c>
      <c r="C21" s="5"/>
      <c r="D21" s="5"/>
      <c r="E21" s="5"/>
      <c r="F21" s="5"/>
      <c r="G21" s="5"/>
      <c r="H21" s="5"/>
      <c r="I21" s="5">
        <v>19842</v>
      </c>
      <c r="J21" s="5">
        <v>19842</v>
      </c>
      <c r="K21" s="5">
        <v>19842</v>
      </c>
      <c r="L21" s="5">
        <v>5358</v>
      </c>
      <c r="M21" s="5">
        <v>5358</v>
      </c>
      <c r="N21" s="5">
        <v>5358</v>
      </c>
      <c r="O21" s="5">
        <f t="shared" si="0"/>
        <v>25200</v>
      </c>
      <c r="P21" s="5">
        <f t="shared" si="1"/>
        <v>25200</v>
      </c>
      <c r="Q21" s="5">
        <f t="shared" si="2"/>
        <v>25200</v>
      </c>
    </row>
    <row r="22" spans="1:17" s="3" customFormat="1" ht="31.5">
      <c r="A22" s="7" t="s">
        <v>249</v>
      </c>
      <c r="B22" s="97">
        <v>2</v>
      </c>
      <c r="C22" s="5"/>
      <c r="D22" s="5"/>
      <c r="E22" s="5"/>
      <c r="F22" s="5"/>
      <c r="G22" s="5"/>
      <c r="H22" s="5"/>
      <c r="I22" s="5">
        <v>25000</v>
      </c>
      <c r="J22" s="5">
        <v>25000</v>
      </c>
      <c r="K22" s="5">
        <v>25000</v>
      </c>
      <c r="L22" s="5">
        <v>6750</v>
      </c>
      <c r="M22" s="5">
        <v>6750</v>
      </c>
      <c r="N22" s="5">
        <v>6750</v>
      </c>
      <c r="O22" s="5">
        <f t="shared" si="0"/>
        <v>31750</v>
      </c>
      <c r="P22" s="5">
        <f t="shared" si="1"/>
        <v>31750</v>
      </c>
      <c r="Q22" s="5">
        <f t="shared" si="2"/>
        <v>31750</v>
      </c>
    </row>
    <row r="23" spans="1:17" ht="15.75" hidden="1">
      <c r="A23" s="7" t="s">
        <v>250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ht="31.5">
      <c r="A24" s="7" t="s">
        <v>619</v>
      </c>
      <c r="B24" s="97">
        <v>2</v>
      </c>
      <c r="C24" s="5"/>
      <c r="D24" s="5"/>
      <c r="E24" s="5"/>
      <c r="F24" s="5"/>
      <c r="G24" s="5"/>
      <c r="H24" s="5"/>
      <c r="I24" s="5">
        <v>0</v>
      </c>
      <c r="J24" s="5">
        <v>44324</v>
      </c>
      <c r="K24" s="5">
        <v>44324</v>
      </c>
      <c r="L24" s="5">
        <v>0</v>
      </c>
      <c r="M24" s="5">
        <v>11967</v>
      </c>
      <c r="N24" s="5">
        <v>11967</v>
      </c>
      <c r="O24" s="5">
        <f t="shared" si="0"/>
        <v>0</v>
      </c>
      <c r="P24" s="5">
        <f t="shared" si="1"/>
        <v>56291</v>
      </c>
      <c r="Q24" s="5">
        <f t="shared" si="2"/>
        <v>56291</v>
      </c>
    </row>
    <row r="25" spans="1:17" ht="15.75">
      <c r="A25" s="7" t="s">
        <v>251</v>
      </c>
      <c r="B25" s="97">
        <v>2</v>
      </c>
      <c r="C25" s="5"/>
      <c r="D25" s="5"/>
      <c r="E25" s="5"/>
      <c r="F25" s="5"/>
      <c r="G25" s="5"/>
      <c r="H25" s="5"/>
      <c r="I25" s="5">
        <v>25000</v>
      </c>
      <c r="J25" s="5">
        <v>25000</v>
      </c>
      <c r="K25" s="5">
        <v>25000</v>
      </c>
      <c r="L25" s="5">
        <v>6750</v>
      </c>
      <c r="M25" s="5">
        <v>6750</v>
      </c>
      <c r="N25" s="5">
        <v>6750</v>
      </c>
      <c r="O25" s="5">
        <f t="shared" si="0"/>
        <v>31750</v>
      </c>
      <c r="P25" s="5">
        <f t="shared" si="1"/>
        <v>31750</v>
      </c>
      <c r="Q25" s="5">
        <f t="shared" si="2"/>
        <v>31750</v>
      </c>
    </row>
    <row r="26" spans="1:17" s="3" customFormat="1" ht="15.75">
      <c r="A26" s="7" t="s">
        <v>252</v>
      </c>
      <c r="B26" s="97">
        <v>2</v>
      </c>
      <c r="C26" s="5"/>
      <c r="D26" s="5"/>
      <c r="E26" s="5"/>
      <c r="F26" s="5"/>
      <c r="G26" s="5"/>
      <c r="H26" s="5"/>
      <c r="I26" s="5">
        <v>180606</v>
      </c>
      <c r="J26" s="5">
        <v>180606</v>
      </c>
      <c r="K26" s="5">
        <v>180606</v>
      </c>
      <c r="L26" s="5">
        <v>48763</v>
      </c>
      <c r="M26" s="5">
        <v>48763</v>
      </c>
      <c r="N26" s="5">
        <v>48763</v>
      </c>
      <c r="O26" s="5">
        <f t="shared" si="0"/>
        <v>229369</v>
      </c>
      <c r="P26" s="5">
        <f t="shared" si="1"/>
        <v>229369</v>
      </c>
      <c r="Q26" s="5">
        <f t="shared" si="2"/>
        <v>229369</v>
      </c>
    </row>
    <row r="27" spans="1:17" s="3" customFormat="1" ht="15.75">
      <c r="A27" s="7" t="s">
        <v>253</v>
      </c>
      <c r="B27" s="97">
        <v>2</v>
      </c>
      <c r="C27" s="5">
        <v>200000</v>
      </c>
      <c r="D27" s="5">
        <v>200000</v>
      </c>
      <c r="E27" s="5">
        <v>200000</v>
      </c>
      <c r="F27" s="5">
        <v>39000</v>
      </c>
      <c r="G27" s="5">
        <v>39000</v>
      </c>
      <c r="H27" s="5">
        <v>39000</v>
      </c>
      <c r="I27" s="5">
        <v>100000</v>
      </c>
      <c r="J27" s="5">
        <v>100000</v>
      </c>
      <c r="K27" s="5">
        <v>100000</v>
      </c>
      <c r="L27" s="5">
        <v>27000</v>
      </c>
      <c r="M27" s="5">
        <v>27000</v>
      </c>
      <c r="N27" s="5">
        <v>27000</v>
      </c>
      <c r="O27" s="5">
        <f t="shared" si="0"/>
        <v>366000</v>
      </c>
      <c r="P27" s="5">
        <f t="shared" si="1"/>
        <v>366000</v>
      </c>
      <c r="Q27" s="5">
        <f t="shared" si="2"/>
        <v>366000</v>
      </c>
    </row>
    <row r="28" spans="1:17" s="3" customFormat="1" ht="15.75" hidden="1">
      <c r="A28" s="7" t="s">
        <v>497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</row>
    <row r="29" spans="1:17" ht="15.75" hidden="1">
      <c r="A29" s="7" t="s">
        <v>254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15.75" hidden="1">
      <c r="A30" s="7" t="s">
        <v>255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31.5" hidden="1">
      <c r="A31" s="7" t="s">
        <v>256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 hidden="1">
      <c r="A32" s="7" t="s">
        <v>257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15.75">
      <c r="A33" s="7" t="s">
        <v>258</v>
      </c>
      <c r="B33" s="97">
        <v>2</v>
      </c>
      <c r="C33" s="5"/>
      <c r="D33" s="5"/>
      <c r="E33" s="5"/>
      <c r="F33" s="5"/>
      <c r="G33" s="5"/>
      <c r="H33" s="5"/>
      <c r="I33" s="5">
        <v>8000</v>
      </c>
      <c r="J33" s="5">
        <v>8000</v>
      </c>
      <c r="K33" s="5">
        <v>8000</v>
      </c>
      <c r="L33" s="5"/>
      <c r="M33" s="5"/>
      <c r="N33" s="5"/>
      <c r="O33" s="5">
        <f t="shared" si="0"/>
        <v>8000</v>
      </c>
      <c r="P33" s="5">
        <f t="shared" si="1"/>
        <v>8000</v>
      </c>
      <c r="Q33" s="5">
        <f t="shared" si="2"/>
        <v>8000</v>
      </c>
    </row>
    <row r="34" spans="1:17" s="3" customFormat="1" ht="15.75" hidden="1">
      <c r="A34" s="7" t="s">
        <v>259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260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31.5" hidden="1">
      <c r="A36" s="7" t="s">
        <v>261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480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 hidden="1">
      <c r="A38" s="7" t="s">
        <v>262</v>
      </c>
      <c r="B38" s="97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0</v>
      </c>
      <c r="P38" s="5">
        <f t="shared" si="1"/>
        <v>0</v>
      </c>
      <c r="Q38" s="5">
        <f t="shared" si="2"/>
        <v>0</v>
      </c>
    </row>
    <row r="39" spans="1:17" s="3" customFormat="1" ht="15.75">
      <c r="A39" s="7" t="s">
        <v>263</v>
      </c>
      <c r="B39" s="97">
        <v>2</v>
      </c>
      <c r="C39" s="5">
        <v>322300</v>
      </c>
      <c r="D39" s="5">
        <v>322300</v>
      </c>
      <c r="E39" s="5">
        <v>322300</v>
      </c>
      <c r="F39" s="5">
        <v>63454</v>
      </c>
      <c r="G39" s="5">
        <v>63454</v>
      </c>
      <c r="H39" s="5">
        <v>63454</v>
      </c>
      <c r="I39" s="5">
        <v>350000</v>
      </c>
      <c r="J39" s="5">
        <v>350000</v>
      </c>
      <c r="K39" s="5">
        <v>350000</v>
      </c>
      <c r="L39" s="5">
        <v>94500</v>
      </c>
      <c r="M39" s="5">
        <v>94500</v>
      </c>
      <c r="N39" s="5">
        <v>94500</v>
      </c>
      <c r="O39" s="5">
        <f t="shared" si="0"/>
        <v>830254</v>
      </c>
      <c r="P39" s="5">
        <f t="shared" si="1"/>
        <v>830254</v>
      </c>
      <c r="Q39" s="5">
        <f t="shared" si="2"/>
        <v>830254</v>
      </c>
    </row>
    <row r="40" spans="1:17" s="3" customFormat="1" ht="31.5">
      <c r="A40" s="7" t="s">
        <v>264</v>
      </c>
      <c r="B40" s="97">
        <v>2</v>
      </c>
      <c r="C40" s="5"/>
      <c r="D40" s="5"/>
      <c r="E40" s="5"/>
      <c r="F40" s="5"/>
      <c r="G40" s="5"/>
      <c r="H40" s="5"/>
      <c r="I40" s="5">
        <v>550000</v>
      </c>
      <c r="J40" s="5">
        <v>550000</v>
      </c>
      <c r="K40" s="5">
        <v>848937</v>
      </c>
      <c r="L40" s="5">
        <v>148500</v>
      </c>
      <c r="M40" s="5">
        <v>148500</v>
      </c>
      <c r="N40" s="5">
        <v>149563</v>
      </c>
      <c r="O40" s="5">
        <f t="shared" si="0"/>
        <v>698500</v>
      </c>
      <c r="P40" s="5">
        <f t="shared" si="1"/>
        <v>698500</v>
      </c>
      <c r="Q40" s="5">
        <f t="shared" si="2"/>
        <v>998500</v>
      </c>
    </row>
    <row r="41" spans="1:17" s="3" customFormat="1" ht="31.5" hidden="1">
      <c r="A41" s="7" t="s">
        <v>509</v>
      </c>
      <c r="B41" s="97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0</v>
      </c>
      <c r="P41" s="5">
        <f t="shared" si="1"/>
        <v>0</v>
      </c>
      <c r="Q41" s="5">
        <f t="shared" si="2"/>
        <v>0</v>
      </c>
    </row>
    <row r="42" spans="1:17" s="3" customFormat="1" ht="15.75">
      <c r="A42" s="7" t="s">
        <v>510</v>
      </c>
      <c r="B42" s="97">
        <v>2</v>
      </c>
      <c r="C42" s="5">
        <v>300000</v>
      </c>
      <c r="D42" s="5">
        <v>300000</v>
      </c>
      <c r="E42" s="5">
        <v>300000</v>
      </c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300000</v>
      </c>
      <c r="P42" s="5">
        <f t="shared" si="1"/>
        <v>300000</v>
      </c>
      <c r="Q42" s="5">
        <f t="shared" si="2"/>
        <v>300000</v>
      </c>
    </row>
    <row r="43" spans="1:17" ht="15.75" hidden="1">
      <c r="A43" s="7" t="s">
        <v>473</v>
      </c>
      <c r="B43" s="97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0"/>
        <v>0</v>
      </c>
      <c r="P43" s="5">
        <f t="shared" si="1"/>
        <v>0</v>
      </c>
      <c r="Q43" s="5">
        <f t="shared" si="2"/>
        <v>0</v>
      </c>
    </row>
    <row r="44" spans="1:17" ht="15.75">
      <c r="A44" s="7" t="s">
        <v>614</v>
      </c>
      <c r="B44" s="97">
        <v>2</v>
      </c>
      <c r="C44" s="5"/>
      <c r="D44" s="5"/>
      <c r="E44" s="5"/>
      <c r="F44" s="5"/>
      <c r="G44" s="5"/>
      <c r="H44" s="5"/>
      <c r="I44" s="5">
        <v>0</v>
      </c>
      <c r="J44" s="5">
        <v>56000</v>
      </c>
      <c r="K44" s="5">
        <v>56000</v>
      </c>
      <c r="L44" s="5">
        <v>0</v>
      </c>
      <c r="M44" s="5">
        <v>15120</v>
      </c>
      <c r="N44" s="5">
        <v>15120</v>
      </c>
      <c r="O44" s="5">
        <f t="shared" si="0"/>
        <v>0</v>
      </c>
      <c r="P44" s="5">
        <f t="shared" si="1"/>
        <v>71120</v>
      </c>
      <c r="Q44" s="5">
        <f t="shared" si="2"/>
        <v>71120</v>
      </c>
    </row>
    <row r="45" spans="1:17" s="3" customFormat="1" ht="15.75">
      <c r="A45" s="7" t="s">
        <v>265</v>
      </c>
      <c r="B45" s="97">
        <v>2</v>
      </c>
      <c r="C45" s="5"/>
      <c r="D45" s="5"/>
      <c r="E45" s="5"/>
      <c r="F45" s="5"/>
      <c r="G45" s="5"/>
      <c r="H45" s="5"/>
      <c r="I45" s="5">
        <v>747071</v>
      </c>
      <c r="J45" s="5">
        <v>747071</v>
      </c>
      <c r="K45" s="5">
        <v>747071</v>
      </c>
      <c r="L45" s="5">
        <v>201709</v>
      </c>
      <c r="M45" s="5">
        <v>201709</v>
      </c>
      <c r="N45" s="5">
        <v>201709</v>
      </c>
      <c r="O45" s="5">
        <f t="shared" si="0"/>
        <v>948780</v>
      </c>
      <c r="P45" s="5">
        <f t="shared" si="1"/>
        <v>948780</v>
      </c>
      <c r="Q45" s="5">
        <f t="shared" si="2"/>
        <v>948780</v>
      </c>
    </row>
    <row r="46" spans="1:17" s="3" customFormat="1" ht="15.75">
      <c r="A46" s="7" t="s">
        <v>145</v>
      </c>
      <c r="B46" s="97"/>
      <c r="C46" s="5"/>
      <c r="D46" s="5"/>
      <c r="E46" s="5"/>
      <c r="F46" s="5"/>
      <c r="G46" s="5"/>
      <c r="H46" s="5"/>
      <c r="I46" s="5">
        <f>SUM(I47:I49)</f>
        <v>646292</v>
      </c>
      <c r="J46" s="5">
        <f>SUM(J47:J49)</f>
        <v>673379</v>
      </c>
      <c r="K46" s="5">
        <f>SUM(K47:K49)</f>
        <v>671253</v>
      </c>
      <c r="L46" s="5"/>
      <c r="M46" s="5"/>
      <c r="N46" s="5"/>
      <c r="O46" s="5">
        <f t="shared" si="0"/>
        <v>646292</v>
      </c>
      <c r="P46" s="5">
        <f t="shared" si="1"/>
        <v>673379</v>
      </c>
      <c r="Q46" s="5">
        <f t="shared" si="2"/>
        <v>671253</v>
      </c>
    </row>
    <row r="47" spans="1:17" s="3" customFormat="1" ht="15.75">
      <c r="A47" s="85" t="s">
        <v>388</v>
      </c>
      <c r="B47" s="97">
        <v>1</v>
      </c>
      <c r="C47" s="5"/>
      <c r="D47" s="5"/>
      <c r="E47" s="5"/>
      <c r="F47" s="5"/>
      <c r="G47" s="5"/>
      <c r="H47" s="5"/>
      <c r="I47" s="5">
        <f>SUMIF($B$6:$B$46,"1",L$6:L$46)</f>
        <v>0</v>
      </c>
      <c r="J47" s="5">
        <f>SUMIF($B$6:$B$46,"1",M$6:M$46)</f>
        <v>0</v>
      </c>
      <c r="K47" s="5">
        <f>SUMIF($B$6:$B$46,"1",N$6:N$46)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</row>
    <row r="48" spans="1:17" s="3" customFormat="1" ht="15.75">
      <c r="A48" s="85" t="s">
        <v>232</v>
      </c>
      <c r="B48" s="97">
        <v>2</v>
      </c>
      <c r="C48" s="5"/>
      <c r="D48" s="5"/>
      <c r="E48" s="5"/>
      <c r="F48" s="5"/>
      <c r="G48" s="5"/>
      <c r="H48" s="5"/>
      <c r="I48" s="5">
        <f>SUMIF($B$6:$B$46,"2",L$6:L$46)</f>
        <v>646292</v>
      </c>
      <c r="J48" s="5">
        <f>SUMIF($B$6:$B$46,"2",M$6:M$46)</f>
        <v>673379</v>
      </c>
      <c r="K48" s="5">
        <f>SUMIF($B$6:$B$46,"2",N$6:N$46)</f>
        <v>671253</v>
      </c>
      <c r="L48" s="5"/>
      <c r="M48" s="5"/>
      <c r="N48" s="5"/>
      <c r="O48" s="5">
        <f t="shared" si="0"/>
        <v>646292</v>
      </c>
      <c r="P48" s="5">
        <f t="shared" si="1"/>
        <v>673379</v>
      </c>
      <c r="Q48" s="5">
        <f t="shared" si="2"/>
        <v>671253</v>
      </c>
    </row>
    <row r="49" spans="1:17" s="3" customFormat="1" ht="15.75">
      <c r="A49" s="85" t="s">
        <v>124</v>
      </c>
      <c r="B49" s="97">
        <v>3</v>
      </c>
      <c r="C49" s="5"/>
      <c r="D49" s="5"/>
      <c r="E49" s="5"/>
      <c r="F49" s="5"/>
      <c r="G49" s="5"/>
      <c r="H49" s="5"/>
      <c r="I49" s="5">
        <f>SUMIF($B$6:$B$46,"3",L$6:L$46)</f>
        <v>0</v>
      </c>
      <c r="J49" s="5">
        <f>SUMIF($B$6:$B$46,"3",M$6:M$46)</f>
        <v>0</v>
      </c>
      <c r="K49" s="5">
        <f>SUMIF($B$6:$B$46,"3",N$6:N$46)</f>
        <v>0</v>
      </c>
      <c r="L49" s="5"/>
      <c r="M49" s="5"/>
      <c r="N49" s="5"/>
      <c r="O49" s="5">
        <f t="shared" si="0"/>
        <v>0</v>
      </c>
      <c r="P49" s="5">
        <f t="shared" si="1"/>
        <v>0</v>
      </c>
      <c r="Q49" s="5">
        <f t="shared" si="2"/>
        <v>0</v>
      </c>
    </row>
    <row r="50" spans="1:17" s="3" customFormat="1" ht="15.75">
      <c r="A50" s="8" t="s">
        <v>395</v>
      </c>
      <c r="B50" s="97"/>
      <c r="C50" s="14">
        <f aca="true" t="shared" si="3" ref="C50:J50">SUM(C51:C53)</f>
        <v>5312100</v>
      </c>
      <c r="D50" s="14">
        <f t="shared" si="3"/>
        <v>5475160</v>
      </c>
      <c r="E50" s="14">
        <f>SUM(E51:E53)</f>
        <v>5475160</v>
      </c>
      <c r="F50" s="14">
        <f t="shared" si="3"/>
        <v>989380</v>
      </c>
      <c r="G50" s="14">
        <f t="shared" si="3"/>
        <v>1005278</v>
      </c>
      <c r="H50" s="14">
        <f>SUM(H51:H53)</f>
        <v>1005278</v>
      </c>
      <c r="I50" s="14">
        <f t="shared" si="3"/>
        <v>3079724</v>
      </c>
      <c r="J50" s="14">
        <f t="shared" si="3"/>
        <v>3207135</v>
      </c>
      <c r="K50" s="14">
        <f>SUM(K51:K53)</f>
        <v>3492135</v>
      </c>
      <c r="L50" s="14"/>
      <c r="M50" s="14"/>
      <c r="N50" s="14"/>
      <c r="O50" s="14">
        <f t="shared" si="0"/>
        <v>9381204</v>
      </c>
      <c r="P50" s="14">
        <f t="shared" si="1"/>
        <v>9687573</v>
      </c>
      <c r="Q50" s="14">
        <f t="shared" si="2"/>
        <v>9972573</v>
      </c>
    </row>
    <row r="51" spans="1:17" s="3" customFormat="1" ht="15.75">
      <c r="A51" s="85" t="s">
        <v>388</v>
      </c>
      <c r="B51" s="97">
        <v>1</v>
      </c>
      <c r="C51" s="81">
        <f aca="true" t="shared" si="4" ref="C51:K51">SUMIF($B$6:$B$50,"1",C$6:C$50)</f>
        <v>0</v>
      </c>
      <c r="D51" s="81">
        <f t="shared" si="4"/>
        <v>0</v>
      </c>
      <c r="E51" s="81">
        <f t="shared" si="4"/>
        <v>0</v>
      </c>
      <c r="F51" s="81">
        <f t="shared" si="4"/>
        <v>0</v>
      </c>
      <c r="G51" s="81">
        <f t="shared" si="4"/>
        <v>0</v>
      </c>
      <c r="H51" s="81">
        <f t="shared" si="4"/>
        <v>0</v>
      </c>
      <c r="I51" s="81">
        <f t="shared" si="4"/>
        <v>0</v>
      </c>
      <c r="J51" s="81">
        <f t="shared" si="4"/>
        <v>0</v>
      </c>
      <c r="K51" s="81">
        <f t="shared" si="4"/>
        <v>0</v>
      </c>
      <c r="L51" s="5"/>
      <c r="M51" s="5"/>
      <c r="N51" s="5"/>
      <c r="O51" s="5">
        <f t="shared" si="0"/>
        <v>0</v>
      </c>
      <c r="P51" s="5">
        <f t="shared" si="1"/>
        <v>0</v>
      </c>
      <c r="Q51" s="5">
        <f t="shared" si="2"/>
        <v>0</v>
      </c>
    </row>
    <row r="52" spans="1:17" s="3" customFormat="1" ht="15.75">
      <c r="A52" s="85" t="s">
        <v>232</v>
      </c>
      <c r="B52" s="97">
        <v>2</v>
      </c>
      <c r="C52" s="81">
        <f aca="true" t="shared" si="5" ref="C52:K52">SUMIF($B$6:$B$50,"2",C$6:C$50)</f>
        <v>5120100</v>
      </c>
      <c r="D52" s="81">
        <f t="shared" si="5"/>
        <v>5283160</v>
      </c>
      <c r="E52" s="81">
        <f t="shared" si="5"/>
        <v>5283160</v>
      </c>
      <c r="F52" s="81">
        <f t="shared" si="5"/>
        <v>951140</v>
      </c>
      <c r="G52" s="81">
        <f t="shared" si="5"/>
        <v>967038</v>
      </c>
      <c r="H52" s="81">
        <f t="shared" si="5"/>
        <v>967038</v>
      </c>
      <c r="I52" s="81">
        <f t="shared" si="5"/>
        <v>3079724</v>
      </c>
      <c r="J52" s="81">
        <f t="shared" si="5"/>
        <v>3207135</v>
      </c>
      <c r="K52" s="81">
        <f t="shared" si="5"/>
        <v>3492135</v>
      </c>
      <c r="L52" s="5"/>
      <c r="M52" s="5"/>
      <c r="N52" s="5"/>
      <c r="O52" s="5">
        <f t="shared" si="0"/>
        <v>9150964</v>
      </c>
      <c r="P52" s="5">
        <f t="shared" si="1"/>
        <v>9457333</v>
      </c>
      <c r="Q52" s="5">
        <f t="shared" si="2"/>
        <v>9742333</v>
      </c>
    </row>
    <row r="53" spans="1:17" s="3" customFormat="1" ht="19.5" customHeight="1">
      <c r="A53" s="85" t="s">
        <v>124</v>
      </c>
      <c r="B53" s="97">
        <v>3</v>
      </c>
      <c r="C53" s="81">
        <f aca="true" t="shared" si="6" ref="C53:K53">SUMIF($B$6:$B$50,"3",C$6:C$50)</f>
        <v>192000</v>
      </c>
      <c r="D53" s="81">
        <f t="shared" si="6"/>
        <v>192000</v>
      </c>
      <c r="E53" s="81">
        <f t="shared" si="6"/>
        <v>192000</v>
      </c>
      <c r="F53" s="81">
        <f t="shared" si="6"/>
        <v>38240</v>
      </c>
      <c r="G53" s="81">
        <f t="shared" si="6"/>
        <v>38240</v>
      </c>
      <c r="H53" s="81">
        <f t="shared" si="6"/>
        <v>38240</v>
      </c>
      <c r="I53" s="81">
        <f t="shared" si="6"/>
        <v>0</v>
      </c>
      <c r="J53" s="81">
        <f t="shared" si="6"/>
        <v>0</v>
      </c>
      <c r="K53" s="81">
        <f t="shared" si="6"/>
        <v>0</v>
      </c>
      <c r="L53" s="5"/>
      <c r="M53" s="5"/>
      <c r="N53" s="5"/>
      <c r="O53" s="5">
        <f t="shared" si="0"/>
        <v>230240</v>
      </c>
      <c r="P53" s="5">
        <f t="shared" si="1"/>
        <v>230240</v>
      </c>
      <c r="Q53" s="5">
        <f t="shared" si="2"/>
        <v>230240</v>
      </c>
    </row>
  </sheetData>
  <sheetProtection/>
  <mergeCells count="9">
    <mergeCell ref="A1:Q1"/>
    <mergeCell ref="A2:Q2"/>
    <mergeCell ref="C4:E4"/>
    <mergeCell ref="F4:H4"/>
    <mergeCell ref="I4:K4"/>
    <mergeCell ref="L4:N4"/>
    <mergeCell ref="A4:A5"/>
    <mergeCell ref="B4:B5"/>
    <mergeCell ref="O4:Q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4" r:id="rId1"/>
  <headerFoot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81" t="s">
        <v>584</v>
      </c>
      <c r="B1" s="281"/>
      <c r="C1" s="281"/>
      <c r="D1" s="281"/>
      <c r="E1" s="281"/>
      <c r="F1" s="117"/>
    </row>
    <row r="2" spans="1:5" s="23" customFormat="1" ht="13.5" customHeight="1">
      <c r="A2" s="122"/>
      <c r="B2" s="122"/>
      <c r="C2" s="122"/>
      <c r="D2" s="122"/>
      <c r="E2" s="122"/>
    </row>
    <row r="3" spans="1:5" s="23" customFormat="1" ht="40.5" customHeight="1">
      <c r="A3" s="282" t="s">
        <v>580</v>
      </c>
      <c r="B3" s="282"/>
      <c r="C3" s="282"/>
      <c r="D3" s="282"/>
      <c r="E3" s="282"/>
    </row>
    <row r="4" spans="1:5" s="23" customFormat="1" ht="14.25" customHeight="1">
      <c r="A4" s="24"/>
      <c r="B4" s="24"/>
      <c r="C4" s="24"/>
      <c r="D4" s="24"/>
      <c r="E4" s="123" t="s">
        <v>482</v>
      </c>
    </row>
    <row r="5" spans="1:6" s="27" customFormat="1" ht="21.75" customHeight="1">
      <c r="A5" s="114" t="s">
        <v>9</v>
      </c>
      <c r="B5" s="25" t="s">
        <v>478</v>
      </c>
      <c r="C5" s="25" t="s">
        <v>534</v>
      </c>
      <c r="D5" s="25" t="s">
        <v>575</v>
      </c>
      <c r="E5" s="25" t="s">
        <v>5</v>
      </c>
      <c r="F5" s="26"/>
    </row>
    <row r="6" spans="1:5" ht="15">
      <c r="A6" s="28" t="s">
        <v>392</v>
      </c>
      <c r="B6" s="29">
        <v>1300000</v>
      </c>
      <c r="C6" s="29">
        <v>1300000</v>
      </c>
      <c r="D6" s="29">
        <v>1300000</v>
      </c>
      <c r="E6" s="29">
        <f aca="true" t="shared" si="0" ref="E6:E21">SUM(B6:D6)</f>
        <v>3900000</v>
      </c>
    </row>
    <row r="7" spans="1:5" ht="15">
      <c r="A7" s="28" t="s">
        <v>390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/>
      <c r="C8" s="29"/>
      <c r="D8" s="29"/>
      <c r="E8" s="29">
        <f t="shared" si="0"/>
        <v>0</v>
      </c>
    </row>
    <row r="9" spans="1:5" ht="32.25" customHeight="1">
      <c r="A9" s="31" t="s">
        <v>30</v>
      </c>
      <c r="B9" s="29">
        <v>105000</v>
      </c>
      <c r="C9" s="29">
        <v>105000</v>
      </c>
      <c r="D9" s="29">
        <v>105000</v>
      </c>
      <c r="E9" s="29">
        <f t="shared" si="0"/>
        <v>315000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391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1405000</v>
      </c>
      <c r="C13" s="33">
        <f>SUM(C6:C12)</f>
        <v>1405000</v>
      </c>
      <c r="D13" s="33">
        <f>SUM(D6:D12)</f>
        <v>1405000</v>
      </c>
      <c r="E13" s="33">
        <f>SUM(E6:E12)</f>
        <v>4215000</v>
      </c>
    </row>
    <row r="14" spans="1:5" ht="15">
      <c r="A14" s="32" t="s">
        <v>41</v>
      </c>
      <c r="B14" s="33">
        <f>ROUNDDOWN(B13*0.5,0)</f>
        <v>702500</v>
      </c>
      <c r="C14" s="33">
        <f>ROUNDDOWN(C13*0.5,0)</f>
        <v>702500</v>
      </c>
      <c r="D14" s="33">
        <f>ROUNDDOWN(D13*0.5,0)</f>
        <v>702500</v>
      </c>
      <c r="E14" s="33">
        <f t="shared" si="0"/>
        <v>2107500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702500</v>
      </c>
      <c r="C23" s="33">
        <f>C14-C22</f>
        <v>702500</v>
      </c>
      <c r="D23" s="33">
        <f>D14-D22</f>
        <v>702500</v>
      </c>
      <c r="E23" s="33">
        <f>E14-E22</f>
        <v>2107500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283" t="s">
        <v>384</v>
      </c>
      <c r="B26" s="283"/>
      <c r="C26" s="283"/>
      <c r="D26" s="283"/>
      <c r="E26" s="283"/>
    </row>
    <row r="27" ht="18.75" customHeight="1"/>
    <row r="28" ht="15">
      <c r="A28" s="96" t="s">
        <v>581</v>
      </c>
    </row>
    <row r="29" spans="1:3" ht="15">
      <c r="A29" s="37" t="s">
        <v>517</v>
      </c>
      <c r="C29" s="62"/>
    </row>
    <row r="30" ht="15">
      <c r="C30" s="62"/>
    </row>
    <row r="31" spans="1:4" ht="15">
      <c r="A31" s="62" t="s">
        <v>535</v>
      </c>
      <c r="B31" s="26"/>
      <c r="D31" s="62" t="s">
        <v>518</v>
      </c>
    </row>
    <row r="32" spans="1:4" ht="15">
      <c r="A32" s="62" t="s">
        <v>536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9">
      <selection activeCell="L33" sqref="L33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7.57421875" style="0" customWidth="1"/>
    <col min="4" max="4" width="9.28125" style="0" customWidth="1"/>
    <col min="5" max="5" width="5.421875" style="0" customWidth="1"/>
    <col min="6" max="6" width="8.28125" style="0" customWidth="1"/>
    <col min="7" max="7" width="21.8515625" style="39" customWidth="1"/>
    <col min="8" max="8" width="8.8515625" style="0" customWidth="1"/>
    <col min="9" max="9" width="17.8515625" style="0" customWidth="1"/>
  </cols>
  <sheetData>
    <row r="1" spans="1:9" s="140" customFormat="1" ht="40.5" customHeight="1">
      <c r="A1" s="240" t="s">
        <v>629</v>
      </c>
      <c r="B1" s="240"/>
      <c r="C1" s="240"/>
      <c r="D1" s="240"/>
      <c r="E1" s="240"/>
      <c r="F1" s="240"/>
      <c r="G1" s="240"/>
      <c r="H1" s="240"/>
      <c r="I1" s="198"/>
    </row>
    <row r="2" spans="2:9" s="140" customFormat="1" ht="18.75">
      <c r="B2" s="199"/>
      <c r="C2" s="199"/>
      <c r="D2" s="199"/>
      <c r="E2" s="199"/>
      <c r="F2" s="199"/>
      <c r="G2" s="200" t="s">
        <v>482</v>
      </c>
      <c r="H2" s="199"/>
      <c r="I2" s="199"/>
    </row>
    <row r="3" spans="2:9" s="142" customFormat="1" ht="18.75">
      <c r="B3" s="140"/>
      <c r="C3" s="140"/>
      <c r="D3" s="140"/>
      <c r="E3" s="140"/>
      <c r="F3" s="140"/>
      <c r="G3" s="143"/>
      <c r="H3" s="144"/>
      <c r="I3" s="144"/>
    </row>
    <row r="4" spans="1:9" s="142" customFormat="1" ht="18.75">
      <c r="A4" s="146" t="s">
        <v>547</v>
      </c>
      <c r="B4" s="146"/>
      <c r="C4" s="146"/>
      <c r="D4" s="146"/>
      <c r="E4" s="146"/>
      <c r="F4" s="146"/>
      <c r="G4" s="147"/>
      <c r="H4" s="148"/>
      <c r="I4" s="148"/>
    </row>
    <row r="5" spans="1:9" s="142" customFormat="1" ht="18.75">
      <c r="A5" s="149"/>
      <c r="B5" s="186" t="s">
        <v>597</v>
      </c>
      <c r="C5" s="186"/>
      <c r="D5" s="150"/>
      <c r="E5" s="150"/>
      <c r="F5" s="150"/>
      <c r="G5" s="151">
        <v>55360</v>
      </c>
      <c r="H5" s="148"/>
      <c r="I5" s="148"/>
    </row>
    <row r="6" spans="1:9" s="142" customFormat="1" ht="18.75">
      <c r="A6" s="149"/>
      <c r="B6" s="184" t="s">
        <v>557</v>
      </c>
      <c r="C6" s="184"/>
      <c r="D6" s="154"/>
      <c r="E6" s="154"/>
      <c r="F6" s="154"/>
      <c r="G6" s="155"/>
      <c r="H6" s="148"/>
      <c r="I6" s="148"/>
    </row>
    <row r="7" spans="1:9" s="142" customFormat="1" ht="18.75">
      <c r="A7" s="149"/>
      <c r="B7" s="185"/>
      <c r="C7" s="179" t="s">
        <v>562</v>
      </c>
      <c r="D7" s="150"/>
      <c r="E7" s="150"/>
      <c r="F7" s="150"/>
      <c r="G7" s="151">
        <v>71120</v>
      </c>
      <c r="H7" s="148"/>
      <c r="I7" s="148"/>
    </row>
    <row r="8" spans="1:9" s="142" customFormat="1" ht="18.75">
      <c r="A8" s="149"/>
      <c r="B8" s="195" t="s">
        <v>607</v>
      </c>
      <c r="C8" s="178"/>
      <c r="D8" s="196"/>
      <c r="E8" s="196"/>
      <c r="F8" s="196"/>
      <c r="G8" s="197">
        <v>178958</v>
      </c>
      <c r="H8" s="148"/>
      <c r="I8" s="148"/>
    </row>
    <row r="9" spans="1:9" s="142" customFormat="1" ht="18.75">
      <c r="A9" s="149"/>
      <c r="B9" s="2" t="s">
        <v>593</v>
      </c>
      <c r="C9" s="180"/>
      <c r="D9" s="154"/>
      <c r="E9" s="154"/>
      <c r="F9" s="154"/>
      <c r="G9" s="155"/>
      <c r="H9" s="148"/>
      <c r="I9" s="148"/>
    </row>
    <row r="10" spans="1:9" s="142" customFormat="1" ht="18.75">
      <c r="A10" s="149"/>
      <c r="B10" s="185"/>
      <c r="C10" s="186" t="s">
        <v>594</v>
      </c>
      <c r="D10" s="150"/>
      <c r="E10" s="150"/>
      <c r="F10" s="150"/>
      <c r="G10" s="151">
        <v>10122642</v>
      </c>
      <c r="H10" s="148"/>
      <c r="I10" s="148"/>
    </row>
    <row r="11" spans="1:9" s="142" customFormat="1" ht="18.75">
      <c r="A11" s="149"/>
      <c r="B11" s="184" t="s">
        <v>595</v>
      </c>
      <c r="C11" s="184"/>
      <c r="D11" s="154"/>
      <c r="E11" s="154"/>
      <c r="F11" s="154"/>
      <c r="G11" s="155"/>
      <c r="H11" s="148"/>
      <c r="I11" s="148"/>
    </row>
    <row r="12" spans="1:9" s="142" customFormat="1" ht="18.75">
      <c r="A12" s="149"/>
      <c r="B12" s="184"/>
      <c r="C12" s="186" t="s">
        <v>596</v>
      </c>
      <c r="D12" s="150"/>
      <c r="E12" s="150"/>
      <c r="F12" s="150"/>
      <c r="G12" s="151">
        <v>24178817</v>
      </c>
      <c r="H12" s="148"/>
      <c r="I12" s="148"/>
    </row>
    <row r="13" spans="1:9" s="142" customFormat="1" ht="18.75">
      <c r="A13" s="149"/>
      <c r="B13" s="191" t="s">
        <v>611</v>
      </c>
      <c r="C13" s="186"/>
      <c r="D13" s="150"/>
      <c r="E13" s="150"/>
      <c r="F13" s="150"/>
      <c r="G13" s="151">
        <v>-59172</v>
      </c>
      <c r="H13" s="148"/>
      <c r="I13" s="148"/>
    </row>
    <row r="14" spans="1:10" s="142" customFormat="1" ht="18.75">
      <c r="A14" s="149"/>
      <c r="B14" s="186" t="s">
        <v>605</v>
      </c>
      <c r="C14" s="186"/>
      <c r="D14" s="150"/>
      <c r="E14" s="150"/>
      <c r="F14" s="150"/>
      <c r="G14" s="151">
        <v>22860</v>
      </c>
      <c r="H14" s="148"/>
      <c r="I14" s="148"/>
      <c r="J14" s="140"/>
    </row>
    <row r="15" spans="1:9" s="142" customFormat="1" ht="18.75">
      <c r="A15" s="149"/>
      <c r="B15" s="161"/>
      <c r="C15" s="175" t="s">
        <v>545</v>
      </c>
      <c r="D15" s="161"/>
      <c r="E15" s="161"/>
      <c r="F15" s="161"/>
      <c r="G15" s="194">
        <f>SUM(G5:G14)</f>
        <v>34570585</v>
      </c>
      <c r="H15" s="148"/>
      <c r="I15" s="148"/>
    </row>
    <row r="16" spans="1:9" s="142" customFormat="1" ht="12" customHeight="1">
      <c r="A16" s="152"/>
      <c r="B16" s="153"/>
      <c r="C16" s="153"/>
      <c r="D16" s="154"/>
      <c r="E16" s="154"/>
      <c r="F16" s="154"/>
      <c r="G16" s="155"/>
      <c r="H16" s="148"/>
      <c r="I16" s="148"/>
    </row>
    <row r="17" spans="1:9" s="142" customFormat="1" ht="18.75">
      <c r="A17" s="146" t="s">
        <v>548</v>
      </c>
      <c r="B17" s="146"/>
      <c r="C17" s="146"/>
      <c r="D17" s="146"/>
      <c r="E17" s="146"/>
      <c r="F17" s="146"/>
      <c r="G17" s="147"/>
      <c r="H17" s="148"/>
      <c r="I17" s="148"/>
    </row>
    <row r="18" spans="1:9" s="142" customFormat="1" ht="18.75">
      <c r="A18" s="149"/>
      <c r="B18" s="187" t="s">
        <v>598</v>
      </c>
      <c r="C18" s="176"/>
      <c r="D18" s="188"/>
      <c r="E18" s="141"/>
      <c r="F18" s="141"/>
      <c r="G18" s="171"/>
      <c r="H18" s="148"/>
      <c r="I18" s="148"/>
    </row>
    <row r="19" spans="1:9" s="142" customFormat="1" ht="18.75">
      <c r="A19" s="149"/>
      <c r="B19" s="189"/>
      <c r="C19" s="190" t="s">
        <v>549</v>
      </c>
      <c r="D19" s="191"/>
      <c r="E19" s="191"/>
      <c r="F19" s="156"/>
      <c r="G19" s="157">
        <v>56000</v>
      </c>
      <c r="H19" s="148"/>
      <c r="I19" s="148"/>
    </row>
    <row r="20" spans="1:9" s="142" customFormat="1" ht="18.75">
      <c r="A20" s="149"/>
      <c r="B20" s="192"/>
      <c r="C20" s="193" t="s">
        <v>599</v>
      </c>
      <c r="D20" s="193"/>
      <c r="E20" s="193"/>
      <c r="F20" s="172"/>
      <c r="G20" s="173">
        <v>15120</v>
      </c>
      <c r="H20" s="148"/>
      <c r="I20" s="148"/>
    </row>
    <row r="21" spans="1:9" s="142" customFormat="1" ht="18.75">
      <c r="A21" s="149"/>
      <c r="B21" s="192" t="s">
        <v>608</v>
      </c>
      <c r="C21" s="184"/>
      <c r="D21" s="188"/>
      <c r="E21" s="188"/>
      <c r="F21" s="141"/>
      <c r="G21" s="171"/>
      <c r="H21" s="148"/>
      <c r="I21" s="148"/>
    </row>
    <row r="22" spans="1:9" s="142" customFormat="1" ht="18.75">
      <c r="A22" s="149"/>
      <c r="B22" s="192"/>
      <c r="C22" s="186" t="s">
        <v>550</v>
      </c>
      <c r="D22" s="191"/>
      <c r="E22" s="191"/>
      <c r="F22" s="156"/>
      <c r="G22" s="157">
        <v>163060</v>
      </c>
      <c r="H22" s="148"/>
      <c r="I22" s="148"/>
    </row>
    <row r="23" spans="1:9" s="142" customFormat="1" ht="18.75">
      <c r="A23" s="149"/>
      <c r="B23" s="192"/>
      <c r="C23" s="195" t="s">
        <v>609</v>
      </c>
      <c r="D23" s="193"/>
      <c r="E23" s="193"/>
      <c r="F23" s="172"/>
      <c r="G23" s="173">
        <v>15898</v>
      </c>
      <c r="H23" s="148"/>
      <c r="I23" s="148"/>
    </row>
    <row r="24" spans="1:9" s="142" customFormat="1" ht="18.75">
      <c r="A24" s="149"/>
      <c r="B24" s="2" t="s">
        <v>546</v>
      </c>
      <c r="C24" s="188"/>
      <c r="D24" s="188"/>
      <c r="E24" s="188"/>
      <c r="F24" s="141"/>
      <c r="G24" s="171"/>
      <c r="H24" s="148"/>
      <c r="I24" s="148"/>
    </row>
    <row r="25" spans="1:9" s="142" customFormat="1" ht="18.75">
      <c r="A25" s="149"/>
      <c r="B25" s="2"/>
      <c r="C25" s="191" t="s">
        <v>600</v>
      </c>
      <c r="D25" s="191"/>
      <c r="E25" s="191"/>
      <c r="F25" s="156"/>
      <c r="G25" s="157">
        <v>26964699</v>
      </c>
      <c r="H25" s="148"/>
      <c r="I25" s="148"/>
    </row>
    <row r="26" spans="1:9" s="142" customFormat="1" ht="18.75">
      <c r="A26" s="149"/>
      <c r="B26" s="2"/>
      <c r="C26" s="193" t="s">
        <v>601</v>
      </c>
      <c r="D26" s="193"/>
      <c r="E26" s="193"/>
      <c r="F26" s="172"/>
      <c r="G26" s="173">
        <v>7280469</v>
      </c>
      <c r="H26" s="148"/>
      <c r="I26" s="148"/>
    </row>
    <row r="27" spans="1:9" s="142" customFormat="1" ht="18.75">
      <c r="A27" s="149"/>
      <c r="B27" s="2" t="s">
        <v>602</v>
      </c>
      <c r="C27" s="188"/>
      <c r="D27" s="188"/>
      <c r="E27" s="188"/>
      <c r="F27" s="141"/>
      <c r="G27" s="171"/>
      <c r="H27" s="148"/>
      <c r="I27" s="148"/>
    </row>
    <row r="28" spans="1:9" s="142" customFormat="1" ht="18.75">
      <c r="A28" s="149"/>
      <c r="B28" s="2"/>
      <c r="C28" s="191" t="s">
        <v>603</v>
      </c>
      <c r="D28" s="191"/>
      <c r="E28" s="191"/>
      <c r="F28" s="156"/>
      <c r="G28" s="157">
        <v>44324</v>
      </c>
      <c r="H28" s="148"/>
      <c r="I28" s="148"/>
    </row>
    <row r="29" spans="1:9" s="142" customFormat="1" ht="18.75">
      <c r="A29" s="149"/>
      <c r="B29" s="2"/>
      <c r="C29" s="193" t="s">
        <v>604</v>
      </c>
      <c r="D29" s="193"/>
      <c r="E29" s="193"/>
      <c r="F29" s="172"/>
      <c r="G29" s="173">
        <v>11967</v>
      </c>
      <c r="H29" s="148"/>
      <c r="I29" s="148"/>
    </row>
    <row r="30" spans="1:9" s="142" customFormat="1" ht="18.75">
      <c r="A30" s="149"/>
      <c r="B30" s="2" t="s">
        <v>612</v>
      </c>
      <c r="C30" s="188"/>
      <c r="D30" s="188"/>
      <c r="E30" s="188"/>
      <c r="F30" s="141"/>
      <c r="G30" s="171"/>
      <c r="H30" s="148"/>
      <c r="I30" s="148"/>
    </row>
    <row r="31" spans="1:9" s="142" customFormat="1" ht="18.75">
      <c r="A31" s="149"/>
      <c r="C31" s="186" t="s">
        <v>610</v>
      </c>
      <c r="D31" s="191"/>
      <c r="E31" s="191"/>
      <c r="F31" s="156"/>
      <c r="G31" s="157">
        <v>19048</v>
      </c>
      <c r="H31" s="148"/>
      <c r="I31" s="148"/>
    </row>
    <row r="32" spans="1:9" s="142" customFormat="1" ht="18.75">
      <c r="A32" s="149"/>
      <c r="B32" s="158"/>
      <c r="C32" s="174" t="s">
        <v>545</v>
      </c>
      <c r="D32" s="158"/>
      <c r="E32" s="158"/>
      <c r="F32" s="158"/>
      <c r="G32" s="159">
        <f>SUM(G18:G31)</f>
        <v>34570585</v>
      </c>
      <c r="H32" s="148"/>
      <c r="I32" s="148"/>
    </row>
    <row r="33" spans="1:9" s="139" customFormat="1" ht="18.75">
      <c r="A33" s="163"/>
      <c r="B33" s="163"/>
      <c r="C33" s="163"/>
      <c r="D33" s="163"/>
      <c r="E33" s="163"/>
      <c r="F33" s="166"/>
      <c r="G33" s="163"/>
      <c r="H33" s="163"/>
      <c r="I33" s="160"/>
    </row>
    <row r="34" spans="1:9" s="139" customFormat="1" ht="18.75">
      <c r="A34" s="158" t="s">
        <v>606</v>
      </c>
      <c r="B34" s="141"/>
      <c r="C34" s="141"/>
      <c r="D34" s="141"/>
      <c r="E34" s="141"/>
      <c r="F34" s="145"/>
      <c r="G34" s="141"/>
      <c r="H34" s="165"/>
      <c r="I34" s="160"/>
    </row>
    <row r="35" spans="1:9" s="139" customFormat="1" ht="18.75">
      <c r="A35" s="158"/>
      <c r="B35" s="141"/>
      <c r="C35" s="141"/>
      <c r="D35" s="141"/>
      <c r="E35" s="141"/>
      <c r="F35" s="145"/>
      <c r="G35" s="141"/>
      <c r="H35" s="165"/>
      <c r="I35" s="160"/>
    </row>
    <row r="36" spans="1:9" s="139" customFormat="1" ht="18.75">
      <c r="A36" s="158"/>
      <c r="B36" s="141"/>
      <c r="C36" s="141"/>
      <c r="D36" s="141"/>
      <c r="E36" s="141"/>
      <c r="F36" s="145"/>
      <c r="G36" s="141"/>
      <c r="H36" s="165"/>
      <c r="I36" s="160"/>
    </row>
    <row r="37" spans="1:9" ht="18.75" customHeight="1">
      <c r="A37" s="163"/>
      <c r="B37" s="163"/>
      <c r="C37" s="163"/>
      <c r="D37" s="163"/>
      <c r="E37" s="163"/>
      <c r="F37" s="237" t="s">
        <v>544</v>
      </c>
      <c r="G37" s="237"/>
      <c r="H37" s="169"/>
      <c r="I37" s="155"/>
    </row>
    <row r="38" spans="1:9" ht="18.75" customHeight="1">
      <c r="A38" s="163"/>
      <c r="B38" s="163"/>
      <c r="C38" s="163"/>
      <c r="D38" s="163"/>
      <c r="E38" s="141"/>
      <c r="F38" s="237" t="s">
        <v>78</v>
      </c>
      <c r="G38" s="237"/>
      <c r="H38" s="166"/>
      <c r="I38" s="155"/>
    </row>
    <row r="39" spans="1:9" ht="16.5" customHeight="1">
      <c r="A39" s="163"/>
      <c r="B39" s="163"/>
      <c r="C39" s="163"/>
      <c r="D39" s="163"/>
      <c r="E39" s="163"/>
      <c r="F39" s="166"/>
      <c r="G39" s="163"/>
      <c r="H39" s="163"/>
      <c r="I39" s="155"/>
    </row>
    <row r="40" spans="1:9" ht="16.5" customHeight="1">
      <c r="A40" s="163"/>
      <c r="B40" s="163"/>
      <c r="C40" s="163"/>
      <c r="D40" s="163"/>
      <c r="E40" s="163"/>
      <c r="F40" s="166"/>
      <c r="G40" s="163"/>
      <c r="H40" s="163"/>
      <c r="I40" s="155"/>
    </row>
    <row r="41" spans="1:9" ht="17.25" customHeight="1">
      <c r="A41" s="160"/>
      <c r="B41" s="163"/>
      <c r="C41" s="163"/>
      <c r="D41" s="163"/>
      <c r="E41" s="163"/>
      <c r="F41" s="160"/>
      <c r="G41" s="164"/>
      <c r="H41" s="163"/>
      <c r="I41" s="163"/>
    </row>
    <row r="42" spans="1:9" ht="17.25">
      <c r="A42" s="163"/>
      <c r="B42" s="163"/>
      <c r="C42" s="163"/>
      <c r="D42" s="163"/>
      <c r="E42" s="163"/>
      <c r="F42" s="163"/>
      <c r="G42" s="166"/>
      <c r="H42" s="163"/>
      <c r="I42" s="163"/>
    </row>
    <row r="43" spans="1:9" ht="17.25">
      <c r="A43" s="160"/>
      <c r="B43" s="160"/>
      <c r="C43" s="163"/>
      <c r="D43" s="163"/>
      <c r="E43" s="163"/>
      <c r="F43" s="160"/>
      <c r="G43" s="162"/>
      <c r="H43" s="163"/>
      <c r="I43" s="163"/>
    </row>
    <row r="44" spans="1:9" ht="17.25">
      <c r="A44" s="160"/>
      <c r="B44" s="160"/>
      <c r="C44" s="163"/>
      <c r="D44" s="163"/>
      <c r="E44" s="163"/>
      <c r="F44" s="160"/>
      <c r="G44" s="162"/>
      <c r="H44" s="163"/>
      <c r="I44" s="163"/>
    </row>
    <row r="45" spans="1:9" ht="17.25">
      <c r="A45" s="160"/>
      <c r="B45" s="163"/>
      <c r="C45" s="163"/>
      <c r="D45" s="163"/>
      <c r="E45" s="163"/>
      <c r="F45" s="160"/>
      <c r="G45" s="164"/>
      <c r="H45" s="163"/>
      <c r="I45" s="163"/>
    </row>
    <row r="46" spans="1:9" ht="17.25">
      <c r="A46" s="160"/>
      <c r="B46" s="163"/>
      <c r="C46" s="163"/>
      <c r="D46" s="163"/>
      <c r="E46" s="163"/>
      <c r="F46" s="160"/>
      <c r="G46" s="164"/>
      <c r="H46" s="163"/>
      <c r="I46" s="163"/>
    </row>
    <row r="47" spans="1:9" s="142" customFormat="1" ht="18.75">
      <c r="A47" s="158"/>
      <c r="B47" s="141"/>
      <c r="C47" s="141"/>
      <c r="D47" s="141"/>
      <c r="E47" s="141"/>
      <c r="F47" s="141"/>
      <c r="G47" s="145"/>
      <c r="H47" s="149"/>
      <c r="I47" s="149"/>
    </row>
    <row r="48" spans="1:9" s="142" customFormat="1" ht="18.75">
      <c r="A48" s="158"/>
      <c r="B48" s="141"/>
      <c r="C48" s="141"/>
      <c r="D48" s="141"/>
      <c r="E48" s="141"/>
      <c r="F48" s="167"/>
      <c r="G48" s="168"/>
      <c r="H48" s="169"/>
      <c r="I48" s="169"/>
    </row>
    <row r="49" spans="1:9" s="139" customFormat="1" ht="18.75">
      <c r="A49" s="160"/>
      <c r="B49" s="160"/>
      <c r="C49" s="160"/>
      <c r="D49" s="160"/>
      <c r="E49" s="160"/>
      <c r="F49" s="167"/>
      <c r="G49" s="170"/>
      <c r="H49" s="167"/>
      <c r="I49" s="167"/>
    </row>
    <row r="50" spans="1:9" ht="17.25">
      <c r="A50" s="163"/>
      <c r="B50" s="163"/>
      <c r="C50" s="163"/>
      <c r="D50" s="163"/>
      <c r="E50" s="163"/>
      <c r="F50" s="163"/>
      <c r="G50" s="166"/>
      <c r="H50" s="163"/>
      <c r="I50" s="163"/>
    </row>
    <row r="51" spans="1:9" ht="17.25">
      <c r="A51" s="163"/>
      <c r="B51" s="163"/>
      <c r="C51" s="163"/>
      <c r="D51" s="163"/>
      <c r="E51" s="163"/>
      <c r="F51" s="163"/>
      <c r="G51" s="166"/>
      <c r="H51" s="163"/>
      <c r="I51" s="163"/>
    </row>
    <row r="52" spans="1:9" ht="17.25">
      <c r="A52" s="163"/>
      <c r="B52" s="163"/>
      <c r="C52" s="163"/>
      <c r="D52" s="163"/>
      <c r="E52" s="163"/>
      <c r="F52" s="163"/>
      <c r="G52" s="166"/>
      <c r="H52" s="163"/>
      <c r="I52" s="163"/>
    </row>
    <row r="53" spans="1:9" ht="17.25">
      <c r="A53" s="163"/>
      <c r="B53" s="163"/>
      <c r="C53" s="163"/>
      <c r="D53" s="163"/>
      <c r="E53" s="163"/>
      <c r="F53" s="163"/>
      <c r="G53" s="166"/>
      <c r="H53" s="163"/>
      <c r="I53" s="163"/>
    </row>
    <row r="54" spans="1:9" ht="17.25">
      <c r="A54" s="163"/>
      <c r="B54" s="163"/>
      <c r="C54" s="163"/>
      <c r="D54" s="163"/>
      <c r="E54" s="163"/>
      <c r="F54" s="163"/>
      <c r="G54" s="166"/>
      <c r="H54" s="163"/>
      <c r="I54" s="163"/>
    </row>
    <row r="55" spans="1:9" ht="17.25">
      <c r="A55" s="163"/>
      <c r="B55" s="163"/>
      <c r="C55" s="163"/>
      <c r="D55" s="163"/>
      <c r="E55" s="163"/>
      <c r="F55" s="163"/>
      <c r="G55" s="166"/>
      <c r="H55" s="163"/>
      <c r="I55" s="163"/>
    </row>
    <row r="56" spans="1:9" ht="17.25">
      <c r="A56" s="163"/>
      <c r="B56" s="163"/>
      <c r="C56" s="163"/>
      <c r="D56" s="163"/>
      <c r="E56" s="163"/>
      <c r="F56" s="163"/>
      <c r="G56" s="166"/>
      <c r="H56" s="163"/>
      <c r="I56" s="163"/>
    </row>
    <row r="57" spans="1:9" ht="17.25">
      <c r="A57" s="163"/>
      <c r="B57" s="163"/>
      <c r="C57" s="163"/>
      <c r="D57" s="163"/>
      <c r="E57" s="163"/>
      <c r="F57" s="163"/>
      <c r="G57" s="166"/>
      <c r="H57" s="163"/>
      <c r="I57" s="163"/>
    </row>
    <row r="58" spans="1:9" ht="17.25">
      <c r="A58" s="163"/>
      <c r="B58" s="163"/>
      <c r="C58" s="163"/>
      <c r="D58" s="163"/>
      <c r="E58" s="163"/>
      <c r="F58" s="163"/>
      <c r="G58" s="166"/>
      <c r="H58" s="163"/>
      <c r="I58" s="163"/>
    </row>
    <row r="59" spans="1:9" ht="17.25">
      <c r="A59" s="163"/>
      <c r="B59" s="163"/>
      <c r="C59" s="163"/>
      <c r="D59" s="163"/>
      <c r="E59" s="163"/>
      <c r="F59" s="163"/>
      <c r="G59" s="166"/>
      <c r="H59" s="163"/>
      <c r="I59" s="163"/>
    </row>
  </sheetData>
  <sheetProtection/>
  <mergeCells count="3">
    <mergeCell ref="F38:G38"/>
    <mergeCell ref="F37:G37"/>
    <mergeCell ref="A1:H1"/>
  </mergeCells>
  <printOptions horizontalCentered="1"/>
  <pageMargins left="0.7086614173228347" right="0.7086614173228347" top="0.69" bottom="0.2755905511811024" header="0.45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2"/>
  <sheetViews>
    <sheetView tabSelected="1" zoomScalePageLayoutView="0" workbookViewId="0" topLeftCell="G1">
      <selection activeCell="AH11" sqref="AH1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7" width="12.140625" style="0" customWidth="1"/>
  </cols>
  <sheetData>
    <row r="1" spans="1:26" s="2" customFormat="1" ht="15.75">
      <c r="A1" s="253" t="s">
        <v>574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</row>
    <row r="2" spans="2:25" s="2" customFormat="1" ht="15" customHeight="1">
      <c r="B2" s="115"/>
      <c r="C2" s="115"/>
      <c r="D2" s="115"/>
      <c r="E2" s="115"/>
      <c r="F2" s="137"/>
      <c r="G2" s="137"/>
      <c r="H2" s="137"/>
      <c r="I2" s="137"/>
      <c r="J2" s="137"/>
      <c r="K2" s="137"/>
      <c r="L2" s="137"/>
      <c r="M2" s="137"/>
      <c r="N2" s="137"/>
      <c r="S2" s="137"/>
      <c r="T2" s="137"/>
      <c r="U2" s="137"/>
      <c r="V2" s="137"/>
      <c r="W2" s="137"/>
      <c r="X2" s="137"/>
      <c r="Y2" s="137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624</v>
      </c>
      <c r="Q3" s="1" t="s">
        <v>625</v>
      </c>
      <c r="R3" s="1" t="s">
        <v>626</v>
      </c>
      <c r="S3" s="1" t="s">
        <v>627</v>
      </c>
      <c r="T3" s="1" t="s">
        <v>649</v>
      </c>
      <c r="U3" s="1" t="s">
        <v>650</v>
      </c>
      <c r="V3" s="1" t="s">
        <v>651</v>
      </c>
      <c r="W3" s="1" t="s">
        <v>652</v>
      </c>
      <c r="X3" s="1" t="s">
        <v>653</v>
      </c>
      <c r="Y3" s="1" t="s">
        <v>654</v>
      </c>
      <c r="Z3" s="1" t="s">
        <v>655</v>
      </c>
      <c r="AA3" s="1" t="s">
        <v>656</v>
      </c>
    </row>
    <row r="4" spans="1:27" s="11" customFormat="1" ht="15.75">
      <c r="A4" s="1">
        <v>1</v>
      </c>
      <c r="B4" s="250" t="s">
        <v>9</v>
      </c>
      <c r="C4" s="250" t="s">
        <v>387</v>
      </c>
      <c r="D4" s="250"/>
      <c r="E4" s="250"/>
      <c r="F4" s="250" t="s">
        <v>122</v>
      </c>
      <c r="G4" s="250"/>
      <c r="H4" s="250"/>
      <c r="I4" s="250" t="s">
        <v>123</v>
      </c>
      <c r="J4" s="250"/>
      <c r="K4" s="250"/>
      <c r="L4" s="250" t="s">
        <v>5</v>
      </c>
      <c r="M4" s="250"/>
      <c r="N4" s="250"/>
      <c r="O4" s="250" t="s">
        <v>9</v>
      </c>
      <c r="P4" s="250" t="s">
        <v>387</v>
      </c>
      <c r="Q4" s="250"/>
      <c r="R4" s="250"/>
      <c r="S4" s="250" t="s">
        <v>122</v>
      </c>
      <c r="T4" s="250"/>
      <c r="U4" s="250"/>
      <c r="V4" s="250" t="s">
        <v>123</v>
      </c>
      <c r="W4" s="250"/>
      <c r="X4" s="250"/>
      <c r="Y4" s="250" t="s">
        <v>5</v>
      </c>
      <c r="Z4" s="250"/>
      <c r="AA4" s="250"/>
    </row>
    <row r="5" spans="1:27" s="11" customFormat="1" ht="15.75">
      <c r="A5" s="1">
        <v>2</v>
      </c>
      <c r="B5" s="250"/>
      <c r="C5" s="86" t="s">
        <v>4</v>
      </c>
      <c r="D5" s="86" t="s">
        <v>613</v>
      </c>
      <c r="E5" s="86" t="s">
        <v>648</v>
      </c>
      <c r="F5" s="86" t="s">
        <v>4</v>
      </c>
      <c r="G5" s="86" t="s">
        <v>613</v>
      </c>
      <c r="H5" s="86" t="s">
        <v>648</v>
      </c>
      <c r="I5" s="86" t="s">
        <v>4</v>
      </c>
      <c r="J5" s="86" t="s">
        <v>613</v>
      </c>
      <c r="K5" s="86" t="s">
        <v>648</v>
      </c>
      <c r="L5" s="86" t="s">
        <v>4</v>
      </c>
      <c r="M5" s="86" t="s">
        <v>613</v>
      </c>
      <c r="N5" s="86" t="s">
        <v>648</v>
      </c>
      <c r="O5" s="250"/>
      <c r="P5" s="86" t="s">
        <v>4</v>
      </c>
      <c r="Q5" s="86" t="s">
        <v>613</v>
      </c>
      <c r="R5" s="86" t="s">
        <v>648</v>
      </c>
      <c r="S5" s="86" t="s">
        <v>4</v>
      </c>
      <c r="T5" s="86" t="s">
        <v>613</v>
      </c>
      <c r="U5" s="86" t="s">
        <v>648</v>
      </c>
      <c r="V5" s="86" t="s">
        <v>4</v>
      </c>
      <c r="W5" s="86" t="s">
        <v>613</v>
      </c>
      <c r="X5" s="86" t="s">
        <v>648</v>
      </c>
      <c r="Y5" s="86" t="s">
        <v>4</v>
      </c>
      <c r="Z5" s="86" t="s">
        <v>613</v>
      </c>
      <c r="AA5" s="86" t="s">
        <v>648</v>
      </c>
    </row>
    <row r="6" spans="1:27" s="93" customFormat="1" ht="16.5">
      <c r="A6" s="1">
        <v>3</v>
      </c>
      <c r="B6" s="242" t="s">
        <v>44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/>
      <c r="O6" s="242" t="s">
        <v>134</v>
      </c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4"/>
    </row>
    <row r="7" spans="1:27" s="11" customFormat="1" ht="47.25">
      <c r="A7" s="1">
        <v>4</v>
      </c>
      <c r="B7" s="88" t="s">
        <v>290</v>
      </c>
      <c r="C7" s="5">
        <f>Bevételek!C96</f>
        <v>0</v>
      </c>
      <c r="D7" s="5">
        <f>Bevételek!D96</f>
        <v>0</v>
      </c>
      <c r="E7" s="5">
        <f>Bevételek!E96</f>
        <v>0</v>
      </c>
      <c r="F7" s="5">
        <f>Bevételek!C97</f>
        <v>10309222</v>
      </c>
      <c r="G7" s="5">
        <f>Bevételek!D97</f>
        <v>10614660</v>
      </c>
      <c r="H7" s="5">
        <f>Bevételek!E97</f>
        <v>10914660</v>
      </c>
      <c r="I7" s="5">
        <f>Bevételek!C98</f>
        <v>0</v>
      </c>
      <c r="J7" s="5">
        <f>Bevételek!D98</f>
        <v>0</v>
      </c>
      <c r="K7" s="5">
        <f>Bevételek!E98</f>
        <v>0</v>
      </c>
      <c r="L7" s="5">
        <f aca="true" t="shared" si="0" ref="L7:N10">C7+F7+I7</f>
        <v>10309222</v>
      </c>
      <c r="M7" s="5">
        <f t="shared" si="0"/>
        <v>10614660</v>
      </c>
      <c r="N7" s="5">
        <f t="shared" si="0"/>
        <v>10914660</v>
      </c>
      <c r="O7" s="90" t="s">
        <v>39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5120100</v>
      </c>
      <c r="T7" s="5">
        <f>Kiadás!D9</f>
        <v>5283160</v>
      </c>
      <c r="U7" s="5">
        <f>Kiadás!E9</f>
        <v>5283160</v>
      </c>
      <c r="V7" s="5">
        <f>Kiadás!C10</f>
        <v>192000</v>
      </c>
      <c r="W7" s="5">
        <f>Kiadás!D10</f>
        <v>192000</v>
      </c>
      <c r="X7" s="5">
        <f>Kiadás!E10</f>
        <v>192000</v>
      </c>
      <c r="Y7" s="5">
        <f aca="true" t="shared" si="1" ref="Y7:AA11">P7+S7+V7</f>
        <v>5312100</v>
      </c>
      <c r="Z7" s="5">
        <f t="shared" si="1"/>
        <v>5475160</v>
      </c>
      <c r="AA7" s="5">
        <f t="shared" si="1"/>
        <v>5475160</v>
      </c>
    </row>
    <row r="8" spans="1:27" s="11" customFormat="1" ht="45">
      <c r="A8" s="1">
        <v>5</v>
      </c>
      <c r="B8" s="88" t="s">
        <v>312</v>
      </c>
      <c r="C8" s="5">
        <f>Bevételek!C157</f>
        <v>0</v>
      </c>
      <c r="D8" s="5">
        <f>Bevételek!D157</f>
        <v>0</v>
      </c>
      <c r="E8" s="5">
        <f>Bevételek!E157</f>
        <v>0</v>
      </c>
      <c r="F8" s="5">
        <f>Bevételek!C158</f>
        <v>500000</v>
      </c>
      <c r="G8" s="5">
        <f>Bevételek!D158</f>
        <v>500000</v>
      </c>
      <c r="H8" s="5">
        <f>Bevételek!E158</f>
        <v>500000</v>
      </c>
      <c r="I8" s="5">
        <f>Bevételek!C159</f>
        <v>1750000</v>
      </c>
      <c r="J8" s="5">
        <f>Bevételek!D159</f>
        <v>1750000</v>
      </c>
      <c r="K8" s="5">
        <f>Bevételek!E159</f>
        <v>1750000</v>
      </c>
      <c r="L8" s="5">
        <f t="shared" si="0"/>
        <v>2250000</v>
      </c>
      <c r="M8" s="5">
        <f t="shared" si="0"/>
        <v>2250000</v>
      </c>
      <c r="N8" s="5">
        <f t="shared" si="0"/>
        <v>2250000</v>
      </c>
      <c r="O8" s="90" t="s">
        <v>80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951140</v>
      </c>
      <c r="T8" s="5">
        <f>Kiadás!D13</f>
        <v>967038</v>
      </c>
      <c r="U8" s="5">
        <f>Kiadás!E13</f>
        <v>967038</v>
      </c>
      <c r="V8" s="5">
        <f>Kiadás!C14</f>
        <v>38240</v>
      </c>
      <c r="W8" s="5">
        <f>Kiadás!D14</f>
        <v>38240</v>
      </c>
      <c r="X8" s="5">
        <f>Kiadás!E14</f>
        <v>38240</v>
      </c>
      <c r="Y8" s="5">
        <f t="shared" si="1"/>
        <v>989380</v>
      </c>
      <c r="Z8" s="5">
        <f t="shared" si="1"/>
        <v>1005278</v>
      </c>
      <c r="AA8" s="5">
        <f t="shared" si="1"/>
        <v>1005278</v>
      </c>
    </row>
    <row r="9" spans="1:27" s="11" customFormat="1" ht="15.75">
      <c r="A9" s="1">
        <v>6</v>
      </c>
      <c r="B9" s="88" t="s">
        <v>44</v>
      </c>
      <c r="C9" s="5">
        <f>Bevételek!C214</f>
        <v>0</v>
      </c>
      <c r="D9" s="5">
        <f>Bevételek!D214</f>
        <v>0</v>
      </c>
      <c r="E9" s="5">
        <f>Bevételek!E214</f>
        <v>0</v>
      </c>
      <c r="F9" s="5">
        <f>Bevételek!C215</f>
        <v>722620</v>
      </c>
      <c r="G9" s="5">
        <f>Bevételek!D215</f>
        <v>745480</v>
      </c>
      <c r="H9" s="5">
        <f>Bevételek!E215</f>
        <v>745480</v>
      </c>
      <c r="I9" s="5">
        <f>Bevételek!C216</f>
        <v>0</v>
      </c>
      <c r="J9" s="5">
        <f>Bevételek!D216</f>
        <v>0</v>
      </c>
      <c r="K9" s="5">
        <f>Bevételek!E216</f>
        <v>0</v>
      </c>
      <c r="L9" s="5">
        <f t="shared" si="0"/>
        <v>722620</v>
      </c>
      <c r="M9" s="5">
        <f t="shared" si="0"/>
        <v>745480</v>
      </c>
      <c r="N9" s="5">
        <f t="shared" si="0"/>
        <v>745480</v>
      </c>
      <c r="O9" s="90" t="s">
        <v>81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3079724</v>
      </c>
      <c r="T9" s="5">
        <f>Kiadás!D17</f>
        <v>3207135</v>
      </c>
      <c r="U9" s="5">
        <f>Kiadás!E17</f>
        <v>3492135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3079724</v>
      </c>
      <c r="Z9" s="5">
        <f t="shared" si="1"/>
        <v>3207135</v>
      </c>
      <c r="AA9" s="5">
        <f t="shared" si="1"/>
        <v>3492135</v>
      </c>
    </row>
    <row r="10" spans="1:27" s="11" customFormat="1" ht="15.75">
      <c r="A10" s="1">
        <v>7</v>
      </c>
      <c r="B10" s="252" t="s">
        <v>369</v>
      </c>
      <c r="C10" s="251">
        <f>Bevételek!C248</f>
        <v>0</v>
      </c>
      <c r="D10" s="251">
        <f>Bevételek!D248</f>
        <v>0</v>
      </c>
      <c r="E10" s="251">
        <f>Bevételek!E248</f>
        <v>0</v>
      </c>
      <c r="F10" s="251">
        <f>Bevételek!C249</f>
        <v>0</v>
      </c>
      <c r="G10" s="251">
        <f>Bevételek!D249</f>
        <v>0</v>
      </c>
      <c r="H10" s="251">
        <f>Bevételek!E249</f>
        <v>0</v>
      </c>
      <c r="I10" s="251">
        <f>Bevételek!C250</f>
        <v>0</v>
      </c>
      <c r="J10" s="251">
        <f>Bevételek!D250</f>
        <v>0</v>
      </c>
      <c r="K10" s="251">
        <f>Bevételek!E250</f>
        <v>0</v>
      </c>
      <c r="L10" s="251">
        <f t="shared" si="0"/>
        <v>0</v>
      </c>
      <c r="M10" s="251">
        <f t="shared" si="0"/>
        <v>0</v>
      </c>
      <c r="N10" s="251">
        <f t="shared" si="0"/>
        <v>0</v>
      </c>
      <c r="O10" s="90" t="s">
        <v>82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554100</v>
      </c>
      <c r="T10" s="5">
        <f>Kiadás!D62</f>
        <v>554100</v>
      </c>
      <c r="U10" s="5">
        <f>Kiadás!E62</f>
        <v>554100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554100</v>
      </c>
      <c r="Z10" s="5">
        <f t="shared" si="1"/>
        <v>554100</v>
      </c>
      <c r="AA10" s="5">
        <f t="shared" si="1"/>
        <v>554100</v>
      </c>
    </row>
    <row r="11" spans="1:27" s="11" customFormat="1" ht="30">
      <c r="A11" s="1">
        <v>8</v>
      </c>
      <c r="B11" s="252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90" t="s">
        <v>83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959223</v>
      </c>
      <c r="T11" s="5">
        <f>Kiadás!D125</f>
        <v>959223</v>
      </c>
      <c r="U11" s="5">
        <f>Kiadás!E125</f>
        <v>974223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959223</v>
      </c>
      <c r="Z11" s="5">
        <f t="shared" si="1"/>
        <v>959223</v>
      </c>
      <c r="AA11" s="5">
        <f t="shared" si="1"/>
        <v>974223</v>
      </c>
    </row>
    <row r="12" spans="1:27" s="11" customFormat="1" ht="15.75">
      <c r="A12" s="1">
        <v>9</v>
      </c>
      <c r="B12" s="89" t="s">
        <v>85</v>
      </c>
      <c r="C12" s="13">
        <f aca="true" t="shared" si="2" ref="C12:M12">SUM(C7:C11)</f>
        <v>0</v>
      </c>
      <c r="D12" s="13">
        <f t="shared" si="2"/>
        <v>0</v>
      </c>
      <c r="E12" s="13">
        <f>SUM(E7:E11)</f>
        <v>0</v>
      </c>
      <c r="F12" s="13">
        <f t="shared" si="2"/>
        <v>11531842</v>
      </c>
      <c r="G12" s="13">
        <f t="shared" si="2"/>
        <v>11860140</v>
      </c>
      <c r="H12" s="13">
        <f>SUM(H7:H11)</f>
        <v>12160140</v>
      </c>
      <c r="I12" s="13">
        <f t="shared" si="2"/>
        <v>1750000</v>
      </c>
      <c r="J12" s="13">
        <f t="shared" si="2"/>
        <v>1750000</v>
      </c>
      <c r="K12" s="13">
        <f>SUM(K7:K11)</f>
        <v>1750000</v>
      </c>
      <c r="L12" s="13">
        <f t="shared" si="2"/>
        <v>13281842</v>
      </c>
      <c r="M12" s="13">
        <f t="shared" si="2"/>
        <v>13610140</v>
      </c>
      <c r="N12" s="13">
        <f>SUM(N7:N11)</f>
        <v>13910140</v>
      </c>
      <c r="O12" s="89" t="s">
        <v>86</v>
      </c>
      <c r="P12" s="13">
        <f aca="true" t="shared" si="3" ref="P12:Z12">SUM(P7:P11)</f>
        <v>0</v>
      </c>
      <c r="Q12" s="13">
        <f t="shared" si="3"/>
        <v>0</v>
      </c>
      <c r="R12" s="13">
        <f>SUM(R7:R11)</f>
        <v>0</v>
      </c>
      <c r="S12" s="13">
        <f t="shared" si="3"/>
        <v>10664287</v>
      </c>
      <c r="T12" s="13">
        <f t="shared" si="3"/>
        <v>10970656</v>
      </c>
      <c r="U12" s="13">
        <f>SUM(U7:U11)</f>
        <v>11270656</v>
      </c>
      <c r="V12" s="13">
        <f t="shared" si="3"/>
        <v>230240</v>
      </c>
      <c r="W12" s="13">
        <f t="shared" si="3"/>
        <v>230240</v>
      </c>
      <c r="X12" s="13">
        <f>SUM(X7:X11)</f>
        <v>230240</v>
      </c>
      <c r="Y12" s="13">
        <f t="shared" si="3"/>
        <v>10894527</v>
      </c>
      <c r="Z12" s="13">
        <f t="shared" si="3"/>
        <v>11200896</v>
      </c>
      <c r="AA12" s="13">
        <f>SUM(AA7:AA11)</f>
        <v>11500896</v>
      </c>
    </row>
    <row r="13" spans="1:27" s="11" customFormat="1" ht="15.75">
      <c r="A13" s="1">
        <v>10</v>
      </c>
      <c r="B13" s="91" t="s">
        <v>139</v>
      </c>
      <c r="C13" s="92">
        <f aca="true" t="shared" si="4" ref="C13:N13">C12-P12</f>
        <v>0</v>
      </c>
      <c r="D13" s="92">
        <f t="shared" si="4"/>
        <v>0</v>
      </c>
      <c r="E13" s="92">
        <f t="shared" si="4"/>
        <v>0</v>
      </c>
      <c r="F13" s="92">
        <f t="shared" si="4"/>
        <v>867555</v>
      </c>
      <c r="G13" s="92">
        <f t="shared" si="4"/>
        <v>889484</v>
      </c>
      <c r="H13" s="92">
        <f t="shared" si="4"/>
        <v>889484</v>
      </c>
      <c r="I13" s="92">
        <f t="shared" si="4"/>
        <v>1519760</v>
      </c>
      <c r="J13" s="92">
        <f t="shared" si="4"/>
        <v>1519760</v>
      </c>
      <c r="K13" s="92">
        <f t="shared" si="4"/>
        <v>1519760</v>
      </c>
      <c r="L13" s="92">
        <f t="shared" si="4"/>
        <v>2387315</v>
      </c>
      <c r="M13" s="92">
        <f t="shared" si="4"/>
        <v>2409244</v>
      </c>
      <c r="N13" s="92">
        <f t="shared" si="4"/>
        <v>2409244</v>
      </c>
      <c r="O13" s="254" t="s">
        <v>125</v>
      </c>
      <c r="P13" s="248">
        <f>Kiadás!C153</f>
        <v>0</v>
      </c>
      <c r="Q13" s="248">
        <f>Kiadás!D153</f>
        <v>0</v>
      </c>
      <c r="R13" s="248">
        <f>Kiadás!E153</f>
        <v>0</v>
      </c>
      <c r="S13" s="248">
        <f>Kiadás!C154</f>
        <v>409233</v>
      </c>
      <c r="T13" s="248">
        <f>Kiadás!D154</f>
        <v>409233</v>
      </c>
      <c r="U13" s="248">
        <f>Kiadás!E154</f>
        <v>409233</v>
      </c>
      <c r="V13" s="248">
        <f>Kiadás!C155</f>
        <v>0</v>
      </c>
      <c r="W13" s="248">
        <f>Kiadás!D155</f>
        <v>0</v>
      </c>
      <c r="X13" s="248">
        <f>Kiadás!E155</f>
        <v>0</v>
      </c>
      <c r="Y13" s="248">
        <f>P13+S13+V13</f>
        <v>409233</v>
      </c>
      <c r="Z13" s="248">
        <f>Q13+T13+W13</f>
        <v>409233</v>
      </c>
      <c r="AA13" s="248">
        <f>R13+U13+X13</f>
        <v>409233</v>
      </c>
    </row>
    <row r="14" spans="1:27" s="11" customFormat="1" ht="15.75">
      <c r="A14" s="1">
        <v>11</v>
      </c>
      <c r="B14" s="91" t="s">
        <v>130</v>
      </c>
      <c r="C14" s="5">
        <f>Bevételek!C270</f>
        <v>0</v>
      </c>
      <c r="D14" s="5">
        <f>Bevételek!D270</f>
        <v>0</v>
      </c>
      <c r="E14" s="5">
        <f>Bevételek!E270</f>
        <v>0</v>
      </c>
      <c r="F14" s="5">
        <f>Bevételek!C271</f>
        <v>1789187</v>
      </c>
      <c r="G14" s="5">
        <f>Bevételek!D271</f>
        <v>1789187</v>
      </c>
      <c r="H14" s="5">
        <f>Bevételek!E271</f>
        <v>1789187</v>
      </c>
      <c r="I14" s="5">
        <f>Bevételek!C272</f>
        <v>0</v>
      </c>
      <c r="J14" s="5">
        <f>Bevételek!D272</f>
        <v>0</v>
      </c>
      <c r="K14" s="5">
        <f>Bevételek!E272</f>
        <v>0</v>
      </c>
      <c r="L14" s="5">
        <f aca="true" t="shared" si="5" ref="L14:N15">C14+F14+I14</f>
        <v>1789187</v>
      </c>
      <c r="M14" s="5">
        <f t="shared" si="5"/>
        <v>1789187</v>
      </c>
      <c r="N14" s="5">
        <f t="shared" si="5"/>
        <v>1789187</v>
      </c>
      <c r="O14" s="254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</row>
    <row r="15" spans="1:27" s="11" customFormat="1" ht="15.75">
      <c r="A15" s="1">
        <v>12</v>
      </c>
      <c r="B15" s="91" t="s">
        <v>131</v>
      </c>
      <c r="C15" s="5">
        <f>Bevételek!C291</f>
        <v>0</v>
      </c>
      <c r="D15" s="5">
        <f>Bevételek!D291</f>
        <v>0</v>
      </c>
      <c r="E15" s="5">
        <f>Bevételek!E291</f>
        <v>0</v>
      </c>
      <c r="F15" s="5">
        <f>Bevételek!C292</f>
        <v>0</v>
      </c>
      <c r="G15" s="5">
        <f>Bevételek!D292</f>
        <v>0</v>
      </c>
      <c r="H15" s="5">
        <f>Bevételek!E292</f>
        <v>0</v>
      </c>
      <c r="I15" s="5">
        <f>Bevételek!C293</f>
        <v>0</v>
      </c>
      <c r="J15" s="5">
        <f>Bevételek!D293</f>
        <v>0</v>
      </c>
      <c r="K15" s="5">
        <f>Bevételek!E293</f>
        <v>0</v>
      </c>
      <c r="L15" s="5">
        <f t="shared" si="5"/>
        <v>0</v>
      </c>
      <c r="M15" s="5">
        <f t="shared" si="5"/>
        <v>0</v>
      </c>
      <c r="N15" s="5">
        <f t="shared" si="5"/>
        <v>0</v>
      </c>
      <c r="O15" s="254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</row>
    <row r="16" spans="1:27" s="11" customFormat="1" ht="31.5">
      <c r="A16" s="1">
        <v>13</v>
      </c>
      <c r="B16" s="89" t="s">
        <v>10</v>
      </c>
      <c r="C16" s="14">
        <f aca="true" t="shared" si="6" ref="C16:M16">C12+C14+C15</f>
        <v>0</v>
      </c>
      <c r="D16" s="14">
        <f t="shared" si="6"/>
        <v>0</v>
      </c>
      <c r="E16" s="14">
        <f>E12+E14+E15</f>
        <v>0</v>
      </c>
      <c r="F16" s="14">
        <f t="shared" si="6"/>
        <v>13321029</v>
      </c>
      <c r="G16" s="14">
        <f t="shared" si="6"/>
        <v>13649327</v>
      </c>
      <c r="H16" s="14">
        <f>H12+H14+H15</f>
        <v>13949327</v>
      </c>
      <c r="I16" s="14">
        <f t="shared" si="6"/>
        <v>1750000</v>
      </c>
      <c r="J16" s="14">
        <f t="shared" si="6"/>
        <v>1750000</v>
      </c>
      <c r="K16" s="14">
        <f>K12+K14+K15</f>
        <v>1750000</v>
      </c>
      <c r="L16" s="14">
        <f t="shared" si="6"/>
        <v>15071029</v>
      </c>
      <c r="M16" s="14">
        <f t="shared" si="6"/>
        <v>15399327</v>
      </c>
      <c r="N16" s="14">
        <f>N12+N14+N15</f>
        <v>15699327</v>
      </c>
      <c r="O16" s="89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11073520</v>
      </c>
      <c r="T16" s="14">
        <f t="shared" si="7"/>
        <v>11379889</v>
      </c>
      <c r="U16" s="14">
        <f>U12+U13</f>
        <v>11679889</v>
      </c>
      <c r="V16" s="14">
        <f t="shared" si="7"/>
        <v>230240</v>
      </c>
      <c r="W16" s="14">
        <f t="shared" si="7"/>
        <v>230240</v>
      </c>
      <c r="X16" s="14">
        <f>X12+X13</f>
        <v>230240</v>
      </c>
      <c r="Y16" s="14">
        <f t="shared" si="7"/>
        <v>11303760</v>
      </c>
      <c r="Z16" s="14">
        <f t="shared" si="7"/>
        <v>11610129</v>
      </c>
      <c r="AA16" s="14">
        <f>AA12+AA13</f>
        <v>11910129</v>
      </c>
    </row>
    <row r="17" spans="1:27" s="93" customFormat="1" ht="16.5">
      <c r="A17" s="1">
        <v>14</v>
      </c>
      <c r="B17" s="245" t="s">
        <v>133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7"/>
      <c r="O17" s="249" t="s">
        <v>112</v>
      </c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</row>
    <row r="18" spans="1:27" s="11" customFormat="1" ht="47.25">
      <c r="A18" s="1">
        <v>15</v>
      </c>
      <c r="B18" s="88" t="s">
        <v>299</v>
      </c>
      <c r="C18" s="5">
        <f>Bevételek!C126</f>
        <v>0</v>
      </c>
      <c r="D18" s="5">
        <f>Bevételek!D126</f>
        <v>0</v>
      </c>
      <c r="E18" s="5">
        <f>Bevételek!E126</f>
        <v>0</v>
      </c>
      <c r="F18" s="5">
        <f>Bevételek!C127</f>
        <v>0</v>
      </c>
      <c r="G18" s="5">
        <f>Bevételek!D127</f>
        <v>34301459</v>
      </c>
      <c r="H18" s="5">
        <f>Bevételek!E127</f>
        <v>34301459</v>
      </c>
      <c r="I18" s="5">
        <f>Bevételek!C128</f>
        <v>0</v>
      </c>
      <c r="J18" s="5">
        <f>Bevételek!D128</f>
        <v>0</v>
      </c>
      <c r="K18" s="5">
        <f>Bevételek!E128</f>
        <v>0</v>
      </c>
      <c r="L18" s="5">
        <f aca="true" t="shared" si="8" ref="L18:N20">C18+F18+I18</f>
        <v>0</v>
      </c>
      <c r="M18" s="5">
        <f t="shared" si="8"/>
        <v>34301459</v>
      </c>
      <c r="N18" s="5">
        <f t="shared" si="8"/>
        <v>34301459</v>
      </c>
      <c r="O18" s="88" t="s">
        <v>110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4022853</v>
      </c>
      <c r="T18" s="5">
        <f>Kiadás!D130</f>
        <v>38268021</v>
      </c>
      <c r="U18" s="5">
        <f>Kiadás!E130</f>
        <v>38268021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4022853</v>
      </c>
      <c r="Z18" s="5">
        <f t="shared" si="9"/>
        <v>38268021</v>
      </c>
      <c r="AA18" s="5">
        <f t="shared" si="9"/>
        <v>38268021</v>
      </c>
    </row>
    <row r="19" spans="1:27" s="11" customFormat="1" ht="15.75">
      <c r="A19" s="1">
        <v>16</v>
      </c>
      <c r="B19" s="88" t="s">
        <v>133</v>
      </c>
      <c r="C19" s="5">
        <f>Bevételek!C234</f>
        <v>0</v>
      </c>
      <c r="D19" s="5">
        <f>Bevételek!D234</f>
        <v>0</v>
      </c>
      <c r="E19" s="5">
        <f>Bevételek!E234</f>
        <v>0</v>
      </c>
      <c r="F19" s="5">
        <f>Bevételek!C235</f>
        <v>0</v>
      </c>
      <c r="G19" s="5">
        <f>Bevételek!D235</f>
        <v>0</v>
      </c>
      <c r="H19" s="5">
        <f>Bevételek!E235</f>
        <v>0</v>
      </c>
      <c r="I19" s="5">
        <f>Bevételek!C236</f>
        <v>0</v>
      </c>
      <c r="J19" s="5">
        <f>Bevételek!D236</f>
        <v>0</v>
      </c>
      <c r="K19" s="5">
        <f>Bevételek!E236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8" t="s">
        <v>45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355666</v>
      </c>
      <c r="T19" s="5">
        <f>Kiadás!D134</f>
        <v>355666</v>
      </c>
      <c r="U19" s="5">
        <f>Kiadás!E134</f>
        <v>355666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355666</v>
      </c>
      <c r="Z19" s="5">
        <f t="shared" si="9"/>
        <v>355666</v>
      </c>
      <c r="AA19" s="5">
        <f t="shared" si="9"/>
        <v>355666</v>
      </c>
    </row>
    <row r="20" spans="1:27" s="11" customFormat="1" ht="31.5">
      <c r="A20" s="1">
        <v>17</v>
      </c>
      <c r="B20" s="88" t="s">
        <v>370</v>
      </c>
      <c r="C20" s="5">
        <f>Bevételek!C262</f>
        <v>0</v>
      </c>
      <c r="D20" s="5">
        <f>Bevételek!D262</f>
        <v>0</v>
      </c>
      <c r="E20" s="5">
        <f>Bevételek!E262</f>
        <v>0</v>
      </c>
      <c r="F20" s="5">
        <f>Bevételek!C263</f>
        <v>611250</v>
      </c>
      <c r="G20" s="5">
        <f>Bevételek!D263</f>
        <v>552078</v>
      </c>
      <c r="H20" s="5">
        <f>Bevételek!E263</f>
        <v>552078</v>
      </c>
      <c r="I20" s="5">
        <f>Bevételek!C264</f>
        <v>0</v>
      </c>
      <c r="J20" s="5">
        <f>Bevételek!D264</f>
        <v>0</v>
      </c>
      <c r="K20" s="5">
        <f>Bevételek!E264</f>
        <v>0</v>
      </c>
      <c r="L20" s="5">
        <f t="shared" si="8"/>
        <v>611250</v>
      </c>
      <c r="M20" s="5">
        <f t="shared" si="8"/>
        <v>552078</v>
      </c>
      <c r="N20" s="5">
        <f t="shared" si="8"/>
        <v>552078</v>
      </c>
      <c r="O20" s="88" t="s">
        <v>207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0</v>
      </c>
      <c r="T20" s="5">
        <f>Kiadás!D138</f>
        <v>19048</v>
      </c>
      <c r="U20" s="5">
        <f>Kiadás!E138</f>
        <v>19048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0</v>
      </c>
      <c r="Z20" s="5">
        <f t="shared" si="9"/>
        <v>19048</v>
      </c>
      <c r="AA20" s="5">
        <f t="shared" si="9"/>
        <v>19048</v>
      </c>
    </row>
    <row r="21" spans="1:27" s="11" customFormat="1" ht="15.75">
      <c r="A21" s="1">
        <v>18</v>
      </c>
      <c r="B21" s="89" t="s">
        <v>85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611250</v>
      </c>
      <c r="G21" s="13">
        <f t="shared" si="10"/>
        <v>34853537</v>
      </c>
      <c r="H21" s="13">
        <f>SUM(H18:H20)</f>
        <v>34853537</v>
      </c>
      <c r="I21" s="13">
        <f t="shared" si="10"/>
        <v>0</v>
      </c>
      <c r="J21" s="13">
        <f t="shared" si="10"/>
        <v>0</v>
      </c>
      <c r="K21" s="13">
        <f>SUM(K18:K20)</f>
        <v>0</v>
      </c>
      <c r="L21" s="13">
        <f t="shared" si="10"/>
        <v>611250</v>
      </c>
      <c r="M21" s="13">
        <f t="shared" si="10"/>
        <v>34853537</v>
      </c>
      <c r="N21" s="13">
        <f>SUM(N18:N20)</f>
        <v>34853537</v>
      </c>
      <c r="O21" s="89" t="s">
        <v>86</v>
      </c>
      <c r="P21" s="13">
        <f aca="true" t="shared" si="11" ref="P21:Z21">SUM(P18:P20)</f>
        <v>0</v>
      </c>
      <c r="Q21" s="13">
        <f t="shared" si="11"/>
        <v>0</v>
      </c>
      <c r="R21" s="13">
        <f>SUM(R18:R20)</f>
        <v>0</v>
      </c>
      <c r="S21" s="13">
        <f t="shared" si="11"/>
        <v>4378519</v>
      </c>
      <c r="T21" s="13">
        <f t="shared" si="11"/>
        <v>38642735</v>
      </c>
      <c r="U21" s="13">
        <f>SUM(U18:U20)</f>
        <v>38642735</v>
      </c>
      <c r="V21" s="13">
        <f t="shared" si="11"/>
        <v>0</v>
      </c>
      <c r="W21" s="13">
        <f t="shared" si="11"/>
        <v>0</v>
      </c>
      <c r="X21" s="13">
        <f>SUM(X18:X20)</f>
        <v>0</v>
      </c>
      <c r="Y21" s="13">
        <f t="shared" si="11"/>
        <v>4378519</v>
      </c>
      <c r="Z21" s="13">
        <f t="shared" si="11"/>
        <v>38642735</v>
      </c>
      <c r="AA21" s="13">
        <f>SUM(AA18:AA20)</f>
        <v>38642735</v>
      </c>
    </row>
    <row r="22" spans="1:27" s="11" customFormat="1" ht="15.75">
      <c r="A22" s="1">
        <v>19</v>
      </c>
      <c r="B22" s="91" t="s">
        <v>139</v>
      </c>
      <c r="C22" s="92">
        <f aca="true" t="shared" si="12" ref="C22:N22">C21-P21</f>
        <v>0</v>
      </c>
      <c r="D22" s="92">
        <f t="shared" si="12"/>
        <v>0</v>
      </c>
      <c r="E22" s="92">
        <f t="shared" si="12"/>
        <v>0</v>
      </c>
      <c r="F22" s="92">
        <f t="shared" si="12"/>
        <v>-3767269</v>
      </c>
      <c r="G22" s="92">
        <f t="shared" si="12"/>
        <v>-3789198</v>
      </c>
      <c r="H22" s="92">
        <f t="shared" si="12"/>
        <v>-3789198</v>
      </c>
      <c r="I22" s="92">
        <f t="shared" si="12"/>
        <v>0</v>
      </c>
      <c r="J22" s="92">
        <f t="shared" si="12"/>
        <v>0</v>
      </c>
      <c r="K22" s="92">
        <f t="shared" si="12"/>
        <v>0</v>
      </c>
      <c r="L22" s="92">
        <f t="shared" si="12"/>
        <v>-3767269</v>
      </c>
      <c r="M22" s="92">
        <f t="shared" si="12"/>
        <v>-3789198</v>
      </c>
      <c r="N22" s="92">
        <f t="shared" si="12"/>
        <v>-3789198</v>
      </c>
      <c r="O22" s="254" t="s">
        <v>125</v>
      </c>
      <c r="P22" s="248">
        <f>Kiadás!C168</f>
        <v>0</v>
      </c>
      <c r="Q22" s="248">
        <f>Kiadás!D168</f>
        <v>0</v>
      </c>
      <c r="R22" s="248">
        <f>Kiadás!E168</f>
        <v>0</v>
      </c>
      <c r="S22" s="248">
        <f>Kiadás!C169</f>
        <v>0</v>
      </c>
      <c r="T22" s="248">
        <f>Kiadás!D169</f>
        <v>0</v>
      </c>
      <c r="U22" s="248">
        <f>Kiadás!E169</f>
        <v>0</v>
      </c>
      <c r="V22" s="248">
        <f>Kiadás!C170</f>
        <v>0</v>
      </c>
      <c r="W22" s="248">
        <f>Kiadás!D170</f>
        <v>0</v>
      </c>
      <c r="X22" s="248">
        <f>Kiadás!E170</f>
        <v>0</v>
      </c>
      <c r="Y22" s="248">
        <f>P22+S22+V22</f>
        <v>0</v>
      </c>
      <c r="Z22" s="248">
        <f>Q22+T22+W22</f>
        <v>0</v>
      </c>
      <c r="AA22" s="248">
        <f>R22+U22+X22</f>
        <v>0</v>
      </c>
    </row>
    <row r="23" spans="1:27" s="11" customFormat="1" ht="15.75">
      <c r="A23" s="1">
        <v>20</v>
      </c>
      <c r="B23" s="91" t="s">
        <v>130</v>
      </c>
      <c r="C23" s="5">
        <f>Bevételek!C277</f>
        <v>0</v>
      </c>
      <c r="D23" s="5">
        <f>Bevételek!D277</f>
        <v>0</v>
      </c>
      <c r="E23" s="5">
        <f>Bevételek!E277</f>
        <v>0</v>
      </c>
      <c r="F23" s="5">
        <f>Bevételek!C278</f>
        <v>0</v>
      </c>
      <c r="G23" s="5">
        <f>Bevételek!D278</f>
        <v>0</v>
      </c>
      <c r="H23" s="5">
        <f>Bevételek!E278</f>
        <v>0</v>
      </c>
      <c r="I23" s="5">
        <f>Bevételek!C279</f>
        <v>0</v>
      </c>
      <c r="J23" s="5">
        <f>Bevételek!D279</f>
        <v>0</v>
      </c>
      <c r="K23" s="5">
        <f>Bevételek!E279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54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</row>
    <row r="24" spans="1:27" s="11" customFormat="1" ht="15.75">
      <c r="A24" s="1">
        <v>21</v>
      </c>
      <c r="B24" s="91" t="s">
        <v>131</v>
      </c>
      <c r="C24" s="5">
        <f>Bevételek!C304</f>
        <v>0</v>
      </c>
      <c r="D24" s="5">
        <f>Bevételek!D304</f>
        <v>0</v>
      </c>
      <c r="E24" s="5">
        <f>Bevételek!E304</f>
        <v>0</v>
      </c>
      <c r="F24" s="5">
        <f>Bevételek!C305</f>
        <v>0</v>
      </c>
      <c r="G24" s="5">
        <f>Bevételek!D305</f>
        <v>0</v>
      </c>
      <c r="H24" s="5">
        <f>Bevételek!E305</f>
        <v>0</v>
      </c>
      <c r="I24" s="5">
        <f>Bevételek!C306</f>
        <v>0</v>
      </c>
      <c r="J24" s="5">
        <f>Bevételek!D306</f>
        <v>0</v>
      </c>
      <c r="K24" s="5">
        <f>Bevételek!E306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54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</row>
    <row r="25" spans="1:27" s="11" customFormat="1" ht="31.5">
      <c r="A25" s="1">
        <v>22</v>
      </c>
      <c r="B25" s="89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611250</v>
      </c>
      <c r="G25" s="14">
        <f t="shared" si="14"/>
        <v>34853537</v>
      </c>
      <c r="H25" s="14">
        <f>H21+H23+H24</f>
        <v>34853537</v>
      </c>
      <c r="I25" s="14">
        <f t="shared" si="14"/>
        <v>0</v>
      </c>
      <c r="J25" s="14">
        <f t="shared" si="14"/>
        <v>0</v>
      </c>
      <c r="K25" s="14">
        <f>K21+K23+K24</f>
        <v>0</v>
      </c>
      <c r="L25" s="14">
        <f t="shared" si="14"/>
        <v>611250</v>
      </c>
      <c r="M25" s="14">
        <f t="shared" si="14"/>
        <v>34853537</v>
      </c>
      <c r="N25" s="14">
        <f>N21+N23+N24</f>
        <v>34853537</v>
      </c>
      <c r="O25" s="89" t="s">
        <v>13</v>
      </c>
      <c r="P25" s="14">
        <f aca="true" t="shared" si="15" ref="P25:Z25">P21+P22</f>
        <v>0</v>
      </c>
      <c r="Q25" s="14">
        <f t="shared" si="15"/>
        <v>0</v>
      </c>
      <c r="R25" s="14">
        <f>R21+R22</f>
        <v>0</v>
      </c>
      <c r="S25" s="14">
        <f t="shared" si="15"/>
        <v>4378519</v>
      </c>
      <c r="T25" s="14">
        <f t="shared" si="15"/>
        <v>38642735</v>
      </c>
      <c r="U25" s="14">
        <f>U21+U22</f>
        <v>38642735</v>
      </c>
      <c r="V25" s="14">
        <f t="shared" si="15"/>
        <v>0</v>
      </c>
      <c r="W25" s="14">
        <f t="shared" si="15"/>
        <v>0</v>
      </c>
      <c r="X25" s="14">
        <f>X21+X22</f>
        <v>0</v>
      </c>
      <c r="Y25" s="14">
        <f t="shared" si="15"/>
        <v>4378519</v>
      </c>
      <c r="Z25" s="14">
        <f t="shared" si="15"/>
        <v>38642735</v>
      </c>
      <c r="AA25" s="14">
        <f>AA21+AA22</f>
        <v>38642735</v>
      </c>
    </row>
    <row r="26" spans="1:27" s="93" customFormat="1" ht="16.5">
      <c r="A26" s="1">
        <v>23</v>
      </c>
      <c r="B26" s="242" t="s">
        <v>135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4"/>
      <c r="O26" s="249" t="s">
        <v>136</v>
      </c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</row>
    <row r="27" spans="1:27" s="11" customFormat="1" ht="15.75">
      <c r="A27" s="1">
        <v>24</v>
      </c>
      <c r="B27" s="88" t="s">
        <v>137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12143092</v>
      </c>
      <c r="G27" s="5">
        <f t="shared" si="16"/>
        <v>46713677</v>
      </c>
      <c r="H27" s="5">
        <f>H12+H21</f>
        <v>47013677</v>
      </c>
      <c r="I27" s="5">
        <f t="shared" si="16"/>
        <v>1750000</v>
      </c>
      <c r="J27" s="5">
        <f t="shared" si="16"/>
        <v>1750000</v>
      </c>
      <c r="K27" s="5">
        <f>K12+K21</f>
        <v>1750000</v>
      </c>
      <c r="L27" s="5">
        <f t="shared" si="16"/>
        <v>13893092</v>
      </c>
      <c r="M27" s="5">
        <f t="shared" si="16"/>
        <v>48463677</v>
      </c>
      <c r="N27" s="5">
        <f>N12+N21</f>
        <v>48763677</v>
      </c>
      <c r="O27" s="88" t="s">
        <v>138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15042806</v>
      </c>
      <c r="T27" s="5">
        <f t="shared" si="17"/>
        <v>49613391</v>
      </c>
      <c r="U27" s="5">
        <f t="shared" si="17"/>
        <v>49913391</v>
      </c>
      <c r="V27" s="5">
        <f t="shared" si="17"/>
        <v>230240</v>
      </c>
      <c r="W27" s="5">
        <f t="shared" si="17"/>
        <v>230240</v>
      </c>
      <c r="X27" s="5">
        <f t="shared" si="17"/>
        <v>230240</v>
      </c>
      <c r="Y27" s="5">
        <f t="shared" si="17"/>
        <v>15273046</v>
      </c>
      <c r="Z27" s="5">
        <f t="shared" si="17"/>
        <v>49843631</v>
      </c>
      <c r="AA27" s="5">
        <f t="shared" si="17"/>
        <v>50143631</v>
      </c>
    </row>
    <row r="28" spans="1:27" s="11" customFormat="1" ht="15.75">
      <c r="A28" s="1">
        <v>25</v>
      </c>
      <c r="B28" s="91" t="s">
        <v>139</v>
      </c>
      <c r="C28" s="92">
        <f aca="true" t="shared" si="18" ref="C28:N28">C27-P27</f>
        <v>0</v>
      </c>
      <c r="D28" s="92">
        <f t="shared" si="18"/>
        <v>0</v>
      </c>
      <c r="E28" s="92">
        <f t="shared" si="18"/>
        <v>0</v>
      </c>
      <c r="F28" s="92">
        <f t="shared" si="18"/>
        <v>-2899714</v>
      </c>
      <c r="G28" s="92">
        <f t="shared" si="18"/>
        <v>-2899714</v>
      </c>
      <c r="H28" s="92">
        <f t="shared" si="18"/>
        <v>-2899714</v>
      </c>
      <c r="I28" s="92">
        <f t="shared" si="18"/>
        <v>1519760</v>
      </c>
      <c r="J28" s="92">
        <f t="shared" si="18"/>
        <v>1519760</v>
      </c>
      <c r="K28" s="92">
        <f t="shared" si="18"/>
        <v>1519760</v>
      </c>
      <c r="L28" s="92">
        <f t="shared" si="18"/>
        <v>-1379954</v>
      </c>
      <c r="M28" s="92">
        <f t="shared" si="18"/>
        <v>-1379954</v>
      </c>
      <c r="N28" s="92">
        <f t="shared" si="18"/>
        <v>-1379954</v>
      </c>
      <c r="O28" s="254" t="s">
        <v>132</v>
      </c>
      <c r="P28" s="248">
        <f aca="true" t="shared" si="19" ref="P28:AA28">P13+P22</f>
        <v>0</v>
      </c>
      <c r="Q28" s="248">
        <f t="shared" si="19"/>
        <v>0</v>
      </c>
      <c r="R28" s="248">
        <f t="shared" si="19"/>
        <v>0</v>
      </c>
      <c r="S28" s="248">
        <f t="shared" si="19"/>
        <v>409233</v>
      </c>
      <c r="T28" s="248">
        <f t="shared" si="19"/>
        <v>409233</v>
      </c>
      <c r="U28" s="248">
        <f t="shared" si="19"/>
        <v>409233</v>
      </c>
      <c r="V28" s="248">
        <f t="shared" si="19"/>
        <v>0</v>
      </c>
      <c r="W28" s="248">
        <f t="shared" si="19"/>
        <v>0</v>
      </c>
      <c r="X28" s="248">
        <f t="shared" si="19"/>
        <v>0</v>
      </c>
      <c r="Y28" s="248">
        <f t="shared" si="19"/>
        <v>409233</v>
      </c>
      <c r="Z28" s="248">
        <f t="shared" si="19"/>
        <v>409233</v>
      </c>
      <c r="AA28" s="248">
        <f t="shared" si="19"/>
        <v>409233</v>
      </c>
    </row>
    <row r="29" spans="1:27" s="11" customFormat="1" ht="15.75">
      <c r="A29" s="1">
        <v>26</v>
      </c>
      <c r="B29" s="91" t="s">
        <v>130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1789187</v>
      </c>
      <c r="G29" s="5">
        <f t="shared" si="20"/>
        <v>1789187</v>
      </c>
      <c r="H29" s="5">
        <f t="shared" si="20"/>
        <v>1789187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1789187</v>
      </c>
      <c r="M29" s="5">
        <f t="shared" si="20"/>
        <v>1789187</v>
      </c>
      <c r="N29" s="5">
        <f t="shared" si="20"/>
        <v>1789187</v>
      </c>
      <c r="O29" s="254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</row>
    <row r="30" spans="1:27" s="11" customFormat="1" ht="15.75">
      <c r="A30" s="1">
        <v>27</v>
      </c>
      <c r="B30" s="91" t="s">
        <v>131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0</v>
      </c>
      <c r="H30" s="5">
        <f t="shared" si="21"/>
        <v>0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0</v>
      </c>
      <c r="N30" s="5">
        <f t="shared" si="21"/>
        <v>0</v>
      </c>
      <c r="O30" s="254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</row>
    <row r="31" spans="1:27" s="11" customFormat="1" ht="15.75">
      <c r="A31" s="1">
        <v>28</v>
      </c>
      <c r="B31" s="87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13932279</v>
      </c>
      <c r="G31" s="14">
        <f t="shared" si="22"/>
        <v>48502864</v>
      </c>
      <c r="H31" s="14">
        <f>H27+H29+H30</f>
        <v>48802864</v>
      </c>
      <c r="I31" s="14">
        <f t="shared" si="22"/>
        <v>1750000</v>
      </c>
      <c r="J31" s="14">
        <f t="shared" si="22"/>
        <v>1750000</v>
      </c>
      <c r="K31" s="14">
        <f>K27+K29+K30</f>
        <v>1750000</v>
      </c>
      <c r="L31" s="14">
        <f t="shared" si="22"/>
        <v>15682279</v>
      </c>
      <c r="M31" s="14">
        <f t="shared" si="22"/>
        <v>50252864</v>
      </c>
      <c r="N31" s="14">
        <f>N27+N29+N30</f>
        <v>50552864</v>
      </c>
      <c r="O31" s="87" t="s">
        <v>8</v>
      </c>
      <c r="P31" s="14">
        <f aca="true" t="shared" si="23" ref="P31:Z31">SUM(P27:P30)</f>
        <v>0</v>
      </c>
      <c r="Q31" s="14">
        <f t="shared" si="23"/>
        <v>0</v>
      </c>
      <c r="R31" s="14">
        <f>SUM(R27:R30)</f>
        <v>0</v>
      </c>
      <c r="S31" s="14">
        <f t="shared" si="23"/>
        <v>15452039</v>
      </c>
      <c r="T31" s="14">
        <f t="shared" si="23"/>
        <v>50022624</v>
      </c>
      <c r="U31" s="14">
        <f>SUM(U27:U30)</f>
        <v>50322624</v>
      </c>
      <c r="V31" s="14">
        <f t="shared" si="23"/>
        <v>230240</v>
      </c>
      <c r="W31" s="14">
        <f t="shared" si="23"/>
        <v>230240</v>
      </c>
      <c r="X31" s="14">
        <f>SUM(X27:X30)</f>
        <v>230240</v>
      </c>
      <c r="Y31" s="14">
        <f t="shared" si="23"/>
        <v>15682279</v>
      </c>
      <c r="Z31" s="14">
        <f t="shared" si="23"/>
        <v>50252864</v>
      </c>
      <c r="AA31" s="14">
        <f>SUM(AA27:AA30)</f>
        <v>50552864</v>
      </c>
    </row>
    <row r="32" spans="26:27" ht="15">
      <c r="Z32" s="202"/>
      <c r="AA32" s="202" t="s">
        <v>632</v>
      </c>
    </row>
  </sheetData>
  <sheetProtection/>
  <mergeCells count="69">
    <mergeCell ref="A1:Z1"/>
    <mergeCell ref="Q13:Q15"/>
    <mergeCell ref="O22:O24"/>
    <mergeCell ref="O28:O30"/>
    <mergeCell ref="O4:O5"/>
    <mergeCell ref="B4:B5"/>
    <mergeCell ref="O13:O15"/>
    <mergeCell ref="C10:C11"/>
    <mergeCell ref="F10:F11"/>
    <mergeCell ref="I10:I11"/>
    <mergeCell ref="P28:P30"/>
    <mergeCell ref="S13:S15"/>
    <mergeCell ref="S22:S24"/>
    <mergeCell ref="L10:L11"/>
    <mergeCell ref="B10:B11"/>
    <mergeCell ref="P13:P15"/>
    <mergeCell ref="D10:D11"/>
    <mergeCell ref="G10:G11"/>
    <mergeCell ref="J10:J11"/>
    <mergeCell ref="R13:R15"/>
    <mergeCell ref="C4:E4"/>
    <mergeCell ref="F4:H4"/>
    <mergeCell ref="I4:K4"/>
    <mergeCell ref="L4:N4"/>
    <mergeCell ref="Y22:Y24"/>
    <mergeCell ref="P22:P24"/>
    <mergeCell ref="V13:V15"/>
    <mergeCell ref="V22:V24"/>
    <mergeCell ref="Y13:Y15"/>
    <mergeCell ref="M10:M11"/>
    <mergeCell ref="T13:T15"/>
    <mergeCell ref="W13:W15"/>
    <mergeCell ref="Z28:Z30"/>
    <mergeCell ref="S28:S30"/>
    <mergeCell ref="V28:V30"/>
    <mergeCell ref="Q22:Q24"/>
    <mergeCell ref="T22:T24"/>
    <mergeCell ref="W22:W24"/>
    <mergeCell ref="Z13:Z15"/>
    <mergeCell ref="Y28:Y30"/>
    <mergeCell ref="P4:R4"/>
    <mergeCell ref="S4:U4"/>
    <mergeCell ref="V4:X4"/>
    <mergeCell ref="E10:E11"/>
    <mergeCell ref="H10:H11"/>
    <mergeCell ref="K10:K11"/>
    <mergeCell ref="N10:N11"/>
    <mergeCell ref="Y4:AA4"/>
    <mergeCell ref="R22:R24"/>
    <mergeCell ref="O6:AA6"/>
    <mergeCell ref="O17:AA17"/>
    <mergeCell ref="O26:AA26"/>
    <mergeCell ref="R28:R30"/>
    <mergeCell ref="U13:U15"/>
    <mergeCell ref="U22:U24"/>
    <mergeCell ref="U28:U30"/>
    <mergeCell ref="X13:X15"/>
    <mergeCell ref="X22:X24"/>
    <mergeCell ref="Z22:Z24"/>
    <mergeCell ref="B26:N26"/>
    <mergeCell ref="B17:N17"/>
    <mergeCell ref="B6:N6"/>
    <mergeCell ref="AA13:AA15"/>
    <mergeCell ref="AA22:AA24"/>
    <mergeCell ref="AA28:AA30"/>
    <mergeCell ref="X28:X30"/>
    <mergeCell ref="Q28:Q30"/>
    <mergeCell ref="T28:T30"/>
    <mergeCell ref="W28:W30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8" scale="39" r:id="rId1"/>
  <headerFooter>
    <oddHeader>&amp;R&amp;"Arial,Normál"&amp;10 1. melléklet a 8/2018.(VI.25.) önkormányzati rendelethez
"&amp;"Arial,Dőlt"1. melléklet a 2/2018.(III.12.) önkormányzati rendelethez&amp;"Arial,Normál"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7"/>
  <sheetViews>
    <sheetView zoomScalePageLayoutView="0" workbookViewId="0" topLeftCell="A1">
      <selection activeCell="AH11" sqref="AH11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5" width="12.140625" style="2" customWidth="1"/>
    <col min="6" max="6" width="12.140625" style="2" hidden="1" customWidth="1"/>
    <col min="7" max="8" width="12.140625" style="2" customWidth="1"/>
    <col min="9" max="9" width="12.140625" style="2" hidden="1" customWidth="1"/>
    <col min="10" max="11" width="12.140625" style="2" customWidth="1"/>
    <col min="12" max="12" width="13.8515625" style="2" hidden="1" customWidth="1"/>
    <col min="13" max="16384" width="9.140625" style="2" customWidth="1"/>
  </cols>
  <sheetData>
    <row r="1" spans="1:11" ht="15.75" customHeight="1">
      <c r="A1" s="257" t="s">
        <v>569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5.75">
      <c r="A2" s="253" t="s">
        <v>463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6</v>
      </c>
      <c r="H4" s="1" t="s">
        <v>47</v>
      </c>
      <c r="I4" s="1" t="s">
        <v>49</v>
      </c>
      <c r="J4" s="1" t="s">
        <v>48</v>
      </c>
      <c r="K4" s="1" t="s">
        <v>49</v>
      </c>
      <c r="L4" s="1" t="s">
        <v>50</v>
      </c>
    </row>
    <row r="5" spans="1:12" s="3" customFormat="1" ht="15.75">
      <c r="A5" s="1">
        <v>1</v>
      </c>
      <c r="B5" s="250" t="s">
        <v>9</v>
      </c>
      <c r="C5" s="250" t="s">
        <v>140</v>
      </c>
      <c r="D5" s="255" t="s">
        <v>14</v>
      </c>
      <c r="E5" s="256"/>
      <c r="F5" s="205"/>
      <c r="G5" s="255" t="s">
        <v>15</v>
      </c>
      <c r="H5" s="256"/>
      <c r="I5" s="204"/>
      <c r="J5" s="255" t="s">
        <v>16</v>
      </c>
      <c r="K5" s="256"/>
      <c r="L5" s="88"/>
    </row>
    <row r="6" spans="1:12" s="3" customFormat="1" ht="31.5">
      <c r="A6" s="1">
        <v>2</v>
      </c>
      <c r="B6" s="250"/>
      <c r="C6" s="250"/>
      <c r="D6" s="38" t="s">
        <v>4</v>
      </c>
      <c r="E6" s="38" t="s">
        <v>613</v>
      </c>
      <c r="F6" s="38" t="s">
        <v>648</v>
      </c>
      <c r="G6" s="38" t="s">
        <v>4</v>
      </c>
      <c r="H6" s="38" t="s">
        <v>613</v>
      </c>
      <c r="I6" s="38" t="s">
        <v>648</v>
      </c>
      <c r="J6" s="38" t="s">
        <v>4</v>
      </c>
      <c r="K6" s="38" t="s">
        <v>613</v>
      </c>
      <c r="L6" s="38" t="s">
        <v>648</v>
      </c>
    </row>
    <row r="7" spans="1:12" s="3" customFormat="1" ht="15.75">
      <c r="A7" s="1">
        <v>3</v>
      </c>
      <c r="B7" s="102" t="s">
        <v>110</v>
      </c>
      <c r="C7" s="97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7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199</v>
      </c>
      <c r="C9" s="97"/>
      <c r="D9" s="5">
        <f>SUM(D8)</f>
        <v>0</v>
      </c>
      <c r="E9" s="5">
        <f>SUM(E8)</f>
        <v>0</v>
      </c>
      <c r="F9" s="5">
        <f>SUM(F8)</f>
        <v>0</v>
      </c>
      <c r="G9" s="113"/>
      <c r="H9" s="113"/>
      <c r="I9" s="113"/>
      <c r="J9" s="113"/>
      <c r="K9" s="113"/>
      <c r="L9" s="113"/>
    </row>
    <row r="10" spans="1:12" s="3" customFormat="1" ht="15.75" hidden="1">
      <c r="A10" s="1"/>
      <c r="B10" s="7" t="s">
        <v>520</v>
      </c>
      <c r="C10" s="97">
        <v>2</v>
      </c>
      <c r="D10" s="5"/>
      <c r="E10" s="5"/>
      <c r="F10" s="5"/>
      <c r="G10" s="5">
        <v>0</v>
      </c>
      <c r="H10" s="5">
        <v>0</v>
      </c>
      <c r="I10" s="5">
        <v>0</v>
      </c>
      <c r="J10" s="5">
        <f aca="true" t="shared" si="0" ref="J10:L17">D10+G10</f>
        <v>0</v>
      </c>
      <c r="K10" s="5">
        <f t="shared" si="0"/>
        <v>0</v>
      </c>
      <c r="L10" s="5">
        <f t="shared" si="0"/>
        <v>0</v>
      </c>
    </row>
    <row r="11" spans="1:12" s="3" customFormat="1" ht="47.25">
      <c r="A11" s="1">
        <v>4</v>
      </c>
      <c r="B11" s="118" t="s">
        <v>521</v>
      </c>
      <c r="C11" s="97">
        <v>2</v>
      </c>
      <c r="D11" s="5">
        <v>2322835</v>
      </c>
      <c r="E11" s="5">
        <v>2322835</v>
      </c>
      <c r="F11" s="5">
        <v>2322835</v>
      </c>
      <c r="G11" s="5">
        <v>627165</v>
      </c>
      <c r="H11" s="5">
        <v>627165</v>
      </c>
      <c r="I11" s="5">
        <v>627165</v>
      </c>
      <c r="J11" s="5">
        <f t="shared" si="0"/>
        <v>2950000</v>
      </c>
      <c r="K11" s="5">
        <f t="shared" si="0"/>
        <v>2950000</v>
      </c>
      <c r="L11" s="5">
        <f t="shared" si="0"/>
        <v>2950000</v>
      </c>
    </row>
    <row r="12" spans="1:12" s="3" customFormat="1" ht="31.5">
      <c r="A12" s="1">
        <v>5</v>
      </c>
      <c r="B12" s="118" t="s">
        <v>583</v>
      </c>
      <c r="C12" s="97">
        <v>2</v>
      </c>
      <c r="D12" s="5">
        <v>694766</v>
      </c>
      <c r="E12" s="5">
        <v>694766</v>
      </c>
      <c r="F12" s="5">
        <v>694766</v>
      </c>
      <c r="G12" s="5">
        <v>187587</v>
      </c>
      <c r="H12" s="5">
        <v>187587</v>
      </c>
      <c r="I12" s="5">
        <v>187587</v>
      </c>
      <c r="J12" s="5">
        <f t="shared" si="0"/>
        <v>882353</v>
      </c>
      <c r="K12" s="5">
        <f t="shared" si="0"/>
        <v>882353</v>
      </c>
      <c r="L12" s="5">
        <f t="shared" si="0"/>
        <v>882353</v>
      </c>
    </row>
    <row r="13" spans="1:12" s="3" customFormat="1" ht="15.75">
      <c r="A13" s="1">
        <v>6</v>
      </c>
      <c r="B13" s="7" t="s">
        <v>573</v>
      </c>
      <c r="C13" s="97">
        <v>2</v>
      </c>
      <c r="D13" s="5">
        <v>150000</v>
      </c>
      <c r="E13" s="5">
        <v>150000</v>
      </c>
      <c r="F13" s="5">
        <v>150000</v>
      </c>
      <c r="G13" s="5">
        <v>40500</v>
      </c>
      <c r="H13" s="5">
        <v>40500</v>
      </c>
      <c r="I13" s="5">
        <v>40500</v>
      </c>
      <c r="J13" s="5">
        <f t="shared" si="0"/>
        <v>190500</v>
      </c>
      <c r="K13" s="5">
        <f t="shared" si="0"/>
        <v>190500</v>
      </c>
      <c r="L13" s="5">
        <f t="shared" si="0"/>
        <v>190500</v>
      </c>
    </row>
    <row r="14" spans="1:12" s="3" customFormat="1" ht="15.75">
      <c r="A14" s="1" t="s">
        <v>620</v>
      </c>
      <c r="B14" s="7" t="s">
        <v>621</v>
      </c>
      <c r="C14" s="97">
        <v>2</v>
      </c>
      <c r="D14" s="5">
        <v>0</v>
      </c>
      <c r="E14" s="5">
        <v>26964699</v>
      </c>
      <c r="F14" s="5">
        <v>26964699</v>
      </c>
      <c r="G14" s="5">
        <v>0</v>
      </c>
      <c r="H14" s="5">
        <v>7280469</v>
      </c>
      <c r="I14" s="5">
        <v>7280469</v>
      </c>
      <c r="J14" s="5">
        <f t="shared" si="0"/>
        <v>0</v>
      </c>
      <c r="K14" s="5">
        <f t="shared" si="0"/>
        <v>34245168</v>
      </c>
      <c r="L14" s="5">
        <f t="shared" si="0"/>
        <v>34245168</v>
      </c>
    </row>
    <row r="15" spans="1:12" s="3" customFormat="1" ht="15.75" hidden="1">
      <c r="A15" s="1"/>
      <c r="B15" s="7"/>
      <c r="C15" s="97">
        <v>2</v>
      </c>
      <c r="D15" s="5"/>
      <c r="E15" s="5"/>
      <c r="F15" s="5"/>
      <c r="G15" s="5"/>
      <c r="H15" s="5"/>
      <c r="I15" s="5"/>
      <c r="J15" s="5">
        <f t="shared" si="0"/>
        <v>0</v>
      </c>
      <c r="K15" s="5">
        <f t="shared" si="0"/>
        <v>0</v>
      </c>
      <c r="L15" s="5">
        <f t="shared" si="0"/>
        <v>0</v>
      </c>
    </row>
    <row r="16" spans="1:12" s="3" customFormat="1" ht="15.75" hidden="1">
      <c r="A16" s="1"/>
      <c r="B16" s="7"/>
      <c r="C16" s="97"/>
      <c r="D16" s="5"/>
      <c r="E16" s="5"/>
      <c r="F16" s="5"/>
      <c r="G16" s="5"/>
      <c r="H16" s="5"/>
      <c r="I16" s="5"/>
      <c r="J16" s="5">
        <f t="shared" si="0"/>
        <v>0</v>
      </c>
      <c r="K16" s="5">
        <f t="shared" si="0"/>
        <v>0</v>
      </c>
      <c r="L16" s="5">
        <f t="shared" si="0"/>
        <v>0</v>
      </c>
    </row>
    <row r="17" spans="1:12" s="3" customFormat="1" ht="15.75" hidden="1">
      <c r="A17" s="1"/>
      <c r="B17" s="118"/>
      <c r="C17" s="97"/>
      <c r="D17" s="5"/>
      <c r="E17" s="5"/>
      <c r="F17" s="5"/>
      <c r="G17" s="5"/>
      <c r="H17" s="5"/>
      <c r="I17" s="5"/>
      <c r="J17" s="5">
        <f t="shared" si="0"/>
        <v>0</v>
      </c>
      <c r="K17" s="5">
        <f t="shared" si="0"/>
        <v>0</v>
      </c>
      <c r="L17" s="5">
        <f t="shared" si="0"/>
        <v>0</v>
      </c>
    </row>
    <row r="18" spans="1:12" s="3" customFormat="1" ht="31.5">
      <c r="A18" s="1">
        <v>7</v>
      </c>
      <c r="B18" s="7" t="s">
        <v>198</v>
      </c>
      <c r="C18" s="97"/>
      <c r="D18" s="5">
        <f>SUM(D10:D17)</f>
        <v>3167601</v>
      </c>
      <c r="E18" s="5">
        <f>SUM(E10:E17)</f>
        <v>30132300</v>
      </c>
      <c r="F18" s="5">
        <f>SUM(F10:F17)</f>
        <v>30132300</v>
      </c>
      <c r="G18" s="113"/>
      <c r="H18" s="113"/>
      <c r="I18" s="113"/>
      <c r="J18" s="113"/>
      <c r="K18" s="113"/>
      <c r="L18" s="113"/>
    </row>
    <row r="19" spans="1:12" s="3" customFormat="1" ht="31.5" hidden="1">
      <c r="A19" s="1"/>
      <c r="B19" s="7" t="s">
        <v>559</v>
      </c>
      <c r="C19" s="97">
        <v>2</v>
      </c>
      <c r="D19" s="5"/>
      <c r="E19" s="5"/>
      <c r="F19" s="5"/>
      <c r="G19" s="5"/>
      <c r="H19" s="5"/>
      <c r="I19" s="5"/>
      <c r="J19" s="5">
        <f>D19+G19</f>
        <v>0</v>
      </c>
      <c r="K19" s="5">
        <f>E19+H19</f>
        <v>0</v>
      </c>
      <c r="L19" s="5">
        <f>F19+I19</f>
        <v>0</v>
      </c>
    </row>
    <row r="20" spans="1:12" s="3" customFormat="1" ht="31.5" hidden="1">
      <c r="A20" s="1"/>
      <c r="B20" s="7" t="s">
        <v>197</v>
      </c>
      <c r="C20" s="97"/>
      <c r="D20" s="5">
        <f>SUM(D19)</f>
        <v>0</v>
      </c>
      <c r="E20" s="5">
        <f>SUM(E19)</f>
        <v>0</v>
      </c>
      <c r="F20" s="5">
        <f>SUM(F19)</f>
        <v>0</v>
      </c>
      <c r="G20" s="113"/>
      <c r="H20" s="113"/>
      <c r="I20" s="113"/>
      <c r="J20" s="113"/>
      <c r="K20" s="113"/>
      <c r="L20" s="113"/>
    </row>
    <row r="21" spans="1:12" s="3" customFormat="1" ht="15.75" hidden="1">
      <c r="A21" s="1"/>
      <c r="B21" s="118"/>
      <c r="C21" s="97">
        <v>2</v>
      </c>
      <c r="D21" s="5"/>
      <c r="E21" s="5"/>
      <c r="F21" s="5"/>
      <c r="G21" s="5"/>
      <c r="H21" s="5"/>
      <c r="I21" s="5"/>
      <c r="J21" s="5">
        <f aca="true" t="shared" si="1" ref="J21:L27">D21+G21</f>
        <v>0</v>
      </c>
      <c r="K21" s="5">
        <f t="shared" si="1"/>
        <v>0</v>
      </c>
      <c r="L21" s="5">
        <f t="shared" si="1"/>
        <v>0</v>
      </c>
    </row>
    <row r="22" spans="1:12" s="3" customFormat="1" ht="15.75" hidden="1">
      <c r="A22" s="1"/>
      <c r="B22" s="118"/>
      <c r="C22" s="97">
        <v>2</v>
      </c>
      <c r="D22" s="5"/>
      <c r="E22" s="5"/>
      <c r="F22" s="5"/>
      <c r="G22" s="5"/>
      <c r="H22" s="5"/>
      <c r="I22" s="5"/>
      <c r="J22" s="5">
        <f t="shared" si="1"/>
        <v>0</v>
      </c>
      <c r="K22" s="5">
        <f t="shared" si="1"/>
        <v>0</v>
      </c>
      <c r="L22" s="5">
        <f t="shared" si="1"/>
        <v>0</v>
      </c>
    </row>
    <row r="23" spans="1:12" s="3" customFormat="1" ht="15.75" hidden="1">
      <c r="A23" s="1"/>
      <c r="B23" s="7"/>
      <c r="C23" s="97"/>
      <c r="D23" s="5"/>
      <c r="E23" s="5"/>
      <c r="F23" s="5"/>
      <c r="G23" s="5"/>
      <c r="H23" s="5"/>
      <c r="I23" s="5"/>
      <c r="J23" s="5">
        <f t="shared" si="1"/>
        <v>0</v>
      </c>
      <c r="K23" s="5">
        <f t="shared" si="1"/>
        <v>0</v>
      </c>
      <c r="L23" s="5">
        <f t="shared" si="1"/>
        <v>0</v>
      </c>
    </row>
    <row r="24" spans="1:12" s="3" customFormat="1" ht="15.75" hidden="1">
      <c r="A24" s="1"/>
      <c r="B24" s="7"/>
      <c r="C24" s="97"/>
      <c r="D24" s="5"/>
      <c r="E24" s="5"/>
      <c r="F24" s="5"/>
      <c r="G24" s="5"/>
      <c r="H24" s="5"/>
      <c r="I24" s="5"/>
      <c r="J24" s="5">
        <f t="shared" si="1"/>
        <v>0</v>
      </c>
      <c r="K24" s="5">
        <f t="shared" si="1"/>
        <v>0</v>
      </c>
      <c r="L24" s="5">
        <f t="shared" si="1"/>
        <v>0</v>
      </c>
    </row>
    <row r="25" spans="1:12" s="3" customFormat="1" ht="15.75" hidden="1">
      <c r="A25" s="1"/>
      <c r="B25" s="118"/>
      <c r="C25" s="97"/>
      <c r="D25" s="5"/>
      <c r="E25" s="5"/>
      <c r="F25" s="5"/>
      <c r="G25" s="5"/>
      <c r="H25" s="5"/>
      <c r="I25" s="5"/>
      <c r="J25" s="5">
        <f t="shared" si="1"/>
        <v>0</v>
      </c>
      <c r="K25" s="5">
        <f t="shared" si="1"/>
        <v>0</v>
      </c>
      <c r="L25" s="5">
        <f t="shared" si="1"/>
        <v>0</v>
      </c>
    </row>
    <row r="26" spans="1:12" s="3" customFormat="1" ht="15.75" hidden="1">
      <c r="A26" s="1"/>
      <c r="B26" s="7"/>
      <c r="C26" s="97">
        <v>2</v>
      </c>
      <c r="D26" s="5"/>
      <c r="E26" s="5"/>
      <c r="F26" s="5"/>
      <c r="G26" s="5"/>
      <c r="H26" s="5"/>
      <c r="I26" s="5"/>
      <c r="J26" s="5">
        <f t="shared" si="1"/>
        <v>0</v>
      </c>
      <c r="K26" s="5">
        <f t="shared" si="1"/>
        <v>0</v>
      </c>
      <c r="L26" s="5">
        <f t="shared" si="1"/>
        <v>0</v>
      </c>
    </row>
    <row r="27" spans="1:12" s="3" customFormat="1" ht="15.75" hidden="1">
      <c r="A27" s="1"/>
      <c r="B27" s="7" t="s">
        <v>563</v>
      </c>
      <c r="C27" s="97">
        <v>2</v>
      </c>
      <c r="D27" s="5"/>
      <c r="E27" s="5"/>
      <c r="F27" s="5"/>
      <c r="G27" s="5"/>
      <c r="H27" s="5"/>
      <c r="I27" s="5"/>
      <c r="J27" s="5">
        <f t="shared" si="1"/>
        <v>0</v>
      </c>
      <c r="K27" s="5">
        <f t="shared" si="1"/>
        <v>0</v>
      </c>
      <c r="L27" s="5">
        <f t="shared" si="1"/>
        <v>0</v>
      </c>
    </row>
    <row r="28" spans="1:12" s="3" customFormat="1" ht="31.5" hidden="1">
      <c r="A28" s="1"/>
      <c r="B28" s="7" t="s">
        <v>200</v>
      </c>
      <c r="C28" s="97"/>
      <c r="D28" s="5">
        <f>SUM(D21:D25)</f>
        <v>0</v>
      </c>
      <c r="E28" s="5">
        <f>SUM(E21:E25)</f>
        <v>0</v>
      </c>
      <c r="F28" s="5">
        <f>SUM(F21:F25)</f>
        <v>0</v>
      </c>
      <c r="G28" s="113"/>
      <c r="H28" s="113"/>
      <c r="I28" s="113"/>
      <c r="J28" s="113"/>
      <c r="K28" s="113"/>
      <c r="L28" s="113"/>
    </row>
    <row r="29" spans="1:12" s="3" customFormat="1" ht="15.75" hidden="1">
      <c r="A29" s="1"/>
      <c r="B29" s="7" t="s">
        <v>201</v>
      </c>
      <c r="C29" s="97"/>
      <c r="D29" s="5"/>
      <c r="E29" s="5"/>
      <c r="F29" s="5"/>
      <c r="G29" s="113"/>
      <c r="H29" s="113"/>
      <c r="I29" s="113"/>
      <c r="J29" s="113"/>
      <c r="K29" s="113"/>
      <c r="L29" s="113"/>
    </row>
    <row r="30" spans="1:12" s="3" customFormat="1" ht="31.5" hidden="1">
      <c r="A30" s="1"/>
      <c r="B30" s="7" t="s">
        <v>202</v>
      </c>
      <c r="C30" s="97"/>
      <c r="D30" s="5"/>
      <c r="E30" s="5"/>
      <c r="F30" s="5"/>
      <c r="G30" s="113"/>
      <c r="H30" s="113"/>
      <c r="I30" s="113"/>
      <c r="J30" s="113"/>
      <c r="K30" s="113"/>
      <c r="L30" s="113"/>
    </row>
    <row r="31" spans="1:12" s="3" customFormat="1" ht="47.25">
      <c r="A31" s="1">
        <v>8</v>
      </c>
      <c r="B31" s="7" t="s">
        <v>221</v>
      </c>
      <c r="C31" s="97"/>
      <c r="D31" s="113"/>
      <c r="E31" s="113"/>
      <c r="F31" s="113"/>
      <c r="G31" s="5">
        <f>SUM(G7:G30)</f>
        <v>855252</v>
      </c>
      <c r="H31" s="5">
        <f>SUM(H7:H30)</f>
        <v>8135721</v>
      </c>
      <c r="I31" s="5">
        <f>SUM(I7:I30)</f>
        <v>8135721</v>
      </c>
      <c r="J31" s="113"/>
      <c r="K31" s="113"/>
      <c r="L31" s="113"/>
    </row>
    <row r="32" spans="1:12" s="3" customFormat="1" ht="15.75">
      <c r="A32" s="1">
        <v>9</v>
      </c>
      <c r="B32" s="9" t="s">
        <v>110</v>
      </c>
      <c r="C32" s="97"/>
      <c r="D32" s="14">
        <f aca="true" t="shared" si="2" ref="D32:I32">SUM(D33:D35)</f>
        <v>3167601</v>
      </c>
      <c r="E32" s="14">
        <f t="shared" si="2"/>
        <v>30132300</v>
      </c>
      <c r="F32" s="14">
        <f t="shared" si="2"/>
        <v>30132300</v>
      </c>
      <c r="G32" s="14">
        <f t="shared" si="2"/>
        <v>855252</v>
      </c>
      <c r="H32" s="14">
        <f t="shared" si="2"/>
        <v>8135721</v>
      </c>
      <c r="I32" s="14">
        <f t="shared" si="2"/>
        <v>8135721</v>
      </c>
      <c r="J32" s="14">
        <f aca="true" t="shared" si="3" ref="J32:L35">D32+G32</f>
        <v>4022853</v>
      </c>
      <c r="K32" s="14">
        <f t="shared" si="3"/>
        <v>38268021</v>
      </c>
      <c r="L32" s="14">
        <f t="shared" si="3"/>
        <v>38268021</v>
      </c>
    </row>
    <row r="33" spans="1:12" s="3" customFormat="1" ht="31.5">
      <c r="A33" s="1">
        <v>10</v>
      </c>
      <c r="B33" s="85" t="s">
        <v>388</v>
      </c>
      <c r="C33" s="97">
        <v>1</v>
      </c>
      <c r="D33" s="5">
        <f aca="true" t="shared" si="4" ref="D33:I33">SUMIF($C$7:$C$32,"1",D$7:D$32)</f>
        <v>0</v>
      </c>
      <c r="E33" s="5">
        <f t="shared" si="4"/>
        <v>0</v>
      </c>
      <c r="F33" s="5">
        <f t="shared" si="4"/>
        <v>0</v>
      </c>
      <c r="G33" s="5">
        <f t="shared" si="4"/>
        <v>0</v>
      </c>
      <c r="H33" s="5">
        <f t="shared" si="4"/>
        <v>0</v>
      </c>
      <c r="I33" s="5">
        <f t="shared" si="4"/>
        <v>0</v>
      </c>
      <c r="J33" s="5">
        <f t="shared" si="3"/>
        <v>0</v>
      </c>
      <c r="K33" s="5">
        <f t="shared" si="3"/>
        <v>0</v>
      </c>
      <c r="L33" s="5">
        <f t="shared" si="3"/>
        <v>0</v>
      </c>
    </row>
    <row r="34" spans="1:12" s="3" customFormat="1" ht="15.75">
      <c r="A34" s="1">
        <v>11</v>
      </c>
      <c r="B34" s="85" t="s">
        <v>232</v>
      </c>
      <c r="C34" s="97">
        <v>2</v>
      </c>
      <c r="D34" s="5">
        <f aca="true" t="shared" si="5" ref="D34:I34">SUMIF($C$7:$C$32,"2",D$7:D$32)</f>
        <v>3167601</v>
      </c>
      <c r="E34" s="5">
        <f t="shared" si="5"/>
        <v>30132300</v>
      </c>
      <c r="F34" s="5">
        <f t="shared" si="5"/>
        <v>30132300</v>
      </c>
      <c r="G34" s="5">
        <f t="shared" si="5"/>
        <v>855252</v>
      </c>
      <c r="H34" s="5">
        <f t="shared" si="5"/>
        <v>8135721</v>
      </c>
      <c r="I34" s="5">
        <f t="shared" si="5"/>
        <v>8135721</v>
      </c>
      <c r="J34" s="5">
        <f t="shared" si="3"/>
        <v>4022853</v>
      </c>
      <c r="K34" s="5">
        <f t="shared" si="3"/>
        <v>38268021</v>
      </c>
      <c r="L34" s="5">
        <f t="shared" si="3"/>
        <v>38268021</v>
      </c>
    </row>
    <row r="35" spans="1:12" s="3" customFormat="1" ht="15.75">
      <c r="A35" s="1">
        <v>12</v>
      </c>
      <c r="B35" s="85" t="s">
        <v>124</v>
      </c>
      <c r="C35" s="97">
        <v>3</v>
      </c>
      <c r="D35" s="5">
        <f aca="true" t="shared" si="6" ref="D35:I35">SUMIF($C$7:$C$32,"3",D$7:D$32)</f>
        <v>0</v>
      </c>
      <c r="E35" s="5">
        <f t="shared" si="6"/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5">
        <f t="shared" si="3"/>
        <v>0</v>
      </c>
      <c r="K35" s="5">
        <f t="shared" si="3"/>
        <v>0</v>
      </c>
      <c r="L35" s="5">
        <f t="shared" si="3"/>
        <v>0</v>
      </c>
    </row>
    <row r="36" spans="1:12" s="3" customFormat="1" ht="15.75">
      <c r="A36" s="1">
        <v>13</v>
      </c>
      <c r="B36" s="102" t="s">
        <v>45</v>
      </c>
      <c r="C36" s="97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3" customFormat="1" ht="15.75">
      <c r="A37" s="1">
        <v>14</v>
      </c>
      <c r="B37" s="118" t="s">
        <v>479</v>
      </c>
      <c r="C37" s="97">
        <v>2</v>
      </c>
      <c r="D37" s="5">
        <v>106036</v>
      </c>
      <c r="E37" s="5">
        <v>106036</v>
      </c>
      <c r="F37" s="5">
        <v>106036</v>
      </c>
      <c r="G37" s="5">
        <v>28630</v>
      </c>
      <c r="H37" s="5">
        <v>28630</v>
      </c>
      <c r="I37" s="5">
        <v>28630</v>
      </c>
      <c r="J37" s="5">
        <f aca="true" t="shared" si="7" ref="J37:L43">D37+G37</f>
        <v>134666</v>
      </c>
      <c r="K37" s="5">
        <f t="shared" si="7"/>
        <v>134666</v>
      </c>
      <c r="L37" s="5">
        <f t="shared" si="7"/>
        <v>134666</v>
      </c>
    </row>
    <row r="38" spans="1:12" s="3" customFormat="1" ht="31.5">
      <c r="A38" s="1">
        <v>15</v>
      </c>
      <c r="B38" s="118" t="s">
        <v>507</v>
      </c>
      <c r="C38" s="97">
        <v>2</v>
      </c>
      <c r="D38" s="5">
        <v>174016</v>
      </c>
      <c r="E38" s="5">
        <v>174016</v>
      </c>
      <c r="F38" s="5">
        <v>174016</v>
      </c>
      <c r="G38" s="5">
        <v>46984</v>
      </c>
      <c r="H38" s="5">
        <v>46984</v>
      </c>
      <c r="I38" s="5">
        <v>46984</v>
      </c>
      <c r="J38" s="5">
        <f t="shared" si="7"/>
        <v>221000</v>
      </c>
      <c r="K38" s="5">
        <f t="shared" si="7"/>
        <v>221000</v>
      </c>
      <c r="L38" s="5">
        <f t="shared" si="7"/>
        <v>221000</v>
      </c>
    </row>
    <row r="39" spans="1:12" s="3" customFormat="1" ht="15.75" hidden="1">
      <c r="A39" s="1">
        <v>14</v>
      </c>
      <c r="B39" s="138" t="s">
        <v>532</v>
      </c>
      <c r="C39" s="97">
        <v>2</v>
      </c>
      <c r="D39" s="5"/>
      <c r="E39" s="5"/>
      <c r="F39" s="5"/>
      <c r="G39" s="5"/>
      <c r="H39" s="5"/>
      <c r="I39" s="5"/>
      <c r="J39" s="5">
        <f t="shared" si="7"/>
        <v>0</v>
      </c>
      <c r="K39" s="5">
        <f t="shared" si="7"/>
        <v>0</v>
      </c>
      <c r="L39" s="5">
        <f t="shared" si="7"/>
        <v>0</v>
      </c>
    </row>
    <row r="40" spans="1:12" s="3" customFormat="1" ht="15.75" hidden="1">
      <c r="A40" s="1"/>
      <c r="B40" s="118"/>
      <c r="C40" s="97"/>
      <c r="D40" s="5"/>
      <c r="E40" s="5"/>
      <c r="F40" s="5"/>
      <c r="G40" s="5"/>
      <c r="H40" s="5"/>
      <c r="I40" s="5"/>
      <c r="J40" s="5">
        <f t="shared" si="7"/>
        <v>0</v>
      </c>
      <c r="K40" s="5">
        <f t="shared" si="7"/>
        <v>0</v>
      </c>
      <c r="L40" s="5">
        <f t="shared" si="7"/>
        <v>0</v>
      </c>
    </row>
    <row r="41" spans="1:12" s="3" customFormat="1" ht="15.75" hidden="1">
      <c r="A41" s="1"/>
      <c r="B41" s="118" t="s">
        <v>496</v>
      </c>
      <c r="C41" s="97"/>
      <c r="D41" s="5"/>
      <c r="E41" s="5"/>
      <c r="F41" s="5"/>
      <c r="G41" s="5"/>
      <c r="H41" s="5"/>
      <c r="I41" s="5"/>
      <c r="J41" s="5">
        <f t="shared" si="7"/>
        <v>0</v>
      </c>
      <c r="K41" s="5">
        <f t="shared" si="7"/>
        <v>0</v>
      </c>
      <c r="L41" s="5">
        <f t="shared" si="7"/>
        <v>0</v>
      </c>
    </row>
    <row r="42" spans="1:12" s="3" customFormat="1" ht="15.75" hidden="1">
      <c r="A42" s="1"/>
      <c r="B42" s="118" t="s">
        <v>496</v>
      </c>
      <c r="C42" s="97"/>
      <c r="D42" s="5"/>
      <c r="E42" s="5"/>
      <c r="F42" s="5"/>
      <c r="G42" s="5"/>
      <c r="H42" s="5"/>
      <c r="I42" s="5"/>
      <c r="J42" s="5">
        <f t="shared" si="7"/>
        <v>0</v>
      </c>
      <c r="K42" s="5">
        <f t="shared" si="7"/>
        <v>0</v>
      </c>
      <c r="L42" s="5">
        <f t="shared" si="7"/>
        <v>0</v>
      </c>
    </row>
    <row r="43" spans="1:12" s="3" customFormat="1" ht="15.75" hidden="1">
      <c r="A43" s="1"/>
      <c r="B43" s="118"/>
      <c r="C43" s="97"/>
      <c r="D43" s="5"/>
      <c r="E43" s="5"/>
      <c r="F43" s="5"/>
      <c r="G43" s="5"/>
      <c r="H43" s="5"/>
      <c r="I43" s="5"/>
      <c r="J43" s="5">
        <f t="shared" si="7"/>
        <v>0</v>
      </c>
      <c r="K43" s="5">
        <f t="shared" si="7"/>
        <v>0</v>
      </c>
      <c r="L43" s="5">
        <f t="shared" si="7"/>
        <v>0</v>
      </c>
    </row>
    <row r="44" spans="1:12" s="3" customFormat="1" ht="15.75">
      <c r="A44" s="1">
        <v>16</v>
      </c>
      <c r="B44" s="7" t="s">
        <v>203</v>
      </c>
      <c r="C44" s="97"/>
      <c r="D44" s="5">
        <f>SUM(D37:D43)</f>
        <v>280052</v>
      </c>
      <c r="E44" s="5">
        <f>SUM(E37:E43)</f>
        <v>280052</v>
      </c>
      <c r="F44" s="5">
        <f>SUM(F37:F43)</f>
        <v>280052</v>
      </c>
      <c r="G44" s="113"/>
      <c r="H44" s="113"/>
      <c r="I44" s="113"/>
      <c r="J44" s="113"/>
      <c r="K44" s="113"/>
      <c r="L44" s="113"/>
    </row>
    <row r="45" spans="1:12" s="3" customFormat="1" ht="31.5" hidden="1">
      <c r="A45" s="1"/>
      <c r="B45" s="7" t="s">
        <v>204</v>
      </c>
      <c r="C45" s="97"/>
      <c r="D45" s="5"/>
      <c r="E45" s="5"/>
      <c r="F45" s="5"/>
      <c r="G45" s="113"/>
      <c r="H45" s="113"/>
      <c r="I45" s="113"/>
      <c r="J45" s="113"/>
      <c r="K45" s="113"/>
      <c r="L45" s="113"/>
    </row>
    <row r="46" spans="1:12" s="3" customFormat="1" ht="15.75" hidden="1">
      <c r="A46" s="1"/>
      <c r="B46" s="7"/>
      <c r="C46" s="97"/>
      <c r="D46" s="5"/>
      <c r="E46" s="5"/>
      <c r="F46" s="5"/>
      <c r="G46" s="5"/>
      <c r="H46" s="5"/>
      <c r="I46" s="5"/>
      <c r="J46" s="5">
        <f aca="true" t="shared" si="8" ref="J46:L47">D46+G46</f>
        <v>0</v>
      </c>
      <c r="K46" s="5">
        <f t="shared" si="8"/>
        <v>0</v>
      </c>
      <c r="L46" s="5">
        <f t="shared" si="8"/>
        <v>0</v>
      </c>
    </row>
    <row r="47" spans="1:12" s="3" customFormat="1" ht="15.75" hidden="1">
      <c r="A47" s="1"/>
      <c r="B47" s="7"/>
      <c r="C47" s="97"/>
      <c r="D47" s="5"/>
      <c r="E47" s="5"/>
      <c r="F47" s="5"/>
      <c r="G47" s="5"/>
      <c r="H47" s="5"/>
      <c r="I47" s="5"/>
      <c r="J47" s="5">
        <f t="shared" si="8"/>
        <v>0</v>
      </c>
      <c r="K47" s="5">
        <f t="shared" si="8"/>
        <v>0</v>
      </c>
      <c r="L47" s="5">
        <f t="shared" si="8"/>
        <v>0</v>
      </c>
    </row>
    <row r="48" spans="1:12" s="3" customFormat="1" ht="31.5" hidden="1">
      <c r="A48" s="1"/>
      <c r="B48" s="7" t="s">
        <v>205</v>
      </c>
      <c r="C48" s="97"/>
      <c r="D48" s="5">
        <f>SUM(D46:D47)</f>
        <v>0</v>
      </c>
      <c r="E48" s="5">
        <f>SUM(E46:E47)</f>
        <v>0</v>
      </c>
      <c r="F48" s="5">
        <f>SUM(F46:F47)</f>
        <v>0</v>
      </c>
      <c r="G48" s="113"/>
      <c r="H48" s="113"/>
      <c r="I48" s="113"/>
      <c r="J48" s="113"/>
      <c r="K48" s="113"/>
      <c r="L48" s="113"/>
    </row>
    <row r="49" spans="1:12" s="3" customFormat="1" ht="47.25">
      <c r="A49" s="1">
        <v>17</v>
      </c>
      <c r="B49" s="7" t="s">
        <v>206</v>
      </c>
      <c r="C49" s="97"/>
      <c r="D49" s="113"/>
      <c r="E49" s="113"/>
      <c r="F49" s="113"/>
      <c r="G49" s="5">
        <f>SUM(G36:G48)</f>
        <v>75614</v>
      </c>
      <c r="H49" s="5">
        <f>SUM(H36:H48)</f>
        <v>75614</v>
      </c>
      <c r="I49" s="5">
        <f>SUM(I36:I48)</f>
        <v>75614</v>
      </c>
      <c r="J49" s="113"/>
      <c r="K49" s="113"/>
      <c r="L49" s="113"/>
    </row>
    <row r="50" spans="1:12" s="3" customFormat="1" ht="15.75">
      <c r="A50" s="1">
        <v>18</v>
      </c>
      <c r="B50" s="9" t="s">
        <v>45</v>
      </c>
      <c r="C50" s="97"/>
      <c r="D50" s="14">
        <f aca="true" t="shared" si="9" ref="D50:I50">SUM(D51:D53)</f>
        <v>280052</v>
      </c>
      <c r="E50" s="14">
        <f t="shared" si="9"/>
        <v>280052</v>
      </c>
      <c r="F50" s="14">
        <f t="shared" si="9"/>
        <v>280052</v>
      </c>
      <c r="G50" s="14">
        <f t="shared" si="9"/>
        <v>75614</v>
      </c>
      <c r="H50" s="14">
        <f t="shared" si="9"/>
        <v>75614</v>
      </c>
      <c r="I50" s="14">
        <f t="shared" si="9"/>
        <v>75614</v>
      </c>
      <c r="J50" s="14">
        <f aca="true" t="shared" si="10" ref="J50:L53">D50+G50</f>
        <v>355666</v>
      </c>
      <c r="K50" s="14">
        <f t="shared" si="10"/>
        <v>355666</v>
      </c>
      <c r="L50" s="14">
        <f t="shared" si="10"/>
        <v>355666</v>
      </c>
    </row>
    <row r="51" spans="1:12" s="3" customFormat="1" ht="31.5">
      <c r="A51" s="1">
        <v>19</v>
      </c>
      <c r="B51" s="85" t="s">
        <v>388</v>
      </c>
      <c r="C51" s="97">
        <v>1</v>
      </c>
      <c r="D51" s="5">
        <f aca="true" t="shared" si="11" ref="D51:I51">SUMIF($C$36:$C$50,"1",D$36:D$50)</f>
        <v>0</v>
      </c>
      <c r="E51" s="5">
        <f t="shared" si="11"/>
        <v>0</v>
      </c>
      <c r="F51" s="5">
        <f t="shared" si="11"/>
        <v>0</v>
      </c>
      <c r="G51" s="5">
        <f t="shared" si="11"/>
        <v>0</v>
      </c>
      <c r="H51" s="5">
        <f t="shared" si="11"/>
        <v>0</v>
      </c>
      <c r="I51" s="5">
        <f t="shared" si="11"/>
        <v>0</v>
      </c>
      <c r="J51" s="5">
        <f t="shared" si="10"/>
        <v>0</v>
      </c>
      <c r="K51" s="5">
        <f t="shared" si="10"/>
        <v>0</v>
      </c>
      <c r="L51" s="5">
        <f t="shared" si="10"/>
        <v>0</v>
      </c>
    </row>
    <row r="52" spans="1:12" s="3" customFormat="1" ht="15.75">
      <c r="A52" s="1">
        <v>20</v>
      </c>
      <c r="B52" s="85" t="s">
        <v>232</v>
      </c>
      <c r="C52" s="97">
        <v>2</v>
      </c>
      <c r="D52" s="5">
        <f aca="true" t="shared" si="12" ref="D52:I52">SUMIF($C$36:$C$50,"2",D$36:D$50)</f>
        <v>280052</v>
      </c>
      <c r="E52" s="5">
        <f t="shared" si="12"/>
        <v>280052</v>
      </c>
      <c r="F52" s="5">
        <f t="shared" si="12"/>
        <v>280052</v>
      </c>
      <c r="G52" s="5">
        <f t="shared" si="12"/>
        <v>75614</v>
      </c>
      <c r="H52" s="5">
        <f t="shared" si="12"/>
        <v>75614</v>
      </c>
      <c r="I52" s="5">
        <f t="shared" si="12"/>
        <v>75614</v>
      </c>
      <c r="J52" s="5">
        <f t="shared" si="10"/>
        <v>355666</v>
      </c>
      <c r="K52" s="5">
        <f t="shared" si="10"/>
        <v>355666</v>
      </c>
      <c r="L52" s="5">
        <f t="shared" si="10"/>
        <v>355666</v>
      </c>
    </row>
    <row r="53" spans="1:12" s="3" customFormat="1" ht="15.75">
      <c r="A53" s="1">
        <v>21</v>
      </c>
      <c r="B53" s="85" t="s">
        <v>124</v>
      </c>
      <c r="C53" s="97">
        <v>3</v>
      </c>
      <c r="D53" s="5">
        <f aca="true" t="shared" si="13" ref="D53:I53">SUMIF($C$36:$C$50,"3",D$36:D$50)</f>
        <v>0</v>
      </c>
      <c r="E53" s="5">
        <f t="shared" si="13"/>
        <v>0</v>
      </c>
      <c r="F53" s="5">
        <f t="shared" si="13"/>
        <v>0</v>
      </c>
      <c r="G53" s="5">
        <f t="shared" si="13"/>
        <v>0</v>
      </c>
      <c r="H53" s="5">
        <f t="shared" si="13"/>
        <v>0</v>
      </c>
      <c r="I53" s="5">
        <f t="shared" si="13"/>
        <v>0</v>
      </c>
      <c r="J53" s="5">
        <f t="shared" si="10"/>
        <v>0</v>
      </c>
      <c r="K53" s="5">
        <f t="shared" si="10"/>
        <v>0</v>
      </c>
      <c r="L53" s="5">
        <f t="shared" si="10"/>
        <v>0</v>
      </c>
    </row>
    <row r="54" spans="1:12" s="3" customFormat="1" ht="31.5">
      <c r="A54" s="1">
        <v>22</v>
      </c>
      <c r="B54" s="102" t="s">
        <v>207</v>
      </c>
      <c r="C54" s="97"/>
      <c r="D54" s="14"/>
      <c r="E54" s="14"/>
      <c r="F54" s="14"/>
      <c r="G54" s="14"/>
      <c r="H54" s="14"/>
      <c r="I54" s="14"/>
      <c r="J54" s="14"/>
      <c r="K54" s="14"/>
      <c r="L54" s="14"/>
    </row>
    <row r="55" spans="1:12" s="3" customFormat="1" ht="47.25" hidden="1">
      <c r="A55" s="1"/>
      <c r="B55" s="61" t="s">
        <v>210</v>
      </c>
      <c r="C55" s="97"/>
      <c r="D55" s="5"/>
      <c r="E55" s="5"/>
      <c r="F55" s="5"/>
      <c r="G55" s="113"/>
      <c r="H55" s="113"/>
      <c r="I55" s="113"/>
      <c r="J55" s="5">
        <f aca="true" t="shared" si="14" ref="J55:J76">D55+G55</f>
        <v>0</v>
      </c>
      <c r="K55" s="5">
        <f aca="true" t="shared" si="15" ref="K55:K76">E55+H55</f>
        <v>0</v>
      </c>
      <c r="L55" s="5">
        <f aca="true" t="shared" si="16" ref="L55:L76">F55+I55</f>
        <v>0</v>
      </c>
    </row>
    <row r="56" spans="1:12" s="3" customFormat="1" ht="15.75" hidden="1">
      <c r="A56" s="1"/>
      <c r="B56" s="61"/>
      <c r="C56" s="97"/>
      <c r="D56" s="5"/>
      <c r="E56" s="5"/>
      <c r="F56" s="5"/>
      <c r="G56" s="113"/>
      <c r="H56" s="113"/>
      <c r="I56" s="113"/>
      <c r="J56" s="5">
        <f t="shared" si="14"/>
        <v>0</v>
      </c>
      <c r="K56" s="5">
        <f t="shared" si="15"/>
        <v>0</v>
      </c>
      <c r="L56" s="5">
        <f t="shared" si="16"/>
        <v>0</v>
      </c>
    </row>
    <row r="57" spans="1:12" s="3" customFormat="1" ht="47.25" hidden="1">
      <c r="A57" s="1"/>
      <c r="B57" s="61" t="s">
        <v>209</v>
      </c>
      <c r="C57" s="97"/>
      <c r="D57" s="5"/>
      <c r="E57" s="5"/>
      <c r="F57" s="5"/>
      <c r="G57" s="113"/>
      <c r="H57" s="113"/>
      <c r="I57" s="113"/>
      <c r="J57" s="5">
        <f t="shared" si="14"/>
        <v>0</v>
      </c>
      <c r="K57" s="5">
        <f t="shared" si="15"/>
        <v>0</v>
      </c>
      <c r="L57" s="5">
        <f t="shared" si="16"/>
        <v>0</v>
      </c>
    </row>
    <row r="58" spans="1:12" s="3" customFormat="1" ht="15.75" hidden="1">
      <c r="A58" s="1"/>
      <c r="B58" s="61"/>
      <c r="C58" s="97"/>
      <c r="D58" s="5"/>
      <c r="E58" s="5"/>
      <c r="F58" s="5"/>
      <c r="G58" s="113"/>
      <c r="H58" s="113"/>
      <c r="I58" s="113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47.25" hidden="1">
      <c r="A59" s="1"/>
      <c r="B59" s="61" t="s">
        <v>208</v>
      </c>
      <c r="C59" s="97"/>
      <c r="D59" s="5"/>
      <c r="E59" s="5"/>
      <c r="F59" s="5"/>
      <c r="G59" s="113"/>
      <c r="H59" s="113"/>
      <c r="I59" s="113"/>
      <c r="J59" s="5">
        <f t="shared" si="14"/>
        <v>0</v>
      </c>
      <c r="K59" s="5">
        <f t="shared" si="15"/>
        <v>0</v>
      </c>
      <c r="L59" s="5">
        <f t="shared" si="16"/>
        <v>0</v>
      </c>
    </row>
    <row r="60" spans="1:12" s="3" customFormat="1" ht="47.25" hidden="1">
      <c r="A60" s="1">
        <v>23</v>
      </c>
      <c r="B60" s="85" t="s">
        <v>533</v>
      </c>
      <c r="C60" s="97">
        <v>2</v>
      </c>
      <c r="D60" s="5"/>
      <c r="E60" s="5"/>
      <c r="F60" s="5"/>
      <c r="G60" s="113"/>
      <c r="H60" s="113"/>
      <c r="I60" s="113"/>
      <c r="J60" s="5">
        <f t="shared" si="14"/>
        <v>0</v>
      </c>
      <c r="K60" s="5">
        <f t="shared" si="15"/>
        <v>0</v>
      </c>
      <c r="L60" s="5">
        <f t="shared" si="16"/>
        <v>0</v>
      </c>
    </row>
    <row r="61" spans="1:12" s="3" customFormat="1" ht="31.5">
      <c r="A61" s="1" t="s">
        <v>622</v>
      </c>
      <c r="B61" s="85" t="s">
        <v>577</v>
      </c>
      <c r="C61" s="97">
        <v>2</v>
      </c>
      <c r="D61" s="5">
        <v>0</v>
      </c>
      <c r="E61" s="5">
        <v>19048</v>
      </c>
      <c r="F61" s="5">
        <v>19048</v>
      </c>
      <c r="G61" s="113"/>
      <c r="H61" s="113"/>
      <c r="I61" s="113"/>
      <c r="J61" s="5">
        <f t="shared" si="14"/>
        <v>0</v>
      </c>
      <c r="K61" s="5">
        <f t="shared" si="15"/>
        <v>19048</v>
      </c>
      <c r="L61" s="5">
        <f t="shared" si="16"/>
        <v>19048</v>
      </c>
    </row>
    <row r="62" spans="1:12" s="3" customFormat="1" ht="63">
      <c r="A62" s="1" t="s">
        <v>623</v>
      </c>
      <c r="B62" s="61" t="s">
        <v>376</v>
      </c>
      <c r="C62" s="97"/>
      <c r="D62" s="5">
        <f>SUM(D60:D61)</f>
        <v>0</v>
      </c>
      <c r="E62" s="5">
        <f>SUM(E60:E61)</f>
        <v>19048</v>
      </c>
      <c r="F62" s="5">
        <f>SUM(F60:F61)</f>
        <v>19048</v>
      </c>
      <c r="G62" s="113"/>
      <c r="H62" s="113"/>
      <c r="I62" s="113"/>
      <c r="J62" s="5">
        <f t="shared" si="14"/>
        <v>0</v>
      </c>
      <c r="K62" s="5">
        <f t="shared" si="15"/>
        <v>19048</v>
      </c>
      <c r="L62" s="5">
        <f t="shared" si="16"/>
        <v>19048</v>
      </c>
    </row>
    <row r="63" spans="1:12" s="3" customFormat="1" ht="47.25" hidden="1">
      <c r="A63" s="1"/>
      <c r="B63" s="61" t="s">
        <v>211</v>
      </c>
      <c r="C63" s="97"/>
      <c r="D63" s="5"/>
      <c r="E63" s="5"/>
      <c r="F63" s="5"/>
      <c r="G63" s="113"/>
      <c r="H63" s="113"/>
      <c r="I63" s="113"/>
      <c r="J63" s="5">
        <f t="shared" si="14"/>
        <v>0</v>
      </c>
      <c r="K63" s="5">
        <f t="shared" si="15"/>
        <v>0</v>
      </c>
      <c r="L63" s="5">
        <f t="shared" si="16"/>
        <v>0</v>
      </c>
    </row>
    <row r="64" spans="1:12" s="3" customFormat="1" ht="15.75" hidden="1">
      <c r="A64" s="1"/>
      <c r="B64" s="61"/>
      <c r="C64" s="97"/>
      <c r="D64" s="5"/>
      <c r="E64" s="5"/>
      <c r="F64" s="5"/>
      <c r="G64" s="113"/>
      <c r="H64" s="113"/>
      <c r="I64" s="113"/>
      <c r="J64" s="5">
        <f t="shared" si="14"/>
        <v>0</v>
      </c>
      <c r="K64" s="5">
        <f t="shared" si="15"/>
        <v>0</v>
      </c>
      <c r="L64" s="5">
        <f t="shared" si="16"/>
        <v>0</v>
      </c>
    </row>
    <row r="65" spans="1:12" s="3" customFormat="1" ht="47.25" hidden="1">
      <c r="A65" s="1"/>
      <c r="B65" s="61" t="s">
        <v>212</v>
      </c>
      <c r="C65" s="97"/>
      <c r="D65" s="5"/>
      <c r="E65" s="5"/>
      <c r="F65" s="5"/>
      <c r="G65" s="113"/>
      <c r="H65" s="113"/>
      <c r="I65" s="113"/>
      <c r="J65" s="5">
        <f t="shared" si="14"/>
        <v>0</v>
      </c>
      <c r="K65" s="5">
        <f t="shared" si="15"/>
        <v>0</v>
      </c>
      <c r="L65" s="5">
        <f t="shared" si="16"/>
        <v>0</v>
      </c>
    </row>
    <row r="66" spans="1:12" s="3" customFormat="1" ht="15.75" hidden="1">
      <c r="A66" s="1"/>
      <c r="B66" s="61"/>
      <c r="C66" s="97"/>
      <c r="D66" s="5"/>
      <c r="E66" s="5"/>
      <c r="F66" s="5"/>
      <c r="G66" s="113"/>
      <c r="H66" s="113"/>
      <c r="I66" s="113"/>
      <c r="J66" s="5">
        <f t="shared" si="14"/>
        <v>0</v>
      </c>
      <c r="K66" s="5">
        <f t="shared" si="15"/>
        <v>0</v>
      </c>
      <c r="L66" s="5">
        <f t="shared" si="16"/>
        <v>0</v>
      </c>
    </row>
    <row r="67" spans="1:12" s="3" customFormat="1" ht="15.75" hidden="1">
      <c r="A67" s="1"/>
      <c r="B67" s="61" t="s">
        <v>213</v>
      </c>
      <c r="C67" s="97"/>
      <c r="D67" s="5"/>
      <c r="E67" s="5"/>
      <c r="F67" s="5"/>
      <c r="G67" s="113"/>
      <c r="H67" s="113"/>
      <c r="I67" s="113"/>
      <c r="J67" s="5">
        <f t="shared" si="14"/>
        <v>0</v>
      </c>
      <c r="K67" s="5">
        <f t="shared" si="15"/>
        <v>0</v>
      </c>
      <c r="L67" s="5">
        <f t="shared" si="16"/>
        <v>0</v>
      </c>
    </row>
    <row r="68" spans="1:12" s="3" customFormat="1" ht="15.75" hidden="1">
      <c r="A68" s="1"/>
      <c r="B68" s="61"/>
      <c r="C68" s="97"/>
      <c r="D68" s="5"/>
      <c r="E68" s="5"/>
      <c r="F68" s="5"/>
      <c r="G68" s="113"/>
      <c r="H68" s="113"/>
      <c r="I68" s="113"/>
      <c r="J68" s="5">
        <f t="shared" si="14"/>
        <v>0</v>
      </c>
      <c r="K68" s="5">
        <f t="shared" si="15"/>
        <v>0</v>
      </c>
      <c r="L68" s="5">
        <f t="shared" si="16"/>
        <v>0</v>
      </c>
    </row>
    <row r="69" spans="1:12" s="3" customFormat="1" ht="15.75" hidden="1">
      <c r="A69" s="1"/>
      <c r="B69" s="61" t="s">
        <v>523</v>
      </c>
      <c r="C69" s="97">
        <v>2</v>
      </c>
      <c r="D69" s="5">
        <v>0</v>
      </c>
      <c r="E69" s="5">
        <v>0</v>
      </c>
      <c r="F69" s="5">
        <v>0</v>
      </c>
      <c r="G69" s="113"/>
      <c r="H69" s="113"/>
      <c r="I69" s="113"/>
      <c r="J69" s="5">
        <f t="shared" si="14"/>
        <v>0</v>
      </c>
      <c r="K69" s="5">
        <f t="shared" si="15"/>
        <v>0</v>
      </c>
      <c r="L69" s="5">
        <f t="shared" si="16"/>
        <v>0</v>
      </c>
    </row>
    <row r="70" spans="1:12" s="3" customFormat="1" ht="15.75" hidden="1">
      <c r="A70" s="1" t="s">
        <v>552</v>
      </c>
      <c r="B70" s="61" t="s">
        <v>526</v>
      </c>
      <c r="C70" s="97">
        <v>2</v>
      </c>
      <c r="D70" s="5"/>
      <c r="E70" s="5"/>
      <c r="F70" s="5"/>
      <c r="G70" s="113"/>
      <c r="H70" s="113"/>
      <c r="I70" s="113"/>
      <c r="J70" s="5">
        <f t="shared" si="14"/>
        <v>0</v>
      </c>
      <c r="K70" s="5">
        <f t="shared" si="15"/>
        <v>0</v>
      </c>
      <c r="L70" s="5">
        <f t="shared" si="16"/>
        <v>0</v>
      </c>
    </row>
    <row r="71" spans="1:12" s="3" customFormat="1" ht="31.5" hidden="1">
      <c r="A71" s="1" t="s">
        <v>553</v>
      </c>
      <c r="B71" s="61" t="s">
        <v>214</v>
      </c>
      <c r="C71" s="97"/>
      <c r="D71" s="5">
        <f>SUM(D69:D70)</f>
        <v>0</v>
      </c>
      <c r="E71" s="5">
        <f>SUM(E69:E70)</f>
        <v>0</v>
      </c>
      <c r="F71" s="5">
        <f>SUM(F69:F70)</f>
        <v>0</v>
      </c>
      <c r="G71" s="113"/>
      <c r="H71" s="113"/>
      <c r="I71" s="113"/>
      <c r="J71" s="5">
        <f t="shared" si="14"/>
        <v>0</v>
      </c>
      <c r="K71" s="5">
        <f t="shared" si="15"/>
        <v>0</v>
      </c>
      <c r="L71" s="5">
        <f t="shared" si="16"/>
        <v>0</v>
      </c>
    </row>
    <row r="72" spans="1:12" s="3" customFormat="1" ht="31.5">
      <c r="A72" s="1">
        <v>23</v>
      </c>
      <c r="B72" s="9" t="s">
        <v>46</v>
      </c>
      <c r="C72" s="97"/>
      <c r="D72" s="14">
        <f aca="true" t="shared" si="17" ref="D72:I72">SUM(D73:D75)</f>
        <v>0</v>
      </c>
      <c r="E72" s="14">
        <f t="shared" si="17"/>
        <v>19048</v>
      </c>
      <c r="F72" s="14">
        <f t="shared" si="17"/>
        <v>19048</v>
      </c>
      <c r="G72" s="14">
        <f t="shared" si="17"/>
        <v>0</v>
      </c>
      <c r="H72" s="14">
        <f t="shared" si="17"/>
        <v>0</v>
      </c>
      <c r="I72" s="14">
        <f t="shared" si="17"/>
        <v>0</v>
      </c>
      <c r="J72" s="14">
        <f t="shared" si="14"/>
        <v>0</v>
      </c>
      <c r="K72" s="14">
        <f t="shared" si="15"/>
        <v>19048</v>
      </c>
      <c r="L72" s="14">
        <f t="shared" si="16"/>
        <v>19048</v>
      </c>
    </row>
    <row r="73" spans="1:12" s="3" customFormat="1" ht="31.5">
      <c r="A73" s="1">
        <v>24</v>
      </c>
      <c r="B73" s="85" t="s">
        <v>388</v>
      </c>
      <c r="C73" s="97">
        <v>1</v>
      </c>
      <c r="D73" s="5">
        <f aca="true" t="shared" si="18" ref="D73:I73">SUMIF($C$54:$C$72,"1",D$54:D$72)</f>
        <v>0</v>
      </c>
      <c r="E73" s="5">
        <f t="shared" si="18"/>
        <v>0</v>
      </c>
      <c r="F73" s="5">
        <f t="shared" si="18"/>
        <v>0</v>
      </c>
      <c r="G73" s="5">
        <f t="shared" si="18"/>
        <v>0</v>
      </c>
      <c r="H73" s="5">
        <f t="shared" si="18"/>
        <v>0</v>
      </c>
      <c r="I73" s="5">
        <f t="shared" si="18"/>
        <v>0</v>
      </c>
      <c r="J73" s="5">
        <f t="shared" si="14"/>
        <v>0</v>
      </c>
      <c r="K73" s="5">
        <f t="shared" si="15"/>
        <v>0</v>
      </c>
      <c r="L73" s="5">
        <f t="shared" si="16"/>
        <v>0</v>
      </c>
    </row>
    <row r="74" spans="1:12" s="3" customFormat="1" ht="15.75">
      <c r="A74" s="1">
        <v>25</v>
      </c>
      <c r="B74" s="85" t="s">
        <v>232</v>
      </c>
      <c r="C74" s="97">
        <v>2</v>
      </c>
      <c r="D74" s="5">
        <f aca="true" t="shared" si="19" ref="D74:I74">SUMIF($C$54:$C$72,"2",D$54:D$72)</f>
        <v>0</v>
      </c>
      <c r="E74" s="5">
        <f t="shared" si="19"/>
        <v>19048</v>
      </c>
      <c r="F74" s="5">
        <f t="shared" si="19"/>
        <v>19048</v>
      </c>
      <c r="G74" s="5">
        <f t="shared" si="19"/>
        <v>0</v>
      </c>
      <c r="H74" s="5">
        <f t="shared" si="19"/>
        <v>0</v>
      </c>
      <c r="I74" s="5">
        <f t="shared" si="19"/>
        <v>0</v>
      </c>
      <c r="J74" s="5">
        <f t="shared" si="14"/>
        <v>0</v>
      </c>
      <c r="K74" s="5">
        <f t="shared" si="15"/>
        <v>19048</v>
      </c>
      <c r="L74" s="5">
        <f t="shared" si="16"/>
        <v>19048</v>
      </c>
    </row>
    <row r="75" spans="1:12" s="3" customFormat="1" ht="15.75">
      <c r="A75" s="1">
        <v>26</v>
      </c>
      <c r="B75" s="85" t="s">
        <v>124</v>
      </c>
      <c r="C75" s="97">
        <v>3</v>
      </c>
      <c r="D75" s="5">
        <f aca="true" t="shared" si="20" ref="D75:I75">SUMIF($C$54:$C$72,"3",D$54:D$72)</f>
        <v>0</v>
      </c>
      <c r="E75" s="5">
        <f t="shared" si="20"/>
        <v>0</v>
      </c>
      <c r="F75" s="5">
        <f t="shared" si="20"/>
        <v>0</v>
      </c>
      <c r="G75" s="5">
        <f t="shared" si="20"/>
        <v>0</v>
      </c>
      <c r="H75" s="5">
        <f t="shared" si="20"/>
        <v>0</v>
      </c>
      <c r="I75" s="5">
        <f t="shared" si="20"/>
        <v>0</v>
      </c>
      <c r="J75" s="5">
        <f t="shared" si="14"/>
        <v>0</v>
      </c>
      <c r="K75" s="5">
        <f t="shared" si="15"/>
        <v>0</v>
      </c>
      <c r="L75" s="5">
        <f t="shared" si="16"/>
        <v>0</v>
      </c>
    </row>
    <row r="76" spans="1:12" s="3" customFormat="1" ht="31.5">
      <c r="A76" s="1">
        <v>27</v>
      </c>
      <c r="B76" s="9" t="s">
        <v>167</v>
      </c>
      <c r="C76" s="97"/>
      <c r="D76" s="14">
        <f aca="true" t="shared" si="21" ref="D76:I76">D32+D50+D72</f>
        <v>3447653</v>
      </c>
      <c r="E76" s="14">
        <f t="shared" si="21"/>
        <v>30431400</v>
      </c>
      <c r="F76" s="14">
        <f t="shared" si="21"/>
        <v>30431400</v>
      </c>
      <c r="G76" s="14">
        <f t="shared" si="21"/>
        <v>930866</v>
      </c>
      <c r="H76" s="14">
        <f t="shared" si="21"/>
        <v>8211335</v>
      </c>
      <c r="I76" s="14">
        <f t="shared" si="21"/>
        <v>8211335</v>
      </c>
      <c r="J76" s="14">
        <f t="shared" si="14"/>
        <v>4378519</v>
      </c>
      <c r="K76" s="14">
        <f t="shared" si="15"/>
        <v>38642735</v>
      </c>
      <c r="L76" s="14">
        <f t="shared" si="16"/>
        <v>38642735</v>
      </c>
    </row>
    <row r="77" spans="11:12" ht="15.75">
      <c r="K77" s="203" t="s">
        <v>632</v>
      </c>
      <c r="L77" s="203"/>
    </row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8" ht="15.75"/>
    <row r="129" ht="15.75"/>
    <row r="130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</sheetData>
  <sheetProtection/>
  <mergeCells count="7">
    <mergeCell ref="B5:B6"/>
    <mergeCell ref="C5:C6"/>
    <mergeCell ref="D5:E5"/>
    <mergeCell ref="G5:H5"/>
    <mergeCell ref="A1:K1"/>
    <mergeCell ref="A2:K2"/>
    <mergeCell ref="J5:K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75" r:id="rId3"/>
  <headerFooter>
    <oddHeader>&amp;R&amp;"Arial,Normál"&amp;10 2. melléklet az 5/2018.(V.25.) önkormányzati rendelethez
"&amp;"Arial,Dőlt"2. melléklet a 2/2018.(III.12.) önkormányzati rendelethez&amp;"Arial,Normál"
</oddHeader>
    <oddFooter>&amp;C&amp;P. oldal, összesen: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2"/>
  <sheetViews>
    <sheetView zoomScalePageLayoutView="0" workbookViewId="0" topLeftCell="A1">
      <selection activeCell="AH11" sqref="AH11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5.421875" style="21" customWidth="1"/>
    <col min="4" max="5" width="15.421875" style="21" hidden="1" customWidth="1"/>
    <col min="6" max="6" width="11.7109375" style="21" customWidth="1"/>
    <col min="7" max="8" width="9.140625" style="21" customWidth="1"/>
    <col min="9" max="9" width="11.7109375" style="21" customWidth="1"/>
    <col min="10" max="16384" width="9.140625" style="21" customWidth="1"/>
  </cols>
  <sheetData>
    <row r="1" spans="1:9" s="16" customFormat="1" ht="15.75">
      <c r="A1" s="258" t="s">
        <v>514</v>
      </c>
      <c r="B1" s="258"/>
      <c r="C1" s="258"/>
      <c r="D1" s="258"/>
      <c r="E1" s="258"/>
      <c r="F1" s="258"/>
      <c r="G1" s="258"/>
      <c r="H1" s="258"/>
      <c r="I1" s="258"/>
    </row>
    <row r="2" spans="1:9" s="16" customFormat="1" ht="15.75">
      <c r="A2" s="259" t="s">
        <v>578</v>
      </c>
      <c r="B2" s="259"/>
      <c r="C2" s="259"/>
      <c r="D2" s="259"/>
      <c r="E2" s="259"/>
      <c r="F2" s="259"/>
      <c r="G2" s="259"/>
      <c r="H2" s="259"/>
      <c r="I2" s="259"/>
    </row>
    <row r="3" spans="1:9" s="16" customFormat="1" ht="15.75">
      <c r="A3" s="259" t="s">
        <v>166</v>
      </c>
      <c r="B3" s="259"/>
      <c r="C3" s="259"/>
      <c r="D3" s="259"/>
      <c r="E3" s="259"/>
      <c r="F3" s="259"/>
      <c r="G3" s="259"/>
      <c r="H3" s="259"/>
      <c r="I3" s="259"/>
    </row>
    <row r="4" spans="1:9" ht="15.75">
      <c r="A4" s="259" t="s">
        <v>477</v>
      </c>
      <c r="B4" s="259"/>
      <c r="C4" s="259"/>
      <c r="D4" s="259"/>
      <c r="E4" s="259"/>
      <c r="F4" s="259"/>
      <c r="G4" s="259"/>
      <c r="H4" s="259"/>
      <c r="I4" s="259"/>
    </row>
    <row r="5" spans="1:9" ht="15.75">
      <c r="A5" s="41"/>
      <c r="B5" s="41"/>
      <c r="C5" s="41"/>
      <c r="D5" s="41"/>
      <c r="E5" s="41"/>
      <c r="F5" s="16"/>
      <c r="G5" s="16"/>
      <c r="H5" s="16"/>
      <c r="I5" s="16"/>
    </row>
    <row r="6" spans="1:9" s="3" customFormat="1" ht="15.75">
      <c r="A6" s="1"/>
      <c r="B6" s="1" t="s">
        <v>0</v>
      </c>
      <c r="C6" s="1" t="s">
        <v>1</v>
      </c>
      <c r="D6" s="182"/>
      <c r="E6" s="182"/>
      <c r="F6" s="43" t="s">
        <v>2</v>
      </c>
      <c r="G6" s="43" t="s">
        <v>3</v>
      </c>
      <c r="H6" s="43" t="s">
        <v>6</v>
      </c>
      <c r="I6" s="43" t="s">
        <v>47</v>
      </c>
    </row>
    <row r="7" spans="1:9" s="3" customFormat="1" ht="15.75">
      <c r="A7" s="1">
        <v>1</v>
      </c>
      <c r="B7" s="260" t="s">
        <v>9</v>
      </c>
      <c r="C7" s="183" t="s">
        <v>394</v>
      </c>
      <c r="D7" s="183"/>
      <c r="E7" s="183"/>
      <c r="F7" s="4">
        <v>2019</v>
      </c>
      <c r="G7" s="4" t="s">
        <v>534</v>
      </c>
      <c r="H7" s="4" t="s">
        <v>575</v>
      </c>
      <c r="I7" s="4" t="s">
        <v>5</v>
      </c>
    </row>
    <row r="8" spans="1:9" s="3" customFormat="1" ht="15.75">
      <c r="A8" s="1">
        <v>2</v>
      </c>
      <c r="B8" s="261"/>
      <c r="C8" s="6" t="s">
        <v>4</v>
      </c>
      <c r="D8" s="6" t="s">
        <v>613</v>
      </c>
      <c r="E8" s="6" t="s">
        <v>648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4" t="s">
        <v>389</v>
      </c>
      <c r="C9" s="15">
        <f>Bevételek!C132+Bevételek!C133+Bevételek!C135+Bevételek!C136+Bevételek!C141</f>
        <v>1750000</v>
      </c>
      <c r="D9" s="15">
        <f>Bevételek!D132+Bevételek!D133+Bevételek!D135+Bevételek!D136+Bevételek!D141</f>
        <v>1750000</v>
      </c>
      <c r="E9" s="15">
        <f>Bevételek!E132+Bevételek!E133+Bevételek!E135+Bevételek!E136+Bevételek!E141</f>
        <v>1750000</v>
      </c>
      <c r="F9" s="45"/>
      <c r="G9" s="45"/>
      <c r="H9" s="45"/>
      <c r="I9" s="45"/>
    </row>
    <row r="10" spans="1:9" ht="30">
      <c r="A10" s="1">
        <v>4</v>
      </c>
      <c r="B10" s="44" t="s">
        <v>390</v>
      </c>
      <c r="C10" s="15">
        <f>Bevételek!C183+Bevételek!C184+Bevételek!C185</f>
        <v>0</v>
      </c>
      <c r="D10" s="15">
        <f>Bevételek!D183+Bevételek!D184+Bevételek!D185</f>
        <v>0</v>
      </c>
      <c r="E10" s="15">
        <f>Bevételek!E183+Bevételek!E184+Bevételek!E185</f>
        <v>0</v>
      </c>
      <c r="F10" s="45"/>
      <c r="G10" s="45"/>
      <c r="H10" s="45"/>
      <c r="I10" s="45"/>
    </row>
    <row r="11" spans="1:9" ht="15.75">
      <c r="A11" s="1">
        <v>5</v>
      </c>
      <c r="B11" s="44" t="s">
        <v>29</v>
      </c>
      <c r="C11" s="15">
        <f>Bevételek!C139+Bevételek!C155+Bevételek!C170-Bevételek!C152-Bevételek!C153</f>
        <v>0</v>
      </c>
      <c r="D11" s="15">
        <f>Bevételek!D139+Bevételek!D155+Bevételek!D170-Bevételek!D152-Bevételek!D153</f>
        <v>0</v>
      </c>
      <c r="E11" s="15">
        <f>Bevételek!E139+Bevételek!E155+Bevételek!E170-Bevételek!E152-Bevételek!E153</f>
        <v>0</v>
      </c>
      <c r="F11" s="45"/>
      <c r="G11" s="45"/>
      <c r="H11" s="45"/>
      <c r="I11" s="45"/>
    </row>
    <row r="12" spans="1:9" ht="45">
      <c r="A12" s="1">
        <v>6</v>
      </c>
      <c r="B12" s="44" t="s">
        <v>30</v>
      </c>
      <c r="C12" s="15">
        <f>Bevételek!C164+Bevételek!C180+Bevételek!C181+Bevételek!C182+Bevételek!C219+Bevételek!C224+Bevételek!C228</f>
        <v>105000</v>
      </c>
      <c r="D12" s="15">
        <f>Bevételek!D164+Bevételek!D180+Bevételek!D181+Bevételek!D182+Bevételek!D219+Bevételek!D224+Bevételek!D228</f>
        <v>105000</v>
      </c>
      <c r="E12" s="15">
        <f>Bevételek!E164+Bevételek!E180+Bevételek!E181+Bevételek!E182+Bevételek!E219+Bevételek!E224+Bevételek!E228</f>
        <v>105000</v>
      </c>
      <c r="F12" s="45"/>
      <c r="G12" s="45"/>
      <c r="H12" s="45"/>
      <c r="I12" s="45"/>
    </row>
    <row r="13" spans="1:9" ht="15.75">
      <c r="A13" s="1">
        <v>7</v>
      </c>
      <c r="B13" s="44" t="s">
        <v>31</v>
      </c>
      <c r="C13" s="15">
        <f>Bevételek!C230</f>
        <v>0</v>
      </c>
      <c r="D13" s="15">
        <f>Bevételek!D230</f>
        <v>0</v>
      </c>
      <c r="E13" s="15">
        <f>Bevételek!E230</f>
        <v>0</v>
      </c>
      <c r="F13" s="45"/>
      <c r="G13" s="45"/>
      <c r="H13" s="45"/>
      <c r="I13" s="45"/>
    </row>
    <row r="14" spans="1:9" ht="30">
      <c r="A14" s="1">
        <v>8</v>
      </c>
      <c r="B14" s="44" t="s">
        <v>32</v>
      </c>
      <c r="C14" s="15">
        <f>Bevételek!C229</f>
        <v>0</v>
      </c>
      <c r="D14" s="15">
        <f>Bevételek!D229</f>
        <v>0</v>
      </c>
      <c r="E14" s="15">
        <f>Bevételek!E229</f>
        <v>0</v>
      </c>
      <c r="F14" s="45"/>
      <c r="G14" s="45"/>
      <c r="H14" s="45"/>
      <c r="I14" s="45"/>
    </row>
    <row r="15" spans="1:9" ht="30">
      <c r="A15" s="1">
        <v>9</v>
      </c>
      <c r="B15" s="44" t="s">
        <v>391</v>
      </c>
      <c r="C15" s="15">
        <f>Bevételek!C52+Bevételek!C112+Bevételek!C239+Bevételek!C253</f>
        <v>0</v>
      </c>
      <c r="D15" s="15">
        <f>Bevételek!D52+Bevételek!D112+Bevételek!D239+Bevételek!D253</f>
        <v>0</v>
      </c>
      <c r="E15" s="15">
        <f>Bevételek!E52+Bevételek!E112+Bevételek!E239+Bevételek!E253</f>
        <v>0</v>
      </c>
      <c r="F15" s="45"/>
      <c r="G15" s="45"/>
      <c r="H15" s="45"/>
      <c r="I15" s="45"/>
    </row>
    <row r="16" spans="1:9" s="22" customFormat="1" ht="15.75">
      <c r="A16" s="1">
        <v>10</v>
      </c>
      <c r="B16" s="46" t="s">
        <v>51</v>
      </c>
      <c r="C16" s="18">
        <f>SUM(C9:C15)</f>
        <v>1855000</v>
      </c>
      <c r="D16" s="18">
        <f>SUM(D9:D15)</f>
        <v>1855000</v>
      </c>
      <c r="E16" s="18">
        <f>SUM(E9:E15)</f>
        <v>1855000</v>
      </c>
      <c r="F16" s="45"/>
      <c r="G16" s="45"/>
      <c r="H16" s="45"/>
      <c r="I16" s="45"/>
    </row>
    <row r="17" spans="1:9" ht="15.75">
      <c r="A17" s="1">
        <v>11</v>
      </c>
      <c r="B17" s="46" t="s">
        <v>52</v>
      </c>
      <c r="C17" s="18">
        <f>ROUNDDOWN(C16*0.5,0)</f>
        <v>927500</v>
      </c>
      <c r="D17" s="18">
        <f>ROUNDDOWN(D16*0.5,0)</f>
        <v>927500</v>
      </c>
      <c r="E17" s="18">
        <f>ROUNDDOWN(E16*0.5,0)</f>
        <v>927500</v>
      </c>
      <c r="F17" s="45"/>
      <c r="G17" s="45"/>
      <c r="H17" s="45"/>
      <c r="I17" s="45"/>
    </row>
    <row r="18" spans="1:9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>C18+F18+G18+H18</f>
        <v>0</v>
      </c>
    </row>
    <row r="19" spans="1:9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aca="true" t="shared" si="0" ref="I19:I25">C19+F19+G19+H19</f>
        <v>0</v>
      </c>
    </row>
    <row r="20" spans="1:9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2" customFormat="1" ht="15.75">
      <c r="A25" s="1">
        <v>19</v>
      </c>
      <c r="B25" s="46" t="s">
        <v>53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</row>
    <row r="26" spans="1:9" s="22" customFormat="1" ht="29.25">
      <c r="A26" s="1">
        <v>20</v>
      </c>
      <c r="B26" s="46" t="s">
        <v>54</v>
      </c>
      <c r="C26" s="18">
        <f>C17-C25</f>
        <v>927500</v>
      </c>
      <c r="D26" s="18">
        <f>D17-D25</f>
        <v>927500</v>
      </c>
      <c r="E26" s="18">
        <f>E17-E25</f>
        <v>927500</v>
      </c>
      <c r="F26" s="45"/>
      <c r="G26" s="45"/>
      <c r="H26" s="45"/>
      <c r="I26" s="45"/>
    </row>
    <row r="27" spans="1:9" s="22" customFormat="1" ht="42.75">
      <c r="A27" s="1">
        <v>21</v>
      </c>
      <c r="B27" s="47" t="s">
        <v>386</v>
      </c>
      <c r="C27" s="18">
        <f aca="true" t="shared" si="2" ref="C27:I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</row>
    <row r="28" spans="1:9" ht="30">
      <c r="A28" s="1">
        <v>22</v>
      </c>
      <c r="B28" s="44" t="s">
        <v>393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</row>
    <row r="29" spans="1:9" ht="45">
      <c r="A29" s="1">
        <v>23</v>
      </c>
      <c r="B29" s="44" t="s">
        <v>121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</row>
    <row r="30" spans="1:9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</row>
    <row r="31" spans="1:9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</row>
    <row r="32" spans="1:9" ht="45">
      <c r="A32" s="1">
        <v>26</v>
      </c>
      <c r="B32" s="44" t="s">
        <v>385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</row>
  </sheetData>
  <sheetProtection/>
  <mergeCells count="5">
    <mergeCell ref="A1:I1"/>
    <mergeCell ref="A3:I3"/>
    <mergeCell ref="A4:I4"/>
    <mergeCell ref="B7:B8"/>
    <mergeCell ref="A2:I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5" r:id="rId1"/>
  <headerFooter>
    <oddHeader>&amp;R&amp;"Arial,Normál"&amp;10
3. melléklet a 2/2018.(III.12.) önkormányzati rendelethez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9"/>
  <sheetViews>
    <sheetView zoomScalePageLayoutView="0" workbookViewId="0" topLeftCell="A1">
      <selection activeCell="AH11" sqref="AH11"/>
    </sheetView>
  </sheetViews>
  <sheetFormatPr defaultColWidth="9.140625" defaultRowHeight="15"/>
  <cols>
    <col min="1" max="1" width="5.7109375" style="0" customWidth="1"/>
    <col min="2" max="2" width="68.28125" style="0" customWidth="1"/>
    <col min="3" max="3" width="9.140625" style="0" customWidth="1"/>
    <col min="4" max="4" width="12.140625" style="0" customWidth="1"/>
    <col min="5" max="7" width="9.140625" style="0" customWidth="1"/>
    <col min="8" max="8" width="12.140625" style="0" customWidth="1"/>
  </cols>
  <sheetData>
    <row r="1" spans="1:8" s="2" customFormat="1" ht="15.75">
      <c r="A1" s="253" t="s">
        <v>516</v>
      </c>
      <c r="B1" s="253"/>
      <c r="C1" s="253"/>
      <c r="D1" s="253"/>
      <c r="E1" s="253"/>
      <c r="F1" s="253"/>
      <c r="G1" s="253"/>
      <c r="H1" s="253"/>
    </row>
    <row r="2" spans="1:8" s="2" customFormat="1" ht="15.75">
      <c r="A2" s="253" t="s">
        <v>476</v>
      </c>
      <c r="B2" s="253"/>
      <c r="C2" s="253"/>
      <c r="D2" s="253"/>
      <c r="E2" s="253"/>
      <c r="F2" s="253"/>
      <c r="G2" s="253"/>
      <c r="H2" s="253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8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</row>
    <row r="5" spans="1:8" s="10" customFormat="1" ht="15.75">
      <c r="A5" s="1">
        <v>1</v>
      </c>
      <c r="B5" s="262" t="s">
        <v>9</v>
      </c>
      <c r="C5" s="264" t="s">
        <v>394</v>
      </c>
      <c r="D5" s="265"/>
      <c r="E5" s="6" t="s">
        <v>478</v>
      </c>
      <c r="F5" s="6" t="s">
        <v>534</v>
      </c>
      <c r="G5" s="264" t="s">
        <v>5</v>
      </c>
      <c r="H5" s="265"/>
    </row>
    <row r="6" spans="1:8" s="10" customFormat="1" ht="31.5">
      <c r="A6" s="1">
        <v>2</v>
      </c>
      <c r="B6" s="263"/>
      <c r="C6" s="6" t="s">
        <v>4</v>
      </c>
      <c r="D6" s="6" t="s">
        <v>613</v>
      </c>
      <c r="E6" s="6" t="s">
        <v>4</v>
      </c>
      <c r="F6" s="6" t="s">
        <v>4</v>
      </c>
      <c r="G6" s="6" t="s">
        <v>4</v>
      </c>
      <c r="H6" s="6" t="s">
        <v>631</v>
      </c>
    </row>
    <row r="7" spans="1:8" s="10" customFormat="1" ht="31.5">
      <c r="A7" s="1">
        <v>3</v>
      </c>
      <c r="B7" s="7" t="s">
        <v>17</v>
      </c>
      <c r="C7" s="14">
        <f>C11</f>
        <v>0</v>
      </c>
      <c r="D7" s="14">
        <f>D11</f>
        <v>34301459</v>
      </c>
      <c r="E7" s="14">
        <f>E11</f>
        <v>0</v>
      </c>
      <c r="F7" s="14">
        <f>F11</f>
        <v>0</v>
      </c>
      <c r="G7" s="14">
        <f>C7+E7+F7</f>
        <v>0</v>
      </c>
      <c r="H7" s="14">
        <f>D7+E7+F7</f>
        <v>34301459</v>
      </c>
    </row>
    <row r="8" spans="1:8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f>C8+E8+F8</f>
        <v>0</v>
      </c>
      <c r="H8" s="14">
        <f>D8+E8+F8</f>
        <v>0</v>
      </c>
    </row>
    <row r="9" spans="1:8" s="10" customFormat="1" ht="15.75" hidden="1">
      <c r="A9" s="1"/>
      <c r="B9" s="7" t="s">
        <v>19</v>
      </c>
      <c r="C9" s="5"/>
      <c r="D9" s="5"/>
      <c r="E9" s="5"/>
      <c r="F9" s="5"/>
      <c r="G9" s="14"/>
      <c r="H9" s="14"/>
    </row>
    <row r="10" spans="1:8" s="10" customFormat="1" ht="15.75">
      <c r="A10" s="1">
        <v>5</v>
      </c>
      <c r="B10" s="7" t="s">
        <v>630</v>
      </c>
      <c r="C10" s="5"/>
      <c r="D10" s="5"/>
      <c r="E10" s="5"/>
      <c r="F10" s="5"/>
      <c r="G10" s="14"/>
      <c r="H10" s="14"/>
    </row>
    <row r="11" spans="1:8" s="10" customFormat="1" ht="15.75">
      <c r="A11" s="1">
        <v>6</v>
      </c>
      <c r="B11" s="7" t="s">
        <v>21</v>
      </c>
      <c r="C11" s="5">
        <v>0</v>
      </c>
      <c r="D11" s="5">
        <v>34301459</v>
      </c>
      <c r="E11" s="5">
        <v>0</v>
      </c>
      <c r="F11" s="5">
        <v>0</v>
      </c>
      <c r="G11" s="14">
        <f>C11+E11+F11</f>
        <v>0</v>
      </c>
      <c r="H11" s="14">
        <f>D11+E11+F11</f>
        <v>34301459</v>
      </c>
    </row>
    <row r="12" spans="1:8" s="10" customFormat="1" ht="15.75">
      <c r="A12" s="1">
        <v>7</v>
      </c>
      <c r="B12" s="7" t="s">
        <v>22</v>
      </c>
      <c r="C12" s="5">
        <v>0</v>
      </c>
      <c r="D12" s="5">
        <v>0</v>
      </c>
      <c r="E12" s="5">
        <v>0</v>
      </c>
      <c r="F12" s="5">
        <v>0</v>
      </c>
      <c r="G12" s="14">
        <f>C12+E12+F12</f>
        <v>0</v>
      </c>
      <c r="H12" s="14">
        <f>D12+E12+F12</f>
        <v>0</v>
      </c>
    </row>
    <row r="13" spans="1:8" s="10" customFormat="1" ht="15.75">
      <c r="A13" s="1">
        <v>8</v>
      </c>
      <c r="B13" s="7" t="s">
        <v>25</v>
      </c>
      <c r="C13" s="5">
        <v>0</v>
      </c>
      <c r="D13" s="5">
        <v>24178817</v>
      </c>
      <c r="E13" s="5">
        <v>0</v>
      </c>
      <c r="F13" s="5">
        <v>0</v>
      </c>
      <c r="G13" s="14">
        <f>C13+E13+F13</f>
        <v>0</v>
      </c>
      <c r="H13" s="14">
        <f>D13+E13+F13</f>
        <v>24178817</v>
      </c>
    </row>
    <row r="14" spans="1:8" s="10" customFormat="1" ht="15.75">
      <c r="A14" s="1">
        <v>9</v>
      </c>
      <c r="B14" s="7" t="s">
        <v>23</v>
      </c>
      <c r="C14" s="5">
        <v>0</v>
      </c>
      <c r="D14" s="5">
        <v>10122642</v>
      </c>
      <c r="E14" s="5">
        <v>0</v>
      </c>
      <c r="F14" s="5">
        <v>0</v>
      </c>
      <c r="G14" s="14">
        <f>C14+E14+F14</f>
        <v>0</v>
      </c>
      <c r="H14" s="14">
        <f>D14+E14+F14</f>
        <v>10122642</v>
      </c>
    </row>
    <row r="15" spans="1:8" s="10" customFormat="1" ht="15.75">
      <c r="A15" s="1">
        <v>10</v>
      </c>
      <c r="B15" s="7" t="s">
        <v>24</v>
      </c>
      <c r="C15" s="5">
        <f>SUM(C12:C14)</f>
        <v>0</v>
      </c>
      <c r="D15" s="5">
        <f>SUM(D12:D14)</f>
        <v>34301459</v>
      </c>
      <c r="E15" s="5">
        <f>SUM(E12:E14)</f>
        <v>0</v>
      </c>
      <c r="F15" s="5">
        <f>SUM(F12:F14)</f>
        <v>0</v>
      </c>
      <c r="G15" s="14">
        <f>C15+E15+F15</f>
        <v>0</v>
      </c>
      <c r="H15" s="14">
        <f>D15+E15+F15</f>
        <v>34301459</v>
      </c>
    </row>
    <row r="16" spans="1:8" s="10" customFormat="1" ht="15.75" hidden="1">
      <c r="A16" s="1"/>
      <c r="B16" s="7" t="s">
        <v>26</v>
      </c>
      <c r="C16" s="5"/>
      <c r="D16" s="5"/>
      <c r="E16" s="5"/>
      <c r="F16" s="5"/>
      <c r="G16" s="14"/>
      <c r="H16" s="12"/>
    </row>
    <row r="17" spans="1:8" s="10" customFormat="1" ht="15.75" hidden="1">
      <c r="A17" s="1"/>
      <c r="B17" s="7" t="s">
        <v>20</v>
      </c>
      <c r="C17" s="5"/>
      <c r="D17" s="5"/>
      <c r="E17" s="5"/>
      <c r="F17" s="5"/>
      <c r="G17" s="14"/>
      <c r="H17" s="12"/>
    </row>
    <row r="18" spans="1:8" s="10" customFormat="1" ht="15.75" hidden="1">
      <c r="A18" s="1"/>
      <c r="B18" s="7" t="s">
        <v>27</v>
      </c>
      <c r="C18" s="5"/>
      <c r="D18" s="5"/>
      <c r="E18" s="5"/>
      <c r="F18" s="5"/>
      <c r="G18" s="14">
        <f>C18+E18+F18</f>
        <v>0</v>
      </c>
      <c r="H18" s="12"/>
    </row>
    <row r="19" spans="1:8" s="10" customFormat="1" ht="15.75" hidden="1">
      <c r="A19" s="1"/>
      <c r="B19" s="7"/>
      <c r="C19" s="5"/>
      <c r="D19" s="5"/>
      <c r="E19" s="5"/>
      <c r="F19" s="5"/>
      <c r="G19" s="14"/>
      <c r="H19" s="12"/>
    </row>
    <row r="20" spans="1:8" s="10" customFormat="1" ht="15.75" hidden="1">
      <c r="A20" s="1"/>
      <c r="B20" s="7"/>
      <c r="C20" s="5"/>
      <c r="D20" s="5"/>
      <c r="E20" s="5"/>
      <c r="F20" s="5"/>
      <c r="G20" s="14"/>
      <c r="H20" s="12"/>
    </row>
    <row r="21" spans="1:8" s="10" customFormat="1" ht="15.75" hidden="1">
      <c r="A21" s="1"/>
      <c r="B21" s="7"/>
      <c r="C21" s="5"/>
      <c r="D21" s="5"/>
      <c r="E21" s="5"/>
      <c r="F21" s="5"/>
      <c r="G21" s="14"/>
      <c r="H21" s="12"/>
    </row>
    <row r="22" spans="1:8" s="10" customFormat="1" ht="15.75" hidden="1">
      <c r="A22" s="1"/>
      <c r="B22" s="7"/>
      <c r="C22" s="5"/>
      <c r="D22" s="5"/>
      <c r="E22" s="5"/>
      <c r="F22" s="5"/>
      <c r="G22" s="14"/>
      <c r="H22" s="12"/>
    </row>
    <row r="23" spans="1:8" s="10" customFormat="1" ht="15.75" hidden="1">
      <c r="A23" s="1"/>
      <c r="B23" s="7"/>
      <c r="C23" s="5"/>
      <c r="D23" s="5"/>
      <c r="E23" s="5"/>
      <c r="F23" s="5"/>
      <c r="G23" s="14"/>
      <c r="H23" s="12"/>
    </row>
    <row r="24" spans="1:8" s="10" customFormat="1" ht="15.75" hidden="1">
      <c r="A24" s="1"/>
      <c r="B24" s="7"/>
      <c r="C24" s="5"/>
      <c r="D24" s="5"/>
      <c r="E24" s="5"/>
      <c r="F24" s="5"/>
      <c r="G24" s="14"/>
      <c r="H24" s="12"/>
    </row>
    <row r="25" spans="1:8" s="10" customFormat="1" ht="15.75" hidden="1">
      <c r="A25" s="1"/>
      <c r="B25" s="7"/>
      <c r="C25" s="5"/>
      <c r="D25" s="5"/>
      <c r="E25" s="5"/>
      <c r="F25" s="5"/>
      <c r="G25" s="14"/>
      <c r="H25" s="12"/>
    </row>
    <row r="26" spans="1:8" s="10" customFormat="1" ht="15.75" hidden="1">
      <c r="A26" s="1"/>
      <c r="B26" s="7"/>
      <c r="C26" s="5"/>
      <c r="D26" s="5"/>
      <c r="E26" s="5"/>
      <c r="F26" s="5"/>
      <c r="G26" s="14"/>
      <c r="H26" s="12"/>
    </row>
    <row r="27" spans="1:7" ht="15.75" hidden="1">
      <c r="A27" s="1"/>
      <c r="B27" s="7"/>
      <c r="C27" s="5"/>
      <c r="D27" s="5"/>
      <c r="E27" s="5"/>
      <c r="F27" s="5"/>
      <c r="G27" s="14"/>
    </row>
    <row r="28" spans="1:7" ht="15.75" hidden="1">
      <c r="A28" s="1"/>
      <c r="B28" s="7"/>
      <c r="C28" s="5"/>
      <c r="D28" s="5"/>
      <c r="E28" s="5"/>
      <c r="F28" s="5"/>
      <c r="G28" s="14"/>
    </row>
    <row r="29" ht="15">
      <c r="H29" s="202" t="s">
        <v>632</v>
      </c>
    </row>
  </sheetData>
  <sheetProtection/>
  <mergeCells count="5">
    <mergeCell ref="B5:B6"/>
    <mergeCell ref="G5:H5"/>
    <mergeCell ref="C5:D5"/>
    <mergeCell ref="A1:H1"/>
    <mergeCell ref="A2:H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 3. melléklet az 5/2018.(V.25.) önkormányzati rendelethez
"&amp;"Arial,Dőlt"4. melléklet a 2/2018.(III.12.)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3"/>
  <sheetViews>
    <sheetView zoomScalePageLayoutView="0" workbookViewId="0" topLeftCell="A1">
      <selection activeCell="AH11" sqref="AH11"/>
    </sheetView>
  </sheetViews>
  <sheetFormatPr defaultColWidth="9.140625" defaultRowHeight="15"/>
  <cols>
    <col min="2" max="2" width="47.421875" style="0" customWidth="1"/>
    <col min="3" max="3" width="8.7109375" style="0" customWidth="1"/>
  </cols>
  <sheetData>
    <row r="1" spans="1:3" s="2" customFormat="1" ht="15.75">
      <c r="A1" s="253" t="s">
        <v>514</v>
      </c>
      <c r="B1" s="253"/>
      <c r="C1" s="253"/>
    </row>
    <row r="2" spans="1:3" s="2" customFormat="1" ht="15.75">
      <c r="A2" s="253" t="s">
        <v>483</v>
      </c>
      <c r="B2" s="253"/>
      <c r="C2" s="253"/>
    </row>
    <row r="3" spans="1:3" s="2" customFormat="1" ht="15.75">
      <c r="A3" s="253" t="s">
        <v>576</v>
      </c>
      <c r="B3" s="253"/>
      <c r="C3" s="253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124" t="s">
        <v>9</v>
      </c>
      <c r="C6" s="125" t="s">
        <v>4</v>
      </c>
    </row>
    <row r="7" spans="1:3" s="10" customFormat="1" ht="15.75">
      <c r="A7" s="1">
        <v>2</v>
      </c>
      <c r="B7" s="80" t="s">
        <v>484</v>
      </c>
      <c r="C7" s="126"/>
    </row>
    <row r="8" spans="1:3" s="10" customFormat="1" ht="15.75">
      <c r="A8" s="1">
        <v>3</v>
      </c>
      <c r="B8" s="80" t="s">
        <v>485</v>
      </c>
      <c r="C8" s="126">
        <v>25200</v>
      </c>
    </row>
    <row r="9" spans="1:3" s="10" customFormat="1" ht="15.75" hidden="1">
      <c r="A9" s="1">
        <v>4</v>
      </c>
      <c r="B9" s="80" t="s">
        <v>579</v>
      </c>
      <c r="C9" s="126">
        <v>0</v>
      </c>
    </row>
    <row r="10" spans="1:3" s="10" customFormat="1" ht="15.75">
      <c r="A10" s="1">
        <v>4</v>
      </c>
      <c r="B10" s="80" t="s">
        <v>486</v>
      </c>
      <c r="C10" s="126">
        <f>Bevételek!C152</f>
        <v>0</v>
      </c>
    </row>
    <row r="11" spans="1:3" s="10" customFormat="1" ht="15.75">
      <c r="A11" s="1">
        <v>5</v>
      </c>
      <c r="B11" s="80" t="s">
        <v>487</v>
      </c>
      <c r="C11" s="126">
        <f>Bevételek!C145</f>
        <v>0</v>
      </c>
    </row>
    <row r="12" spans="1:3" s="10" customFormat="1" ht="15.75">
      <c r="A12" s="1">
        <v>6</v>
      </c>
      <c r="B12" s="127" t="s">
        <v>7</v>
      </c>
      <c r="C12" s="128">
        <f>SUM(C8:C11)</f>
        <v>25200</v>
      </c>
    </row>
    <row r="13" spans="1:3" s="10" customFormat="1" ht="15.75">
      <c r="A13" s="1">
        <v>7</v>
      </c>
      <c r="B13" s="80" t="s">
        <v>488</v>
      </c>
      <c r="C13" s="126"/>
    </row>
    <row r="14" spans="1:3" s="10" customFormat="1" ht="15.75">
      <c r="A14" s="1">
        <v>8</v>
      </c>
      <c r="B14" s="80" t="s">
        <v>519</v>
      </c>
      <c r="C14" s="126">
        <v>25200</v>
      </c>
    </row>
    <row r="15" spans="1:3" s="10" customFormat="1" ht="15.75" hidden="1">
      <c r="A15" s="1"/>
      <c r="B15" s="80"/>
      <c r="C15" s="126"/>
    </row>
    <row r="16" spans="1:3" s="10" customFormat="1" ht="15.75" hidden="1">
      <c r="A16" s="1"/>
      <c r="B16" s="80"/>
      <c r="C16" s="126"/>
    </row>
    <row r="17" spans="1:3" s="10" customFormat="1" ht="15.75" hidden="1">
      <c r="A17" s="1"/>
      <c r="B17" s="80"/>
      <c r="C17" s="126"/>
    </row>
    <row r="18" spans="1:3" s="10" customFormat="1" ht="15.75" hidden="1">
      <c r="A18" s="1"/>
      <c r="B18" s="80"/>
      <c r="C18" s="126"/>
    </row>
    <row r="19" spans="1:3" s="10" customFormat="1" ht="15.75" hidden="1">
      <c r="A19" s="1"/>
      <c r="B19" s="80"/>
      <c r="C19" s="126"/>
    </row>
    <row r="20" spans="1:3" s="10" customFormat="1" ht="15.75" hidden="1">
      <c r="A20" s="1"/>
      <c r="B20" s="80"/>
      <c r="C20" s="126"/>
    </row>
    <row r="21" ht="15" hidden="1"/>
    <row r="22" spans="1:3" s="10" customFormat="1" ht="15.75">
      <c r="A22" s="1">
        <v>9</v>
      </c>
      <c r="B22" s="127" t="s">
        <v>8</v>
      </c>
      <c r="C22" s="128">
        <f>SUM(C14:C20)</f>
        <v>25200</v>
      </c>
    </row>
    <row r="23" spans="1:3" s="10" customFormat="1" ht="15.75">
      <c r="A23" s="1">
        <v>10</v>
      </c>
      <c r="B23" s="129" t="s">
        <v>489</v>
      </c>
      <c r="C23" s="130">
        <f>C12-C22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
5. melléklet a 2/2018.(III.12.)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3"/>
  <sheetViews>
    <sheetView zoomScalePageLayoutView="0" workbookViewId="0" topLeftCell="A16">
      <selection activeCell="F33" sqref="F33"/>
    </sheetView>
  </sheetViews>
  <sheetFormatPr defaultColWidth="9.140625" defaultRowHeight="15"/>
  <cols>
    <col min="1" max="1" width="36.7109375" style="0" customWidth="1"/>
    <col min="2" max="2" width="14.00390625" style="0" customWidth="1"/>
    <col min="3" max="3" width="15.57421875" style="0" customWidth="1"/>
    <col min="4" max="4" width="15.00390625" style="0" customWidth="1"/>
    <col min="5" max="5" width="15.57421875" style="0" hidden="1" customWidth="1"/>
    <col min="6" max="6" width="36.7109375" style="0" customWidth="1"/>
    <col min="7" max="7" width="15.421875" style="0" customWidth="1"/>
    <col min="8" max="8" width="14.57421875" style="0" customWidth="1"/>
    <col min="9" max="9" width="13.7109375" style="0" customWidth="1"/>
    <col min="10" max="10" width="15.421875" style="0" hidden="1" customWidth="1"/>
  </cols>
  <sheetData>
    <row r="1" spans="1:10" s="2" customFormat="1" ht="15.75" customHeight="1">
      <c r="A1" s="257" t="s">
        <v>587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s="2" customFormat="1" ht="15.75">
      <c r="A2" s="253" t="s">
        <v>591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2:5" ht="15">
      <c r="B3" s="39"/>
      <c r="C3" s="39"/>
      <c r="D3" s="39"/>
      <c r="E3" s="39"/>
    </row>
    <row r="4" spans="1:10" s="11" customFormat="1" ht="31.5">
      <c r="A4" s="86" t="s">
        <v>9</v>
      </c>
      <c r="B4" s="4" t="s">
        <v>588</v>
      </c>
      <c r="C4" s="4" t="s">
        <v>589</v>
      </c>
      <c r="D4" s="4" t="s">
        <v>590</v>
      </c>
      <c r="E4" s="4" t="s">
        <v>538</v>
      </c>
      <c r="F4" s="86" t="s">
        <v>9</v>
      </c>
      <c r="G4" s="4" t="s">
        <v>588</v>
      </c>
      <c r="H4" s="4" t="s">
        <v>589</v>
      </c>
      <c r="I4" s="4" t="s">
        <v>590</v>
      </c>
      <c r="J4" s="4" t="s">
        <v>538</v>
      </c>
    </row>
    <row r="5" spans="1:10" s="93" customFormat="1" ht="16.5">
      <c r="A5" s="266" t="s">
        <v>44</v>
      </c>
      <c r="B5" s="266"/>
      <c r="C5" s="266"/>
      <c r="D5" s="266"/>
      <c r="E5" s="266"/>
      <c r="F5" s="270" t="s">
        <v>134</v>
      </c>
      <c r="G5" s="271"/>
      <c r="H5" s="271"/>
      <c r="I5" s="272"/>
      <c r="J5" s="131"/>
    </row>
    <row r="6" spans="1:10" s="11" customFormat="1" ht="31.5">
      <c r="A6" s="88" t="s">
        <v>290</v>
      </c>
      <c r="B6" s="5">
        <v>9004529</v>
      </c>
      <c r="C6" s="5">
        <v>9755750</v>
      </c>
      <c r="D6" s="5">
        <f>Összesen!L7</f>
        <v>10309222</v>
      </c>
      <c r="E6" s="5" t="e">
        <f>Összesen!#REF!</f>
        <v>#REF!</v>
      </c>
      <c r="F6" s="90" t="s">
        <v>39</v>
      </c>
      <c r="G6" s="5">
        <v>4895452</v>
      </c>
      <c r="H6" s="5">
        <v>6697478</v>
      </c>
      <c r="I6" s="5">
        <f>Összesen!Y7</f>
        <v>5312100</v>
      </c>
      <c r="J6" s="5" t="e">
        <f>Összesen!#REF!</f>
        <v>#REF!</v>
      </c>
    </row>
    <row r="7" spans="1:10" s="11" customFormat="1" ht="30">
      <c r="A7" s="88" t="s">
        <v>312</v>
      </c>
      <c r="B7" s="5">
        <v>4627288</v>
      </c>
      <c r="C7" s="5">
        <v>1909672</v>
      </c>
      <c r="D7" s="5">
        <f>Összesen!L8</f>
        <v>2250000</v>
      </c>
      <c r="E7" s="5" t="e">
        <f>Összesen!#REF!</f>
        <v>#REF!</v>
      </c>
      <c r="F7" s="90" t="s">
        <v>80</v>
      </c>
      <c r="G7" s="5">
        <v>1123400</v>
      </c>
      <c r="H7" s="5">
        <v>1446861</v>
      </c>
      <c r="I7" s="5">
        <f>Összesen!Y8</f>
        <v>989380</v>
      </c>
      <c r="J7" s="5" t="e">
        <f>Összesen!#REF!</f>
        <v>#REF!</v>
      </c>
    </row>
    <row r="8" spans="1:10" s="11" customFormat="1" ht="15.75">
      <c r="A8" s="88" t="s">
        <v>44</v>
      </c>
      <c r="B8" s="5">
        <v>881863</v>
      </c>
      <c r="C8" s="5">
        <v>878917</v>
      </c>
      <c r="D8" s="5">
        <f>Összesen!L9</f>
        <v>722620</v>
      </c>
      <c r="E8" s="5" t="e">
        <f>Összesen!#REF!</f>
        <v>#REF!</v>
      </c>
      <c r="F8" s="90" t="s">
        <v>81</v>
      </c>
      <c r="G8" s="5">
        <v>5583566</v>
      </c>
      <c r="H8" s="5">
        <v>4404231</v>
      </c>
      <c r="I8" s="5">
        <f>Összesen!Y9</f>
        <v>3079724</v>
      </c>
      <c r="J8" s="5" t="e">
        <f>Összesen!#REF!</f>
        <v>#REF!</v>
      </c>
    </row>
    <row r="9" spans="1:10" s="11" customFormat="1" ht="15.75">
      <c r="A9" s="252" t="s">
        <v>369</v>
      </c>
      <c r="B9" s="251">
        <v>41700</v>
      </c>
      <c r="C9" s="251">
        <v>0</v>
      </c>
      <c r="D9" s="251">
        <f>Összesen!L10</f>
        <v>0</v>
      </c>
      <c r="E9" s="267" t="e">
        <f>Összesen!#REF!</f>
        <v>#REF!</v>
      </c>
      <c r="F9" s="90" t="s">
        <v>82</v>
      </c>
      <c r="G9" s="5">
        <v>510800</v>
      </c>
      <c r="H9" s="5">
        <v>482100</v>
      </c>
      <c r="I9" s="5">
        <f>Összesen!Y10</f>
        <v>554100</v>
      </c>
      <c r="J9" s="5" t="e">
        <f>Összesen!#REF!</f>
        <v>#REF!</v>
      </c>
    </row>
    <row r="10" spans="1:10" s="11" customFormat="1" ht="15.75">
      <c r="A10" s="252"/>
      <c r="B10" s="251"/>
      <c r="C10" s="251"/>
      <c r="D10" s="251"/>
      <c r="E10" s="268"/>
      <c r="F10" s="90" t="s">
        <v>83</v>
      </c>
      <c r="G10" s="5">
        <v>1477002</v>
      </c>
      <c r="H10" s="5">
        <v>1365210</v>
      </c>
      <c r="I10" s="5">
        <f>Összesen!Y11</f>
        <v>959223</v>
      </c>
      <c r="J10" s="5" t="e">
        <f>Összesen!#REF!</f>
        <v>#REF!</v>
      </c>
    </row>
    <row r="11" spans="1:10" s="11" customFormat="1" ht="15.75">
      <c r="A11" s="89" t="s">
        <v>85</v>
      </c>
      <c r="B11" s="13">
        <f>SUM(B6:B10)</f>
        <v>14555380</v>
      </c>
      <c r="C11" s="13">
        <f>SUM(C6:C10)</f>
        <v>12544339</v>
      </c>
      <c r="D11" s="13">
        <f>SUM(D6:D10)</f>
        <v>13281842</v>
      </c>
      <c r="E11" s="13" t="e">
        <f>SUM(E6:E10)</f>
        <v>#REF!</v>
      </c>
      <c r="F11" s="89" t="s">
        <v>86</v>
      </c>
      <c r="G11" s="13">
        <f>SUM(G6:G10)</f>
        <v>13590220</v>
      </c>
      <c r="H11" s="13">
        <f>SUM(H6:H10)</f>
        <v>14395880</v>
      </c>
      <c r="I11" s="13">
        <f>SUM(I6:I10)</f>
        <v>10894527</v>
      </c>
      <c r="J11" s="13" t="e">
        <f>SUM(J6:J10)</f>
        <v>#REF!</v>
      </c>
    </row>
    <row r="12" spans="1:10" s="11" customFormat="1" ht="15.75">
      <c r="A12" s="91" t="s">
        <v>139</v>
      </c>
      <c r="B12" s="92">
        <f>B11-G11</f>
        <v>965160</v>
      </c>
      <c r="C12" s="92">
        <f>C11-H11</f>
        <v>-1851541</v>
      </c>
      <c r="D12" s="92">
        <f>D11-I11</f>
        <v>2387315</v>
      </c>
      <c r="E12" s="92" t="e">
        <f>E11-J11</f>
        <v>#REF!</v>
      </c>
      <c r="F12" s="254" t="s">
        <v>132</v>
      </c>
      <c r="G12" s="248">
        <v>290855</v>
      </c>
      <c r="H12" s="248">
        <v>278749</v>
      </c>
      <c r="I12" s="248">
        <f>Összesen!Y13</f>
        <v>409233</v>
      </c>
      <c r="J12" s="248" t="e">
        <f>Összesen!#REF!</f>
        <v>#REF!</v>
      </c>
    </row>
    <row r="13" spans="1:10" s="11" customFormat="1" ht="15.75">
      <c r="A13" s="91" t="s">
        <v>130</v>
      </c>
      <c r="B13" s="5">
        <v>3106600</v>
      </c>
      <c r="C13" s="5">
        <v>6324902</v>
      </c>
      <c r="D13" s="5">
        <f>Összesen!L14</f>
        <v>1789187</v>
      </c>
      <c r="E13" s="5" t="e">
        <f>Összesen!#REF!</f>
        <v>#REF!</v>
      </c>
      <c r="F13" s="254"/>
      <c r="G13" s="248"/>
      <c r="H13" s="248"/>
      <c r="I13" s="248"/>
      <c r="J13" s="248"/>
    </row>
    <row r="14" spans="1:10" s="11" customFormat="1" ht="15.75">
      <c r="A14" s="91" t="s">
        <v>131</v>
      </c>
      <c r="B14" s="5">
        <v>278749</v>
      </c>
      <c r="C14" s="5">
        <v>409233</v>
      </c>
      <c r="D14" s="5">
        <f>Összesen!L15</f>
        <v>0</v>
      </c>
      <c r="E14" s="5" t="e">
        <f>Összesen!#REF!</f>
        <v>#REF!</v>
      </c>
      <c r="F14" s="254"/>
      <c r="G14" s="248"/>
      <c r="H14" s="248"/>
      <c r="I14" s="248"/>
      <c r="J14" s="248"/>
    </row>
    <row r="15" spans="1:10" s="11" customFormat="1" ht="15.75">
      <c r="A15" s="61" t="s">
        <v>164</v>
      </c>
      <c r="B15" s="5">
        <v>0</v>
      </c>
      <c r="C15" s="5">
        <v>0</v>
      </c>
      <c r="D15" s="5">
        <v>0</v>
      </c>
      <c r="E15" s="5"/>
      <c r="F15" s="61" t="s">
        <v>165</v>
      </c>
      <c r="G15" s="80">
        <v>0</v>
      </c>
      <c r="H15" s="80">
        <v>0</v>
      </c>
      <c r="I15" s="80">
        <v>0</v>
      </c>
      <c r="J15" s="80"/>
    </row>
    <row r="16" spans="1:10" s="11" customFormat="1" ht="15.75">
      <c r="A16" s="89" t="s">
        <v>10</v>
      </c>
      <c r="B16" s="14">
        <f>B11+B13+B14+B15</f>
        <v>17940729</v>
      </c>
      <c r="C16" s="14">
        <f>C11+C13+C14+C15</f>
        <v>19278474</v>
      </c>
      <c r="D16" s="14">
        <f>D11+D13+D14+D15</f>
        <v>15071029</v>
      </c>
      <c r="E16" s="14" t="e">
        <f>E11+E13+E14+E15</f>
        <v>#REF!</v>
      </c>
      <c r="F16" s="89" t="s">
        <v>11</v>
      </c>
      <c r="G16" s="14">
        <f>G11+G12+G15</f>
        <v>13881075</v>
      </c>
      <c r="H16" s="14">
        <f>H11+H12+H15</f>
        <v>14674629</v>
      </c>
      <c r="I16" s="14">
        <f>I11+I12+I15</f>
        <v>11303760</v>
      </c>
      <c r="J16" s="14" t="e">
        <f>J11+J12+J15</f>
        <v>#REF!</v>
      </c>
    </row>
    <row r="17" spans="1:10" s="93" customFormat="1" ht="16.5">
      <c r="A17" s="269" t="s">
        <v>133</v>
      </c>
      <c r="B17" s="269"/>
      <c r="C17" s="269"/>
      <c r="D17" s="269"/>
      <c r="E17" s="269"/>
      <c r="F17" s="270" t="s">
        <v>112</v>
      </c>
      <c r="G17" s="271"/>
      <c r="H17" s="271"/>
      <c r="I17" s="272"/>
      <c r="J17" s="131"/>
    </row>
    <row r="18" spans="1:10" s="11" customFormat="1" ht="31.5">
      <c r="A18" s="88" t="s">
        <v>299</v>
      </c>
      <c r="B18" s="5">
        <v>2950000</v>
      </c>
      <c r="C18" s="5">
        <v>0</v>
      </c>
      <c r="D18" s="5">
        <f>Összesen!L18</f>
        <v>0</v>
      </c>
      <c r="E18" s="5" t="e">
        <f>Összesen!#REF!</f>
        <v>#REF!</v>
      </c>
      <c r="F18" s="88" t="s">
        <v>110</v>
      </c>
      <c r="G18" s="5">
        <v>672447</v>
      </c>
      <c r="H18" s="5">
        <v>4098681</v>
      </c>
      <c r="I18" s="5">
        <f>Összesen!Y18</f>
        <v>4022853</v>
      </c>
      <c r="J18" s="5" t="e">
        <f>Összesen!#REF!</f>
        <v>#REF!</v>
      </c>
    </row>
    <row r="19" spans="1:10" s="11" customFormat="1" ht="15.75">
      <c r="A19" s="88" t="s">
        <v>133</v>
      </c>
      <c r="B19" s="5">
        <v>0</v>
      </c>
      <c r="C19" s="5">
        <v>0</v>
      </c>
      <c r="D19" s="5">
        <f>Összesen!L19</f>
        <v>0</v>
      </c>
      <c r="E19" s="5" t="e">
        <f>Összesen!#REF!</f>
        <v>#REF!</v>
      </c>
      <c r="F19" s="88" t="s">
        <v>45</v>
      </c>
      <c r="G19" s="5">
        <v>7305</v>
      </c>
      <c r="H19" s="5">
        <v>689677</v>
      </c>
      <c r="I19" s="5">
        <f>Összesen!Y19</f>
        <v>355666</v>
      </c>
      <c r="J19" s="5" t="e">
        <f>Összesen!#REF!</f>
        <v>#REF!</v>
      </c>
    </row>
    <row r="20" spans="1:10" s="11" customFormat="1" ht="15.75">
      <c r="A20" s="88" t="s">
        <v>370</v>
      </c>
      <c r="B20" s="5">
        <v>15000</v>
      </c>
      <c r="C20" s="5">
        <v>2008750</v>
      </c>
      <c r="D20" s="5">
        <f>Összesen!L20</f>
        <v>611250</v>
      </c>
      <c r="E20" s="5" t="e">
        <f>Összesen!#REF!</f>
        <v>#REF!</v>
      </c>
      <c r="F20" s="88" t="s">
        <v>207</v>
      </c>
      <c r="G20" s="5">
        <v>20000</v>
      </c>
      <c r="H20" s="5">
        <v>35050</v>
      </c>
      <c r="I20" s="5">
        <f>Összesen!Y20</f>
        <v>0</v>
      </c>
      <c r="J20" s="5" t="e">
        <f>Összesen!#REF!</f>
        <v>#REF!</v>
      </c>
    </row>
    <row r="21" spans="1:10" s="11" customFormat="1" ht="15.75">
      <c r="A21" s="89" t="s">
        <v>85</v>
      </c>
      <c r="B21" s="13">
        <f>SUM(B18:B20)</f>
        <v>2965000</v>
      </c>
      <c r="C21" s="13">
        <f>SUM(C18:C20)</f>
        <v>2008750</v>
      </c>
      <c r="D21" s="13">
        <f>SUM(D18:D20)</f>
        <v>611250</v>
      </c>
      <c r="E21" s="13" t="e">
        <f>SUM(E18:E20)</f>
        <v>#REF!</v>
      </c>
      <c r="F21" s="89" t="s">
        <v>86</v>
      </c>
      <c r="G21" s="13">
        <f>SUM(G18:G20)</f>
        <v>699752</v>
      </c>
      <c r="H21" s="13">
        <f>SUM(H18:H20)</f>
        <v>4823408</v>
      </c>
      <c r="I21" s="13">
        <f>SUM(I18:I20)</f>
        <v>4378519</v>
      </c>
      <c r="J21" s="13" t="e">
        <f>SUM(J18:J20)</f>
        <v>#REF!</v>
      </c>
    </row>
    <row r="22" spans="1:10" s="11" customFormat="1" ht="15.75">
      <c r="A22" s="91" t="s">
        <v>139</v>
      </c>
      <c r="B22" s="92">
        <f>B21-G21</f>
        <v>2265248</v>
      </c>
      <c r="C22" s="92">
        <f>C21-H21</f>
        <v>-2814658</v>
      </c>
      <c r="D22" s="92">
        <f>D21-I21</f>
        <v>-3767269</v>
      </c>
      <c r="E22" s="92" t="e">
        <f>E21-J21</f>
        <v>#REF!</v>
      </c>
      <c r="F22" s="254" t="s">
        <v>132</v>
      </c>
      <c r="G22" s="248">
        <v>0</v>
      </c>
      <c r="H22" s="248">
        <v>0</v>
      </c>
      <c r="I22" s="248">
        <f>Összesen!Y22</f>
        <v>0</v>
      </c>
      <c r="J22" s="248" t="e">
        <f>Összesen!#REF!</f>
        <v>#REF!</v>
      </c>
    </row>
    <row r="23" spans="1:10" s="11" customFormat="1" ht="15.75">
      <c r="A23" s="91" t="s">
        <v>130</v>
      </c>
      <c r="B23" s="5">
        <v>0</v>
      </c>
      <c r="C23" s="5">
        <v>0</v>
      </c>
      <c r="D23" s="5">
        <v>0</v>
      </c>
      <c r="E23" s="5" t="e">
        <f>Összesen!#REF!</f>
        <v>#REF!</v>
      </c>
      <c r="F23" s="254"/>
      <c r="G23" s="248"/>
      <c r="H23" s="248"/>
      <c r="I23" s="248"/>
      <c r="J23" s="248"/>
    </row>
    <row r="24" spans="1:10" s="11" customFormat="1" ht="15.75">
      <c r="A24" s="91" t="s">
        <v>131</v>
      </c>
      <c r="B24" s="5">
        <v>0</v>
      </c>
      <c r="C24" s="5">
        <v>0</v>
      </c>
      <c r="D24" s="5">
        <v>0</v>
      </c>
      <c r="E24" s="5" t="e">
        <f>Összesen!#REF!</f>
        <v>#REF!</v>
      </c>
      <c r="F24" s="254"/>
      <c r="G24" s="248"/>
      <c r="H24" s="248"/>
      <c r="I24" s="248"/>
      <c r="J24" s="248"/>
    </row>
    <row r="25" spans="1:10" s="11" customFormat="1" ht="31.5">
      <c r="A25" s="89" t="s">
        <v>12</v>
      </c>
      <c r="B25" s="14">
        <f>B21+B23+B24</f>
        <v>2965000</v>
      </c>
      <c r="C25" s="14">
        <f>C21+C23+C24</f>
        <v>2008750</v>
      </c>
      <c r="D25" s="14">
        <f>D21+D23+D24</f>
        <v>611250</v>
      </c>
      <c r="E25" s="14" t="e">
        <f>E21+E23+E24</f>
        <v>#REF!</v>
      </c>
      <c r="F25" s="89" t="s">
        <v>13</v>
      </c>
      <c r="G25" s="14">
        <f>G21+G22</f>
        <v>699752</v>
      </c>
      <c r="H25" s="14">
        <f>H21+H22</f>
        <v>4823408</v>
      </c>
      <c r="I25" s="14">
        <f>I21+I22</f>
        <v>4378519</v>
      </c>
      <c r="J25" s="14" t="e">
        <f>J21+J22</f>
        <v>#REF!</v>
      </c>
    </row>
    <row r="26" spans="1:10" s="93" customFormat="1" ht="16.5">
      <c r="A26" s="266" t="s">
        <v>135</v>
      </c>
      <c r="B26" s="266"/>
      <c r="C26" s="266"/>
      <c r="D26" s="266"/>
      <c r="E26" s="266"/>
      <c r="F26" s="270" t="s">
        <v>136</v>
      </c>
      <c r="G26" s="271"/>
      <c r="H26" s="271"/>
      <c r="I26" s="272"/>
      <c r="J26" s="131"/>
    </row>
    <row r="27" spans="1:10" s="11" customFormat="1" ht="15.75">
      <c r="A27" s="88" t="s">
        <v>137</v>
      </c>
      <c r="B27" s="5">
        <f>B11+B21</f>
        <v>17520380</v>
      </c>
      <c r="C27" s="5">
        <f>C11+C21</f>
        <v>14553089</v>
      </c>
      <c r="D27" s="5">
        <f>D11+D21</f>
        <v>13893092</v>
      </c>
      <c r="E27" s="5" t="e">
        <f>E11+E21</f>
        <v>#REF!</v>
      </c>
      <c r="F27" s="88" t="s">
        <v>138</v>
      </c>
      <c r="G27" s="5">
        <f aca="true" t="shared" si="0" ref="G27:J28">G11+G21</f>
        <v>14289972</v>
      </c>
      <c r="H27" s="5">
        <f t="shared" si="0"/>
        <v>19219288</v>
      </c>
      <c r="I27" s="5">
        <f>I11+I21</f>
        <v>15273046</v>
      </c>
      <c r="J27" s="5" t="e">
        <f t="shared" si="0"/>
        <v>#REF!</v>
      </c>
    </row>
    <row r="28" spans="1:10" s="11" customFormat="1" ht="15.75">
      <c r="A28" s="91" t="s">
        <v>139</v>
      </c>
      <c r="B28" s="92">
        <f>B27-G27</f>
        <v>3230408</v>
      </c>
      <c r="C28" s="92">
        <f>C27-H27</f>
        <v>-4666199</v>
      </c>
      <c r="D28" s="92">
        <f>D27-I27</f>
        <v>-1379954</v>
      </c>
      <c r="E28" s="92" t="e">
        <f>E27-J27</f>
        <v>#REF!</v>
      </c>
      <c r="F28" s="254" t="s">
        <v>132</v>
      </c>
      <c r="G28" s="248">
        <f t="shared" si="0"/>
        <v>290855</v>
      </c>
      <c r="H28" s="248">
        <v>278749</v>
      </c>
      <c r="I28" s="248">
        <f>I12+I22</f>
        <v>409233</v>
      </c>
      <c r="J28" s="248" t="e">
        <f t="shared" si="0"/>
        <v>#REF!</v>
      </c>
    </row>
    <row r="29" spans="1:10" s="11" customFormat="1" ht="15.75">
      <c r="A29" s="91" t="s">
        <v>130</v>
      </c>
      <c r="B29" s="5">
        <f aca="true" t="shared" si="1" ref="B29:E30">B13+B23</f>
        <v>3106600</v>
      </c>
      <c r="C29" s="5">
        <f t="shared" si="1"/>
        <v>6324902</v>
      </c>
      <c r="D29" s="5">
        <f>D13+D23</f>
        <v>1789187</v>
      </c>
      <c r="E29" s="5" t="e">
        <f t="shared" si="1"/>
        <v>#REF!</v>
      </c>
      <c r="F29" s="254"/>
      <c r="G29" s="248"/>
      <c r="H29" s="248"/>
      <c r="I29" s="248"/>
      <c r="J29" s="248"/>
    </row>
    <row r="30" spans="1:10" s="11" customFormat="1" ht="15.75">
      <c r="A30" s="91" t="s">
        <v>131</v>
      </c>
      <c r="B30" s="5">
        <f t="shared" si="1"/>
        <v>278749</v>
      </c>
      <c r="C30" s="5">
        <f t="shared" si="1"/>
        <v>409233</v>
      </c>
      <c r="D30" s="5">
        <f>D14+D24</f>
        <v>0</v>
      </c>
      <c r="E30" s="5" t="e">
        <f t="shared" si="1"/>
        <v>#REF!</v>
      </c>
      <c r="F30" s="254"/>
      <c r="G30" s="248"/>
      <c r="H30" s="248"/>
      <c r="I30" s="248"/>
      <c r="J30" s="248"/>
    </row>
    <row r="31" spans="1:10" s="11" customFormat="1" ht="15.75">
      <c r="A31" s="61" t="s">
        <v>164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1" t="s">
        <v>165</v>
      </c>
      <c r="G31" s="80">
        <f>G15</f>
        <v>0</v>
      </c>
      <c r="H31" s="80">
        <f>H15</f>
        <v>0</v>
      </c>
      <c r="I31" s="80">
        <f>I15</f>
        <v>0</v>
      </c>
      <c r="J31" s="80">
        <f>J15</f>
        <v>0</v>
      </c>
    </row>
    <row r="32" spans="1:10" s="11" customFormat="1" ht="15.75">
      <c r="A32" s="87" t="s">
        <v>7</v>
      </c>
      <c r="B32" s="14">
        <f>B27+B29+B30+B31</f>
        <v>20905729</v>
      </c>
      <c r="C32" s="14">
        <f>C27+C29+C30+C31</f>
        <v>21287224</v>
      </c>
      <c r="D32" s="14">
        <f>D27+D29+D30+D31</f>
        <v>15682279</v>
      </c>
      <c r="E32" s="14" t="e">
        <f>E27+E29+E30+E31</f>
        <v>#REF!</v>
      </c>
      <c r="F32" s="87" t="s">
        <v>8</v>
      </c>
      <c r="G32" s="14">
        <f>SUM(G27:G31)</f>
        <v>14580827</v>
      </c>
      <c r="H32" s="14">
        <f>SUM(H27:H31)</f>
        <v>19498037</v>
      </c>
      <c r="I32" s="14">
        <f>SUM(I27:I31)</f>
        <v>15682279</v>
      </c>
      <c r="J32" s="14" t="e">
        <f>SUM(J27:J31)</f>
        <v>#REF!</v>
      </c>
    </row>
    <row r="33" spans="4:9" ht="15">
      <c r="D33" s="39"/>
      <c r="I33" s="39"/>
    </row>
  </sheetData>
  <sheetProtection/>
  <mergeCells count="28"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A17:E17"/>
    <mergeCell ref="F22:F24"/>
    <mergeCell ref="G22:G24"/>
    <mergeCell ref="H22:H24"/>
    <mergeCell ref="J22:J24"/>
    <mergeCell ref="D9:D10"/>
    <mergeCell ref="I12:I14"/>
    <mergeCell ref="I22:I24"/>
    <mergeCell ref="I28:I30"/>
    <mergeCell ref="A26:E26"/>
    <mergeCell ref="F28:F30"/>
    <mergeCell ref="G28:G30"/>
    <mergeCell ref="H28:H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29"/>
  <sheetViews>
    <sheetView zoomScalePageLayoutView="0" workbookViewId="0" topLeftCell="A1">
      <pane xSplit="2" ySplit="4" topLeftCell="C14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F33" sqref="F33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12" width="10.28125" style="71" customWidth="1"/>
    <col min="13" max="13" width="12.28125" style="71" customWidth="1"/>
    <col min="14" max="14" width="11.57421875" style="71" customWidth="1"/>
    <col min="15" max="15" width="11.28125" style="71" customWidth="1"/>
    <col min="16" max="16" width="8.8515625" style="135" hidden="1" customWidth="1"/>
    <col min="17" max="17" width="9.140625" style="135" hidden="1" customWidth="1"/>
    <col min="18" max="18" width="11.28125" style="71" bestFit="1" customWidth="1"/>
    <col min="19" max="19" width="10.8515625" style="71" customWidth="1"/>
    <col min="20" max="16384" width="9.140625" style="71" customWidth="1"/>
  </cols>
  <sheetData>
    <row r="1" spans="1:17" s="16" customFormat="1" ht="15.75">
      <c r="A1" s="273" t="s">
        <v>592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32"/>
      <c r="Q1" s="132"/>
    </row>
    <row r="2" spans="16:17" s="16" customFormat="1" ht="15.75">
      <c r="P2" s="132"/>
      <c r="Q2" s="132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33"/>
      <c r="Q3" s="133"/>
    </row>
    <row r="4" spans="1:17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  <c r="P4" s="133"/>
      <c r="Q4" s="133"/>
    </row>
    <row r="5" spans="1:19" s="10" customFormat="1" ht="25.5">
      <c r="A5" s="1">
        <v>2</v>
      </c>
      <c r="B5" s="116" t="s">
        <v>290</v>
      </c>
      <c r="C5" s="5">
        <v>852569</v>
      </c>
      <c r="D5" s="5">
        <v>852569</v>
      </c>
      <c r="E5" s="5">
        <v>852569</v>
      </c>
      <c r="F5" s="5">
        <v>852569</v>
      </c>
      <c r="G5" s="5">
        <v>930966</v>
      </c>
      <c r="H5" s="5">
        <v>852569</v>
      </c>
      <c r="I5" s="5">
        <v>852569</v>
      </c>
      <c r="J5" s="5">
        <v>852569</v>
      </c>
      <c r="K5" s="5">
        <v>852569</v>
      </c>
      <c r="L5" s="5">
        <v>852569</v>
      </c>
      <c r="M5" s="5">
        <v>852569</v>
      </c>
      <c r="N5" s="5">
        <v>852566</v>
      </c>
      <c r="O5" s="14">
        <f>SUM(C5:N5)</f>
        <v>10309222</v>
      </c>
      <c r="P5" s="134" t="e">
        <f>Összesen!#REF!</f>
        <v>#REF!</v>
      </c>
      <c r="Q5" s="134" t="e">
        <f>O5-P5</f>
        <v>#REF!</v>
      </c>
      <c r="R5" s="12">
        <f>Összesen!L7</f>
        <v>10309222</v>
      </c>
      <c r="S5" s="12">
        <f>R5-O5</f>
        <v>0</v>
      </c>
    </row>
    <row r="6" spans="1:19" s="10" customFormat="1" ht="25.5">
      <c r="A6" s="1">
        <v>3</v>
      </c>
      <c r="B6" s="116" t="s">
        <v>299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34" t="e">
        <f>Összesen!#REF!</f>
        <v>#REF!</v>
      </c>
      <c r="Q6" s="134" t="e">
        <f aca="true" t="shared" si="0" ref="Q6:Q27">O6-P6</f>
        <v>#REF!</v>
      </c>
      <c r="R6" s="12">
        <f>Összesen!L18</f>
        <v>0</v>
      </c>
      <c r="S6" s="12">
        <f aca="true" t="shared" si="1" ref="S6:S28">R6-O6</f>
        <v>0</v>
      </c>
    </row>
    <row r="7" spans="1:19" s="10" customFormat="1" ht="15.75">
      <c r="A7" s="1">
        <v>4</v>
      </c>
      <c r="B7" s="116" t="s">
        <v>312</v>
      </c>
      <c r="C7" s="5">
        <v>0</v>
      </c>
      <c r="D7" s="5">
        <v>0</v>
      </c>
      <c r="E7" s="5">
        <v>250000</v>
      </c>
      <c r="F7" s="5">
        <v>0</v>
      </c>
      <c r="G7" s="5">
        <v>875000</v>
      </c>
      <c r="H7" s="5">
        <v>0</v>
      </c>
      <c r="I7" s="5">
        <v>0</v>
      </c>
      <c r="J7" s="5">
        <v>0</v>
      </c>
      <c r="K7" s="5">
        <v>250000</v>
      </c>
      <c r="L7" s="5">
        <v>0</v>
      </c>
      <c r="M7" s="5">
        <v>0</v>
      </c>
      <c r="N7" s="5">
        <v>875000</v>
      </c>
      <c r="O7" s="14">
        <f aca="true" t="shared" si="2" ref="O7:O15">SUM(C7:N7)</f>
        <v>2250000</v>
      </c>
      <c r="P7" s="134" t="e">
        <f>Összesen!#REF!</f>
        <v>#REF!</v>
      </c>
      <c r="Q7" s="134" t="e">
        <f t="shared" si="0"/>
        <v>#REF!</v>
      </c>
      <c r="R7" s="12">
        <f>Összesen!L8</f>
        <v>2250000</v>
      </c>
      <c r="S7" s="12">
        <f t="shared" si="1"/>
        <v>0</v>
      </c>
    </row>
    <row r="8" spans="1:19" s="10" customFormat="1" ht="15.75">
      <c r="A8" s="1">
        <v>5</v>
      </c>
      <c r="B8" s="116" t="s">
        <v>44</v>
      </c>
      <c r="C8" s="5">
        <v>56385</v>
      </c>
      <c r="D8" s="5">
        <v>51385</v>
      </c>
      <c r="E8" s="5">
        <v>76385</v>
      </c>
      <c r="F8" s="5">
        <v>52385</v>
      </c>
      <c r="G8" s="5">
        <v>51385</v>
      </c>
      <c r="H8" s="5">
        <v>76385</v>
      </c>
      <c r="I8" s="5">
        <v>51385</v>
      </c>
      <c r="J8" s="5">
        <v>51385</v>
      </c>
      <c r="K8" s="5">
        <v>76385</v>
      </c>
      <c r="L8" s="5">
        <v>51385</v>
      </c>
      <c r="M8" s="5">
        <v>51385</v>
      </c>
      <c r="N8" s="5">
        <v>76385</v>
      </c>
      <c r="O8" s="14">
        <f t="shared" si="2"/>
        <v>722620</v>
      </c>
      <c r="P8" s="134" t="e">
        <f>Összesen!#REF!</f>
        <v>#REF!</v>
      </c>
      <c r="Q8" s="134" t="e">
        <f t="shared" si="0"/>
        <v>#REF!</v>
      </c>
      <c r="R8" s="12">
        <f>Összesen!L9</f>
        <v>722620</v>
      </c>
      <c r="S8" s="12">
        <f t="shared" si="1"/>
        <v>0</v>
      </c>
    </row>
    <row r="9" spans="1:19" s="10" customFormat="1" ht="15.75">
      <c r="A9" s="1">
        <v>6</v>
      </c>
      <c r="B9" s="116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2"/>
        <v>0</v>
      </c>
      <c r="P9" s="134" t="e">
        <f>Összesen!#REF!</f>
        <v>#REF!</v>
      </c>
      <c r="Q9" s="134" t="e">
        <f t="shared" si="0"/>
        <v>#REF!</v>
      </c>
      <c r="R9" s="12">
        <f>Összesen!L19</f>
        <v>0</v>
      </c>
      <c r="S9" s="12">
        <f t="shared" si="1"/>
        <v>0</v>
      </c>
    </row>
    <row r="10" spans="1:19" s="10" customFormat="1" ht="15.75">
      <c r="A10" s="1">
        <v>7</v>
      </c>
      <c r="B10" s="116" t="s">
        <v>369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2"/>
        <v>0</v>
      </c>
      <c r="P10" s="134" t="e">
        <f>Összesen!#REF!</f>
        <v>#REF!</v>
      </c>
      <c r="Q10" s="134" t="e">
        <f t="shared" si="0"/>
        <v>#REF!</v>
      </c>
      <c r="R10" s="12">
        <f>Összesen!L10</f>
        <v>0</v>
      </c>
      <c r="S10" s="12">
        <f t="shared" si="1"/>
        <v>0</v>
      </c>
    </row>
    <row r="11" spans="1:19" s="10" customFormat="1" ht="15.75">
      <c r="A11" s="1">
        <v>8</v>
      </c>
      <c r="B11" s="116" t="s">
        <v>370</v>
      </c>
      <c r="C11" s="5">
        <v>1250</v>
      </c>
      <c r="D11" s="5">
        <v>10000</v>
      </c>
      <c r="E11" s="5">
        <v>1250</v>
      </c>
      <c r="F11" s="5">
        <v>1250</v>
      </c>
      <c r="G11" s="5">
        <v>1250</v>
      </c>
      <c r="H11" s="5">
        <v>1250</v>
      </c>
      <c r="I11" s="5">
        <v>1250</v>
      </c>
      <c r="J11" s="5">
        <v>1250</v>
      </c>
      <c r="K11" s="5">
        <v>1250</v>
      </c>
      <c r="L11" s="5">
        <v>1250</v>
      </c>
      <c r="M11" s="5">
        <v>590000</v>
      </c>
      <c r="N11" s="5"/>
      <c r="O11" s="14">
        <f t="shared" si="2"/>
        <v>611250</v>
      </c>
      <c r="P11" s="134" t="e">
        <f>Összesen!#REF!</f>
        <v>#REF!</v>
      </c>
      <c r="Q11" s="134" t="e">
        <f t="shared" si="0"/>
        <v>#REF!</v>
      </c>
      <c r="R11" s="12">
        <f>Összesen!L20</f>
        <v>611250</v>
      </c>
      <c r="S11" s="12">
        <f t="shared" si="1"/>
        <v>0</v>
      </c>
    </row>
    <row r="12" spans="1:19" s="10" customFormat="1" ht="15.75">
      <c r="A12" s="1">
        <v>9</v>
      </c>
      <c r="B12" s="116" t="s">
        <v>379</v>
      </c>
      <c r="C12" s="5">
        <v>500000</v>
      </c>
      <c r="D12" s="5"/>
      <c r="E12" s="5"/>
      <c r="F12" s="5"/>
      <c r="G12" s="5"/>
      <c r="H12" s="5"/>
      <c r="I12" s="5"/>
      <c r="J12" s="5"/>
      <c r="K12" s="5"/>
      <c r="L12" s="5">
        <v>0</v>
      </c>
      <c r="M12" s="5">
        <v>1289187</v>
      </c>
      <c r="N12" s="5">
        <v>0</v>
      </c>
      <c r="O12" s="14">
        <f t="shared" si="2"/>
        <v>1789187</v>
      </c>
      <c r="P12" s="134" t="e">
        <f>Összesen!#REF!</f>
        <v>#REF!</v>
      </c>
      <c r="Q12" s="134" t="e">
        <f t="shared" si="0"/>
        <v>#REF!</v>
      </c>
      <c r="R12" s="12">
        <f>Összesen!L14</f>
        <v>1789187</v>
      </c>
      <c r="S12" s="12">
        <f t="shared" si="1"/>
        <v>0</v>
      </c>
    </row>
    <row r="13" spans="1:19" s="10" customFormat="1" ht="15.75">
      <c r="A13" s="1">
        <v>10</v>
      </c>
      <c r="B13" s="116" t="s">
        <v>380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2"/>
        <v>0</v>
      </c>
      <c r="P13" s="134" t="e">
        <f>Összesen!#REF!</f>
        <v>#REF!</v>
      </c>
      <c r="Q13" s="134" t="e">
        <f t="shared" si="0"/>
        <v>#REF!</v>
      </c>
      <c r="R13" s="12">
        <f>Összesen!L23</f>
        <v>0</v>
      </c>
      <c r="S13" s="12">
        <f t="shared" si="1"/>
        <v>0</v>
      </c>
    </row>
    <row r="14" spans="1:19" s="10" customFormat="1" ht="15.75">
      <c r="A14" s="1">
        <v>11</v>
      </c>
      <c r="B14" s="116" t="s">
        <v>377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2"/>
        <v>0</v>
      </c>
      <c r="P14" s="134" t="e">
        <f>Összesen!#REF!</f>
        <v>#REF!</v>
      </c>
      <c r="Q14" s="134" t="e">
        <f t="shared" si="0"/>
        <v>#REF!</v>
      </c>
      <c r="R14" s="12">
        <f>Összesen!L15</f>
        <v>0</v>
      </c>
      <c r="S14" s="12">
        <f t="shared" si="1"/>
        <v>0</v>
      </c>
    </row>
    <row r="15" spans="1:19" s="10" customFormat="1" ht="15.75">
      <c r="A15" s="1">
        <v>12</v>
      </c>
      <c r="B15" s="116" t="s">
        <v>378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2"/>
        <v>0</v>
      </c>
      <c r="P15" s="134" t="e">
        <f>Összesen!#REF!</f>
        <v>#REF!</v>
      </c>
      <c r="Q15" s="134" t="e">
        <f t="shared" si="0"/>
        <v>#REF!</v>
      </c>
      <c r="R15" s="12">
        <f>Összesen!L24</f>
        <v>0</v>
      </c>
      <c r="S15" s="12">
        <f t="shared" si="1"/>
        <v>0</v>
      </c>
    </row>
    <row r="16" spans="1:19" s="10" customFormat="1" ht="15.75">
      <c r="A16" s="1">
        <v>13</v>
      </c>
      <c r="B16" s="70" t="s">
        <v>7</v>
      </c>
      <c r="C16" s="14">
        <f aca="true" t="shared" si="3" ref="C16:O16">SUM(C5:C15)</f>
        <v>1410204</v>
      </c>
      <c r="D16" s="14">
        <f t="shared" si="3"/>
        <v>913954</v>
      </c>
      <c r="E16" s="14">
        <f t="shared" si="3"/>
        <v>1180204</v>
      </c>
      <c r="F16" s="14">
        <f t="shared" si="3"/>
        <v>906204</v>
      </c>
      <c r="G16" s="14">
        <f t="shared" si="3"/>
        <v>1858601</v>
      </c>
      <c r="H16" s="14">
        <f t="shared" si="3"/>
        <v>930204</v>
      </c>
      <c r="I16" s="14">
        <f t="shared" si="3"/>
        <v>905204</v>
      </c>
      <c r="J16" s="14">
        <f t="shared" si="3"/>
        <v>905204</v>
      </c>
      <c r="K16" s="14">
        <f t="shared" si="3"/>
        <v>1180204</v>
      </c>
      <c r="L16" s="14">
        <f t="shared" si="3"/>
        <v>905204</v>
      </c>
      <c r="M16" s="14">
        <f t="shared" si="3"/>
        <v>2783141</v>
      </c>
      <c r="N16" s="14">
        <f t="shared" si="3"/>
        <v>1803951</v>
      </c>
      <c r="O16" s="14">
        <f t="shared" si="3"/>
        <v>15682279</v>
      </c>
      <c r="P16" s="134" t="e">
        <f>Összesen!#REF!</f>
        <v>#REF!</v>
      </c>
      <c r="Q16" s="134" t="e">
        <f t="shared" si="0"/>
        <v>#REF!</v>
      </c>
      <c r="R16" s="12">
        <f>Összesen!L31</f>
        <v>15682279</v>
      </c>
      <c r="S16" s="12">
        <f t="shared" si="1"/>
        <v>0</v>
      </c>
    </row>
    <row r="17" spans="1:19" s="10" customFormat="1" ht="15.75">
      <c r="A17" s="1">
        <v>14</v>
      </c>
      <c r="B17" s="69" t="s">
        <v>39</v>
      </c>
      <c r="C17" s="5">
        <v>417675</v>
      </c>
      <c r="D17" s="5">
        <v>417675</v>
      </c>
      <c r="E17" s="5">
        <v>517675</v>
      </c>
      <c r="F17" s="5">
        <v>417675</v>
      </c>
      <c r="G17" s="5">
        <v>417675</v>
      </c>
      <c r="H17" s="5">
        <v>417675</v>
      </c>
      <c r="I17" s="5">
        <v>617675</v>
      </c>
      <c r="J17" s="5">
        <v>417675</v>
      </c>
      <c r="K17" s="5">
        <v>417675</v>
      </c>
      <c r="L17" s="5">
        <v>417675</v>
      </c>
      <c r="M17" s="5">
        <v>417675</v>
      </c>
      <c r="N17" s="5">
        <v>417675</v>
      </c>
      <c r="O17" s="14">
        <f aca="true" t="shared" si="4" ref="O17:O26">SUM(C17:N17)</f>
        <v>5312100</v>
      </c>
      <c r="P17" s="134" t="e">
        <f>Összesen!#REF!</f>
        <v>#REF!</v>
      </c>
      <c r="Q17" s="134" t="e">
        <f t="shared" si="0"/>
        <v>#REF!</v>
      </c>
      <c r="R17" s="12">
        <f>Összesen!Y7</f>
        <v>5312100</v>
      </c>
      <c r="S17" s="12">
        <f t="shared" si="1"/>
        <v>0</v>
      </c>
    </row>
    <row r="18" spans="1:19" s="10" customFormat="1" ht="25.5">
      <c r="A18" s="1">
        <v>15</v>
      </c>
      <c r="B18" s="69" t="s">
        <v>80</v>
      </c>
      <c r="C18" s="5">
        <v>93463</v>
      </c>
      <c r="D18" s="5">
        <v>81447</v>
      </c>
      <c r="E18" s="5">
        <v>81447</v>
      </c>
      <c r="F18" s="5">
        <v>81447</v>
      </c>
      <c r="G18" s="5">
        <v>81447</v>
      </c>
      <c r="H18" s="5">
        <v>81447</v>
      </c>
      <c r="I18" s="5">
        <v>81447</v>
      </c>
      <c r="J18" s="5">
        <v>81447</v>
      </c>
      <c r="K18" s="5">
        <v>81447</v>
      </c>
      <c r="L18" s="5">
        <v>81447</v>
      </c>
      <c r="M18" s="5">
        <v>81447</v>
      </c>
      <c r="N18" s="5">
        <v>81447</v>
      </c>
      <c r="O18" s="14">
        <f t="shared" si="4"/>
        <v>989380</v>
      </c>
      <c r="P18" s="134" t="e">
        <f>Összesen!#REF!</f>
        <v>#REF!</v>
      </c>
      <c r="Q18" s="134" t="e">
        <f t="shared" si="0"/>
        <v>#REF!</v>
      </c>
      <c r="R18" s="12">
        <f>Összesen!Y8</f>
        <v>989380</v>
      </c>
      <c r="S18" s="12">
        <f t="shared" si="1"/>
        <v>0</v>
      </c>
    </row>
    <row r="19" spans="1:19" s="10" customFormat="1" ht="15.75">
      <c r="A19" s="1">
        <v>16</v>
      </c>
      <c r="B19" s="69" t="s">
        <v>81</v>
      </c>
      <c r="C19" s="5">
        <v>245800</v>
      </c>
      <c r="D19" s="5">
        <v>257000</v>
      </c>
      <c r="E19" s="5">
        <v>267000</v>
      </c>
      <c r="F19" s="5">
        <v>237000</v>
      </c>
      <c r="G19" s="5">
        <v>237500</v>
      </c>
      <c r="H19" s="5">
        <v>287000</v>
      </c>
      <c r="I19" s="5">
        <v>267000</v>
      </c>
      <c r="J19" s="5">
        <v>260500</v>
      </c>
      <c r="K19" s="5">
        <v>257500</v>
      </c>
      <c r="L19" s="5">
        <v>257000</v>
      </c>
      <c r="M19" s="5">
        <v>240500</v>
      </c>
      <c r="N19" s="5">
        <v>265924</v>
      </c>
      <c r="O19" s="14">
        <f t="shared" si="4"/>
        <v>3079724</v>
      </c>
      <c r="P19" s="134" t="e">
        <f>Összesen!#REF!</f>
        <v>#REF!</v>
      </c>
      <c r="Q19" s="134" t="e">
        <f t="shared" si="0"/>
        <v>#REF!</v>
      </c>
      <c r="R19" s="12">
        <f>Összesen!Y9</f>
        <v>3079724</v>
      </c>
      <c r="S19" s="12">
        <f t="shared" si="1"/>
        <v>0</v>
      </c>
    </row>
    <row r="20" spans="1:19" s="10" customFormat="1" ht="15.75">
      <c r="A20" s="1">
        <v>17</v>
      </c>
      <c r="B20" s="69" t="s">
        <v>82</v>
      </c>
      <c r="C20" s="5">
        <v>31175</v>
      </c>
      <c r="D20" s="5">
        <v>21175</v>
      </c>
      <c r="E20" s="5">
        <v>21175</v>
      </c>
      <c r="F20" s="5">
        <v>11175</v>
      </c>
      <c r="G20" s="5">
        <v>11175</v>
      </c>
      <c r="H20" s="5">
        <v>31175</v>
      </c>
      <c r="I20" s="5">
        <v>11175</v>
      </c>
      <c r="J20" s="5">
        <v>101175</v>
      </c>
      <c r="K20" s="5">
        <v>31175</v>
      </c>
      <c r="L20" s="5">
        <v>41175</v>
      </c>
      <c r="M20" s="5">
        <v>31175</v>
      </c>
      <c r="N20" s="5">
        <v>211175</v>
      </c>
      <c r="O20" s="14">
        <f t="shared" si="4"/>
        <v>554100</v>
      </c>
      <c r="P20" s="134" t="e">
        <f>Összesen!#REF!</f>
        <v>#REF!</v>
      </c>
      <c r="Q20" s="134" t="e">
        <f t="shared" si="0"/>
        <v>#REF!</v>
      </c>
      <c r="R20" s="12">
        <f>Összesen!Y10</f>
        <v>554100</v>
      </c>
      <c r="S20" s="12">
        <f t="shared" si="1"/>
        <v>0</v>
      </c>
    </row>
    <row r="21" spans="1:19" s="10" customFormat="1" ht="15.75">
      <c r="A21" s="1">
        <v>18</v>
      </c>
      <c r="B21" s="69" t="s">
        <v>83</v>
      </c>
      <c r="C21" s="5"/>
      <c r="D21" s="5"/>
      <c r="E21" s="5">
        <v>237305</v>
      </c>
      <c r="F21" s="5"/>
      <c r="G21" s="5"/>
      <c r="H21" s="5">
        <v>237308</v>
      </c>
      <c r="I21" s="5"/>
      <c r="J21" s="5">
        <v>10000</v>
      </c>
      <c r="K21" s="5">
        <v>237305</v>
      </c>
      <c r="L21" s="5"/>
      <c r="M21" s="5"/>
      <c r="N21" s="5">
        <v>237305</v>
      </c>
      <c r="O21" s="14">
        <f t="shared" si="4"/>
        <v>959223</v>
      </c>
      <c r="P21" s="134" t="e">
        <f>Összesen!#REF!</f>
        <v>#REF!</v>
      </c>
      <c r="Q21" s="134" t="e">
        <f t="shared" si="0"/>
        <v>#REF!</v>
      </c>
      <c r="R21" s="12">
        <f>Összesen!Y11</f>
        <v>959223</v>
      </c>
      <c r="S21" s="12">
        <f t="shared" si="1"/>
        <v>0</v>
      </c>
    </row>
    <row r="22" spans="1:19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190500</v>
      </c>
      <c r="F22" s="5"/>
      <c r="G22" s="5"/>
      <c r="H22" s="5"/>
      <c r="I22" s="5"/>
      <c r="J22" s="5"/>
      <c r="K22" s="5"/>
      <c r="L22" s="5"/>
      <c r="M22" s="5">
        <v>2950000</v>
      </c>
      <c r="N22" s="5">
        <v>882353</v>
      </c>
      <c r="O22" s="14">
        <f t="shared" si="4"/>
        <v>4022853</v>
      </c>
      <c r="P22" s="134" t="e">
        <f>Összesen!#REF!</f>
        <v>#REF!</v>
      </c>
      <c r="Q22" s="134" t="e">
        <f t="shared" si="0"/>
        <v>#REF!</v>
      </c>
      <c r="R22" s="12">
        <f>Összesen!Y18</f>
        <v>4022853</v>
      </c>
      <c r="S22" s="12">
        <f t="shared" si="1"/>
        <v>0</v>
      </c>
    </row>
    <row r="23" spans="1:19" s="10" customFormat="1" ht="15.75">
      <c r="A23" s="1">
        <v>20</v>
      </c>
      <c r="B23" s="69" t="s">
        <v>45</v>
      </c>
      <c r="C23" s="5">
        <v>68900</v>
      </c>
      <c r="D23" s="5">
        <v>0</v>
      </c>
      <c r="E23" s="5">
        <v>0</v>
      </c>
      <c r="F23" s="5">
        <v>22470</v>
      </c>
      <c r="G23" s="5">
        <v>44760</v>
      </c>
      <c r="H23" s="5">
        <v>0</v>
      </c>
      <c r="I23" s="5">
        <v>65900</v>
      </c>
      <c r="J23" s="5">
        <v>0</v>
      </c>
      <c r="K23" s="5">
        <v>0</v>
      </c>
      <c r="L23" s="5">
        <v>0</v>
      </c>
      <c r="M23" s="5">
        <v>97344</v>
      </c>
      <c r="N23" s="5">
        <v>56292</v>
      </c>
      <c r="O23" s="14">
        <f>SUM(C23:N23)</f>
        <v>355666</v>
      </c>
      <c r="P23" s="134" t="e">
        <f>Összesen!#REF!</f>
        <v>#REF!</v>
      </c>
      <c r="Q23" s="134" t="e">
        <f t="shared" si="0"/>
        <v>#REF!</v>
      </c>
      <c r="R23" s="12">
        <f>Összesen!Y19</f>
        <v>355666</v>
      </c>
      <c r="S23" s="12">
        <f t="shared" si="1"/>
        <v>0</v>
      </c>
    </row>
    <row r="24" spans="1:19" s="10" customFormat="1" ht="15.75">
      <c r="A24" s="1">
        <v>21</v>
      </c>
      <c r="B24" s="69" t="s">
        <v>207</v>
      </c>
      <c r="C24" s="5">
        <v>0</v>
      </c>
      <c r="D24" s="5">
        <v>0</v>
      </c>
      <c r="E24" s="5">
        <v>0</v>
      </c>
      <c r="F24" s="5">
        <v>0</v>
      </c>
      <c r="G24" s="5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4"/>
        <v>0</v>
      </c>
      <c r="P24" s="134" t="e">
        <f>Összesen!#REF!</f>
        <v>#REF!</v>
      </c>
      <c r="Q24" s="134" t="e">
        <f t="shared" si="0"/>
        <v>#REF!</v>
      </c>
      <c r="R24" s="12">
        <f>Összesen!Y20</f>
        <v>0</v>
      </c>
      <c r="S24" s="12">
        <f t="shared" si="1"/>
        <v>0</v>
      </c>
    </row>
    <row r="25" spans="1:19" s="10" customFormat="1" ht="15.75">
      <c r="A25" s="1">
        <v>22</v>
      </c>
      <c r="B25" s="69" t="s">
        <v>92</v>
      </c>
      <c r="C25" s="5">
        <v>409233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409233</v>
      </c>
      <c r="P25" s="134" t="e">
        <f>Összesen!#REF!</f>
        <v>#REF!</v>
      </c>
      <c r="Q25" s="134" t="e">
        <f t="shared" si="0"/>
        <v>#REF!</v>
      </c>
      <c r="R25" s="12">
        <f>Összesen!Y13</f>
        <v>409233</v>
      </c>
      <c r="S25" s="12">
        <f t="shared" si="1"/>
        <v>0</v>
      </c>
    </row>
    <row r="26" spans="1:19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4"/>
        <v>0</v>
      </c>
      <c r="P26" s="134" t="e">
        <f>Összesen!#REF!</f>
        <v>#REF!</v>
      </c>
      <c r="Q26" s="134" t="e">
        <f t="shared" si="0"/>
        <v>#REF!</v>
      </c>
      <c r="R26" s="12">
        <f>Összesen!Y22</f>
        <v>0</v>
      </c>
      <c r="S26" s="12">
        <f t="shared" si="1"/>
        <v>0</v>
      </c>
    </row>
    <row r="27" spans="1:19" s="10" customFormat="1" ht="15.75">
      <c r="A27" s="1">
        <v>24</v>
      </c>
      <c r="B27" s="70" t="s">
        <v>8</v>
      </c>
      <c r="C27" s="14">
        <f>SUM(C17:C26)</f>
        <v>1266246</v>
      </c>
      <c r="D27" s="14">
        <f aca="true" t="shared" si="5" ref="D27:O27">SUM(D17:D26)</f>
        <v>777297</v>
      </c>
      <c r="E27" s="14">
        <f t="shared" si="5"/>
        <v>1315102</v>
      </c>
      <c r="F27" s="14">
        <f t="shared" si="5"/>
        <v>769767</v>
      </c>
      <c r="G27" s="14">
        <f t="shared" si="5"/>
        <v>792557</v>
      </c>
      <c r="H27" s="14">
        <f t="shared" si="5"/>
        <v>1054605</v>
      </c>
      <c r="I27" s="14">
        <f t="shared" si="5"/>
        <v>1043197</v>
      </c>
      <c r="J27" s="14">
        <f t="shared" si="5"/>
        <v>870797</v>
      </c>
      <c r="K27" s="14">
        <f t="shared" si="5"/>
        <v>1025102</v>
      </c>
      <c r="L27" s="14">
        <f t="shared" si="5"/>
        <v>797297</v>
      </c>
      <c r="M27" s="14">
        <f t="shared" si="5"/>
        <v>3818141</v>
      </c>
      <c r="N27" s="14">
        <f t="shared" si="5"/>
        <v>2152171</v>
      </c>
      <c r="O27" s="14">
        <f t="shared" si="5"/>
        <v>15682279</v>
      </c>
      <c r="P27" s="134" t="e">
        <f>Összesen!#REF!</f>
        <v>#REF!</v>
      </c>
      <c r="Q27" s="134" t="e">
        <f t="shared" si="0"/>
        <v>#REF!</v>
      </c>
      <c r="R27" s="12">
        <f>Összesen!Y31</f>
        <v>15682279</v>
      </c>
      <c r="S27" s="12">
        <f t="shared" si="1"/>
        <v>0</v>
      </c>
    </row>
    <row r="28" spans="1:19" ht="15.75">
      <c r="A28" s="1">
        <v>25</v>
      </c>
      <c r="B28" s="70" t="s">
        <v>114</v>
      </c>
      <c r="C28" s="14">
        <f>C16-C27</f>
        <v>143958</v>
      </c>
      <c r="D28" s="14">
        <f>C28+D16-D27</f>
        <v>280615</v>
      </c>
      <c r="E28" s="14">
        <f aca="true" t="shared" si="6" ref="E28:N28">D28+E16-E27</f>
        <v>145717</v>
      </c>
      <c r="F28" s="14">
        <f t="shared" si="6"/>
        <v>282154</v>
      </c>
      <c r="G28" s="14">
        <f t="shared" si="6"/>
        <v>1348198</v>
      </c>
      <c r="H28" s="14">
        <f t="shared" si="6"/>
        <v>1223797</v>
      </c>
      <c r="I28" s="14">
        <f t="shared" si="6"/>
        <v>1085804</v>
      </c>
      <c r="J28" s="14">
        <f>I28+J16-J27</f>
        <v>1120211</v>
      </c>
      <c r="K28" s="14">
        <f t="shared" si="6"/>
        <v>1275313</v>
      </c>
      <c r="L28" s="14">
        <f t="shared" si="6"/>
        <v>1383220</v>
      </c>
      <c r="M28" s="14">
        <f t="shared" si="6"/>
        <v>348220</v>
      </c>
      <c r="N28" s="14">
        <f t="shared" si="6"/>
        <v>0</v>
      </c>
      <c r="O28" s="14">
        <f>N28+O16-O27</f>
        <v>0</v>
      </c>
      <c r="S28" s="12">
        <f t="shared" si="1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2018-06-22T11:45:42Z</cp:lastPrinted>
  <dcterms:created xsi:type="dcterms:W3CDTF">2011-02-02T09:24:37Z</dcterms:created>
  <dcterms:modified xsi:type="dcterms:W3CDTF">2018-06-22T11:45:52Z</dcterms:modified>
  <cp:category/>
  <cp:version/>
  <cp:contentType/>
  <cp:contentStatus/>
</cp:coreProperties>
</file>