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1" yWindow="465" windowWidth="15195" windowHeight="8190" activeTab="1"/>
  </bookViews>
  <sheets>
    <sheet name="Mód.2018. 05......." sheetId="1" r:id="rId1"/>
    <sheet name="Összesen" sheetId="2" r:id="rId2"/>
    <sheet name="Felh" sheetId="3" r:id="rId3"/>
    <sheet name="Adósságot kel.köt." sheetId="4" r:id="rId4"/>
    <sheet name="EU" sheetId="5" r:id="rId5"/>
    <sheet name="Egyensúly 2012-2014. " sheetId="6" state="hidden" r:id="rId6"/>
    <sheet name="utem" sheetId="7" state="hidden" r:id="rId7"/>
    <sheet name="tobbeves" sheetId="8" state="hidden" r:id="rId8"/>
    <sheet name="közvetett támog" sheetId="9" state="hidden" r:id="rId9"/>
    <sheet name="Adósságot kel.köt. (2)" sheetId="10" state="hidden" r:id="rId10"/>
    <sheet name="Bevételek" sheetId="11" r:id="rId11"/>
    <sheet name="Kiadás" sheetId="12" r:id="rId12"/>
    <sheet name="COFOG" sheetId="13" r:id="rId13"/>
    <sheet name="Határozat" sheetId="14" r:id="rId14"/>
  </sheets>
  <definedNames>
    <definedName name="_xlnm.Print_Titles" localSheetId="9">'Adósságot kel.köt. (2)'!$1:$9</definedName>
    <definedName name="_xlnm.Print_Titles" localSheetId="10">'Bevételek'!$1:$4</definedName>
    <definedName name="_xlnm.Print_Titles" localSheetId="12">'COFOG'!$1:$5</definedName>
    <definedName name="_xlnm.Print_Titles" localSheetId="5">'Egyensúly 2012-2014. '!$1:$2</definedName>
    <definedName name="_xlnm.Print_Titles" localSheetId="2">'Felh'!$1:$6</definedName>
    <definedName name="_xlnm.Print_Titles" localSheetId="11">'Kiadás'!$1:$4</definedName>
    <definedName name="_xlnm.Print_Titles" localSheetId="8">'közvetett támog'!$1:$3</definedName>
    <definedName name="_xlnm.Print_Titles" localSheetId="0">'Mód.2018. 05.......'!$1:$2</definedName>
    <definedName name="_xlnm.Print_Titles" localSheetId="1">'Összesen'!$1:$4</definedName>
  </definedNames>
  <calcPr fullCalcOnLoad="1"/>
</workbook>
</file>

<file path=xl/comments11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2.xml><?xml version="1.0" encoding="utf-8"?>
<comments xmlns="http://schemas.openxmlformats.org/spreadsheetml/2006/main">
  <authors>
    <author>Livi</author>
  </authors>
  <commentList>
    <comment ref="A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.xml><?xml version="1.0" encoding="utf-8"?>
<comments xmlns="http://schemas.openxmlformats.org/spreadsheetml/2006/main">
  <authors>
    <author>Livi</author>
  </authors>
  <commentList>
    <comment ref="B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<sst xmlns="http://schemas.openxmlformats.org/spreadsheetml/2006/main" count="1016" uniqueCount="579">
  <si>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</si>
  <si>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</si>
  <si>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</si>
  <si>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</si>
  <si>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</si>
  <si>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</si>
  <si>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</si>
  <si>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</si>
  <si>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</si>
  <si>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</si>
  <si>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</si>
  <si>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</si>
  <si>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</si>
  <si>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</si>
  <si>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</si>
  <si>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</si>
  <si>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</si>
  <si>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</si>
  <si>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</si>
  <si>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</si>
  <si>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</si>
  <si>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</si>
  <si>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</si>
  <si>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</si>
  <si>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</si>
  <si>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</si>
  <si>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</si>
  <si>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</si>
  <si>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</si>
  <si>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</si>
  <si>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</si>
  <si>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</si>
  <si>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</si>
  <si>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</si>
  <si>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</si>
  <si>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</si>
  <si>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</si>
  <si>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</si>
  <si>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</si>
  <si>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</si>
  <si>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</si>
  <si>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</si>
  <si>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</si>
  <si>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</si>
  <si>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</si>
  <si>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</si>
  <si>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</si>
  <si>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</si>
  <si>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</si>
  <si>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</si>
  <si>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</si>
  <si>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</si>
  <si>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</si>
  <si>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</si>
  <si>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</si>
  <si>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</si>
  <si>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</si>
  <si>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</si>
  <si>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</si>
  <si>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</si>
  <si>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</si>
  <si>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</si>
  <si>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</si>
  <si>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</si>
  <si>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</si>
  <si>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</si>
  <si>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</si>
  <si>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</si>
  <si>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</si>
  <si>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</si>
  <si>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</si>
  <si>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</si>
  <si>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</si>
  <si>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</si>
  <si>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</si>
  <si>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</si>
  <si>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</si>
  <si>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</si>
  <si>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</si>
  <si>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</si>
  <si>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</si>
  <si>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</si>
  <si>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</si>
  <si>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</si>
  <si>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</si>
  <si>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</si>
  <si>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</si>
  <si>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</si>
  <si>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</si>
  <si>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</si>
  <si>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</si>
  <si>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</si>
  <si>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</si>
  <si>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</si>
  <si>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</si>
  <si>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</si>
  <si>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</si>
  <si>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</si>
  <si>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</si>
  <si>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</si>
  <si>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</si>
  <si>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</si>
  <si>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</si>
  <si>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</si>
  <si>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</si>
  <si>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</si>
  <si>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</si>
  <si>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</si>
  <si>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</si>
  <si>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</si>
  <si>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</si>
  <si>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</si>
  <si>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</si>
  <si>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</si>
  <si>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</si>
  <si>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</si>
  <si>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</si>
  <si>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</si>
  <si>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</si>
  <si>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</si>
  <si>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</si>
  <si>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</si>
  <si>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</si>
  <si>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</si>
  <si>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</si>
  <si>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</si>
  <si>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</si>
  <si>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</si>
  <si>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</si>
  <si>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</si>
  <si>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</si>
  <si>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</si>
  <si>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</si>
  <si>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</si>
  <si>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</si>
  <si>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</si>
  <si>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</si>
  <si>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</si>
  <si>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</si>
  <si>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</si>
  <si>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</si>
  <si>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</si>
  <si>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</si>
  <si>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</si>
  <si>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</si>
  <si>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</si>
  <si>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</si>
  <si>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</si>
  <si>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</si>
  <si>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</si>
  <si>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</si>
  <si>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</si>
  <si>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</si>
  <si>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</si>
  <si>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</si>
  <si>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</si>
  <si>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</si>
  <si>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</si>
  <si>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</si>
  <si>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</si>
  <si>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</si>
  <si>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</si>
  <si>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</si>
  <si>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</si>
  <si>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</si>
  <si>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</si>
  <si>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</si>
  <si>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</si>
  <si>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</si>
  <si>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</si>
  <si>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</si>
  <si>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</si>
  <si>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</si>
  <si>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</si>
  <si>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</si>
  <si>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</si>
  <si>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</si>
  <si>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</si>
  <si>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</si>
  <si>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</si>
  <si>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</si>
  <si>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</si>
  <si>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K501. Nemzetközi kötelezettségek</t>
  </si>
  <si>
    <t>K506. Egyéb működési célú támogatások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</si>
  <si>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</si>
  <si>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</si>
  <si>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</si>
  <si>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</si>
  <si>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</si>
  <si>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</si>
  <si>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</si>
  <si>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</si>
  <si>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</si>
  <si>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</si>
  <si>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</si>
  <si>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</si>
  <si>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</si>
  <si>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</si>
  <si>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</si>
  <si>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</si>
  <si>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</si>
  <si>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</si>
  <si>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</si>
  <si>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</si>
  <si>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</si>
  <si>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</si>
  <si>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</si>
  <si>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</si>
  <si>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</si>
  <si>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</si>
  <si>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</si>
  <si>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</si>
  <si>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</si>
  <si>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</si>
  <si>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</si>
  <si>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</si>
  <si>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</si>
  <si>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</si>
  <si>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</si>
  <si>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</si>
  <si>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</si>
  <si>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</si>
  <si>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</si>
  <si>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</si>
  <si>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</si>
  <si>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</si>
  <si>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</si>
  <si>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</si>
  <si>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</si>
  <si>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</si>
  <si>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</si>
  <si>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</si>
  <si>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</si>
  <si>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</si>
  <si>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</si>
  <si>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</si>
  <si>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</si>
  <si>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</si>
  <si>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</si>
  <si>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</si>
  <si>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</si>
  <si>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</si>
  <si>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</si>
  <si>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</si>
  <si>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</si>
  <si>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</si>
  <si>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</si>
  <si>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</si>
  <si>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</si>
  <si>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</si>
  <si>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</si>
  <si>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</si>
  <si>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</si>
  <si>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</si>
  <si>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</si>
  <si>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</si>
  <si>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</si>
  <si>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</si>
  <si>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</si>
  <si>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</si>
  <si>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</si>
  <si>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</si>
  <si>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</si>
  <si>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</si>
  <si>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</si>
  <si>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</si>
  <si>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</si>
  <si>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</si>
  <si>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</si>
  <si>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</si>
  <si>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</si>
  <si>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</si>
  <si>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</si>
  <si>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</si>
  <si>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</si>
  <si>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</si>
  <si>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</si>
  <si>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</si>
  <si>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</si>
  <si>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</si>
  <si>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</si>
  <si>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</si>
  <si>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</si>
  <si>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</si>
  <si>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</si>
  <si>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</si>
  <si>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</si>
  <si>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</si>
  <si>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</si>
  <si>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</si>
  <si>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</si>
  <si>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</si>
  <si>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</si>
  <si>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</si>
  <si>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</si>
  <si>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</si>
  <si>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</si>
  <si>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</si>
  <si>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</si>
  <si>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</si>
  <si>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</si>
  <si>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</si>
  <si>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</si>
  <si>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</si>
  <si>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</si>
  <si>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</si>
  <si>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</si>
  <si>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</si>
  <si>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</si>
  <si>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</si>
  <si>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</si>
  <si>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</si>
  <si>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</si>
  <si>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</si>
  <si>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</si>
  <si>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</si>
  <si>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</si>
  <si>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</si>
  <si>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</si>
  <si>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</si>
  <si>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</si>
  <si>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</si>
  <si>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</si>
  <si>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</si>
  <si>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</si>
  <si>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</si>
  <si>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</si>
  <si>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</si>
  <si>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</si>
  <si>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</si>
  <si>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</si>
  <si>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</si>
  <si>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</si>
  <si>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</si>
  <si>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</si>
  <si>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</si>
  <si>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</si>
  <si>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</si>
  <si>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</si>
  <si>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</si>
  <si>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</si>
  <si>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</si>
  <si>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</si>
  <si>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</si>
  <si>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</si>
  <si>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</si>
  <si>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</si>
  <si>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</si>
  <si>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</si>
  <si>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</si>
  <si>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</si>
  <si>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</si>
  <si>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</si>
  <si>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</si>
  <si>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</si>
  <si>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</si>
  <si>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</si>
  <si>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</si>
  <si>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</si>
  <si>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</si>
  <si>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</si>
  <si>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</si>
  <si>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</si>
  <si>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</si>
  <si>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</si>
  <si>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</si>
  <si>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</si>
  <si>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</si>
  <si>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</si>
  <si>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</si>
  <si>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</si>
  <si>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</si>
  <si>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</si>
  <si>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</si>
  <si>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</si>
  <si>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</si>
  <si>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</si>
  <si>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</si>
  <si>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</si>
  <si>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</si>
  <si>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</si>
  <si>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</si>
  <si>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</si>
  <si>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</si>
  <si>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</si>
  <si>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</si>
  <si>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</si>
  <si>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</si>
  <si>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</si>
  <si>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</si>
  <si>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</si>
  <si>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</si>
  <si>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</si>
  <si>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</si>
  <si>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</si>
  <si>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</si>
  <si>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</si>
  <si>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</si>
  <si>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</si>
  <si>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</si>
  <si>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</si>
  <si>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</si>
  <si>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</si>
  <si>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</si>
  <si>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</si>
  <si>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</si>
  <si>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</si>
  <si>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</si>
  <si>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</si>
  <si>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</si>
  <si>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</si>
  <si>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</si>
  <si>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</si>
  <si>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</si>
  <si>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</si>
  <si>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</si>
  <si>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</si>
  <si>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</si>
  <si>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</si>
  <si>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</si>
  <si>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</si>
  <si>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</si>
  <si>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</si>
  <si>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</si>
  <si>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</si>
  <si>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</si>
  <si>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</si>
  <si>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</si>
  <si>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</si>
  <si>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</si>
  <si>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</si>
  <si>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</si>
  <si>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</si>
  <si>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</si>
  <si>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</si>
  <si>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</si>
  <si>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</si>
  <si>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</si>
  <si>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</si>
  <si>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</si>
  <si>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</si>
  <si>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</si>
  <si>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</si>
  <si>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</si>
  <si>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</si>
  <si>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</si>
  <si>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</si>
  <si>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</si>
  <si>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</si>
  <si>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</si>
  <si>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</si>
  <si>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</si>
  <si>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</si>
  <si>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</si>
  <si>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</si>
  <si>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</si>
  <si>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</si>
  <si>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</si>
  <si>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</si>
  <si>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</si>
  <si>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</si>
  <si>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</si>
  <si>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</si>
  <si>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</si>
  <si>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</si>
  <si>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</si>
  <si>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</si>
  <si>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</si>
  <si>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</si>
  <si>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</si>
  <si>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</si>
  <si>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</si>
  <si>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</si>
  <si>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</si>
  <si>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</si>
  <si>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</si>
  <si>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011130 Önkormányzatok és önkormányzati hivatalok jogalkotó és általános igazgatási tevékenysége (képviselő t. díja)</t>
  </si>
  <si>
    <t xml:space="preserve"> - reprezentáció vonzattal</t>
  </si>
  <si>
    <t>066020 Város és községgazdálkodási egyéb szolgáltatások</t>
  </si>
  <si>
    <t>081061 Szabadidős park, fürdő és strandszolgáltatás</t>
  </si>
  <si>
    <t>- személyhez nem köthető</t>
  </si>
  <si>
    <t>107055 Falugondnoki, tanyagondnoki szolgáltatás</t>
  </si>
  <si>
    <t xml:space="preserve">   - Munkaerőpiaci Alap (közfoglalkoztatás) 2015. áthúzódó</t>
  </si>
  <si>
    <t xml:space="preserve">   - Munkaerőpiaci Alap (közfoglalkoztatás) terv</t>
  </si>
  <si>
    <t>- Bolt üzemeltetés</t>
  </si>
  <si>
    <t xml:space="preserve"> - lakosságtól visszatérítendő kölcsön</t>
  </si>
  <si>
    <t xml:space="preserve">BAGLAD KÖZSÉG ÖNKORMÁNYZATA </t>
  </si>
  <si>
    <t>BAGLAD KÖZSÉG ÖNKORMÁNYZATA ÁLTAL VAGY HOZZÁJÁRULÁSÁVAL</t>
  </si>
  <si>
    <r>
      <t xml:space="preserve">BAGLAD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</si>
  <si>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adatok Ft-ban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</si>
  <si>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Lóránt Beáta polgármester</t>
    </r>
  </si>
  <si>
    <t>(: Lóránt Beáta :)</t>
  </si>
  <si>
    <t xml:space="preserve">    - Erzsébet utalvány</t>
  </si>
  <si>
    <t>- A 2015. évről áthúzódó bérkompenzáció támogatása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</si>
  <si>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</si>
  <si>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Belterületi út felújítása</t>
  </si>
  <si>
    <t xml:space="preserve">SAJÁT BEVÉTELEI, TOVÁBBÁ ADÓSSÁGOT KELETKEZTETŐ ÜGYLETEKBŐL </t>
  </si>
  <si>
    <t>ÉS KEZESSÉGVÁLLALÁSOKBÓL FENNÁLLÓ KÖTELEZETTSÉGEI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</si>
  <si>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</si>
  <si>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Végleges</t>
  </si>
  <si>
    <t xml:space="preserve">   - Dr. Hetés Ferenc Rendelőintézet</t>
  </si>
  <si>
    <t xml:space="preserve"> - Rendkívűli szociális támogatás:</t>
  </si>
  <si>
    <t>041233 Hosszabb időtartamú közfoglalkoztatás 2017. terv</t>
  </si>
  <si>
    <t>041233 Hosszabb időtartamú közfoglalkoztatás 2016-ről áthúzódó</t>
  </si>
  <si>
    <t xml:space="preserve">   - fogorvosi hozzájárulás 2017.</t>
  </si>
  <si>
    <t xml:space="preserve">   - védőnői hozzájárulás 2017.</t>
  </si>
  <si>
    <t xml:space="preserve">   - falugondnok 2017.</t>
  </si>
  <si>
    <t xml:space="preserve">   - településüzemeltetési feladatok ellátása 2017.</t>
  </si>
  <si>
    <t>011130 Önkormányzatok és önkormányzati hivatalok jogalkotó és általános igazgatási tevékenysége cafetéria</t>
  </si>
  <si>
    <t>2020.</t>
  </si>
  <si>
    <t>- Közös Önkormányzati Hivatal felhalmozási kiadásaihoz átadás önkormányzatnak</t>
  </si>
  <si>
    <t>(: Balláné Kulcsár Mária :)</t>
  </si>
  <si>
    <t>jegyző</t>
  </si>
  <si>
    <t>2017. évi határozat</t>
  </si>
  <si>
    <t>2017. évi rendelet</t>
  </si>
  <si>
    <t>Likvid hitel</t>
  </si>
  <si>
    <t>Bevétel:</t>
  </si>
  <si>
    <t>Kiadás:</t>
  </si>
  <si>
    <t>(:Lóránt Beáta:)</t>
  </si>
  <si>
    <t>Összesen:</t>
  </si>
  <si>
    <t xml:space="preserve"> - VIZMŰ Zrt-től fel nem haszn. 2016.évi vizh. Díj támog. </t>
  </si>
  <si>
    <t xml:space="preserve">K5021. A helyi önkormányzatok előző évi elszámolásából származó kiadások </t>
  </si>
  <si>
    <t>K5021. A helyi önkormányzatok előző évi elszámolásából származó kiadások 2015. év</t>
  </si>
  <si>
    <t>- Medicopter Alapítvány</t>
  </si>
  <si>
    <t>21a</t>
  </si>
  <si>
    <t xml:space="preserve">   - áramdíj visszatérítés</t>
  </si>
  <si>
    <t>- Polgármesteri illetmény és tiszteletdíj különbözet támog.</t>
  </si>
  <si>
    <t xml:space="preserve">   - ZALAVÍZ Zrt. vizdíj támogatás 2017. évi</t>
  </si>
  <si>
    <t>Háziorvosi készülék vásárláshoz Csesztregi Háziorv.Szolg.</t>
  </si>
  <si>
    <t>Rendkívűli szociális tüzifa</t>
  </si>
  <si>
    <t>BAGLAD KÖZSÉG ÖNKORMÁNYZATA 2018. ÉVI KÖLTSÉGVETÉSÉNEK</t>
  </si>
  <si>
    <t>- Polgármesteri illetmény támogatás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</si>
  <si>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</si>
  <si>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</si>
  <si>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</si>
  <si>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</si>
  <si>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</si>
  <si>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falugondnok 2018.</t>
  </si>
  <si>
    <t xml:space="preserve">   - településüzemeltetési feladatok ellátása 2018.</t>
  </si>
  <si>
    <t xml:space="preserve"> - I.világháborús emlékmű felújítása</t>
  </si>
  <si>
    <t xml:space="preserve"> - Faluház körül betonszegély, lábazat festés</t>
  </si>
  <si>
    <t xml:space="preserve"> - </t>
  </si>
  <si>
    <t xml:space="preserve"> - Tűzoltószertás felújítása</t>
  </si>
  <si>
    <t>2021.</t>
  </si>
  <si>
    <r>
      <t>BAGLAD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</si>
  <si>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2018. ÉVI SAJÁT BEVÉTELEI, TOVÁBBÁ ADÓSSÁGOT KELETKEZTETŐ </t>
  </si>
  <si>
    <r>
      <t>Baglad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</si>
  <si>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</si>
  <si>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 Kistérségi Térségi Központi ügyelet gépkocsi vásárláshoz</t>
  </si>
  <si>
    <t>Baglad Község Önkormányzata Képviselő-testületének 17/2018.(III.5.) határozata az önkormányzat saját bevételeinek és adósságot keletkeztető ügyleteiből eredő fizetési kötelezettségeinek a költségvetési évet követő három évre várható összegének megállapításáról</t>
  </si>
  <si>
    <t xml:space="preserve">  -Harangláb, kereszt felújítása (Leader)</t>
  </si>
  <si>
    <t>2018. évi határozat</t>
  </si>
  <si>
    <t>2018. évi rendelet</t>
  </si>
  <si>
    <t>2018. terv</t>
  </si>
  <si>
    <t>2017. várható tény</t>
  </si>
  <si>
    <t xml:space="preserve">2016. Tény 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</si>
  <si>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</si>
  <si>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BAGLAD KÖZSÉG ÖNKORMÁNYZATA 2016-2018. ÉVI MŰKÖDÉSI ÉS FELHALMOZÁSI</t>
  </si>
  <si>
    <r>
      <t xml:space="preserve">BAGLAD KÖZSÉG ÖNKORMÁNYZATA 2018.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</si>
  <si>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Baglad Község Önkormányzata 2018. évi közvetett támogatásai </t>
    </r>
    <r>
      <rPr>
        <i/>
        <sz val="12"/>
        <rFont val="Times New Roman"/>
        <family val="1"/>
      </rPr>
      <t>(adatok Ft-ban)</t>
    </r>
  </si>
  <si>
    <t xml:space="preserve">Kifizetések visszatérítései </t>
  </si>
  <si>
    <t>Müködési célú költségvetési tám.és kieg.támog.</t>
  </si>
  <si>
    <t>Ellátási díjak (szoc.étk.tér.díj)</t>
  </si>
  <si>
    <t>dologi kiadás</t>
  </si>
  <si>
    <t>dologi kiadás áfa</t>
  </si>
  <si>
    <t>Ellátottak p.ell.lakásfenntart., lakhatással összefűggő kiadások</t>
  </si>
  <si>
    <t>Közvilágítás</t>
  </si>
  <si>
    <t>Rédics, 2018.  május   14.</t>
  </si>
  <si>
    <t>Mód. 05.30.</t>
  </si>
  <si>
    <t>106020 Lakásfenntarással, lakhatással összefűggő kiadások</t>
  </si>
  <si>
    <t>- Rendkivüli szociális célú tüzifa</t>
  </si>
  <si>
    <t>O</t>
  </si>
  <si>
    <t>P</t>
  </si>
  <si>
    <t>Q</t>
  </si>
  <si>
    <t>R</t>
  </si>
  <si>
    <t>"</t>
  </si>
  <si>
    <t>Baglad Község Önkormányzata 2018. évi költségvetésének módosítása 
2018.  május 30-tól</t>
  </si>
  <si>
    <t>Előző évi pénzmaradvány</t>
  </si>
  <si>
    <t>Zöldterület-kezelés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</si>
</sst>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[$-40E]yyyy\.\ mmmm\ d\."/>
    <numFmt numFmtId="173" formatCode="0.0"/>
    <numFmt numFmtId="174" formatCode="0.000"/>
    <numFmt numFmtId="175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6" fillId="0" borderId="0" xfId="64" applyFont="1" applyAlignment="1">
      <alignment wrapText="1"/>
      <protection/>
    </xf>
    <xf numFmtId="0" fontId="77" fillId="0" borderId="0" xfId="64" applyFont="1">
      <alignment/>
      <protection/>
    </xf>
    <xf numFmtId="0" fontId="78" fillId="0" borderId="0" xfId="64" applyFont="1">
      <alignment/>
      <protection/>
    </xf>
    <xf numFmtId="3" fontId="79" fillId="0" borderId="0" xfId="64" applyNumberFormat="1" applyFont="1" applyAlignment="1">
      <alignment vertical="center"/>
      <protection/>
    </xf>
    <xf numFmtId="3" fontId="80" fillId="0" borderId="11" xfId="64" applyNumberFormat="1" applyFont="1" applyBorder="1" applyAlignment="1">
      <alignment horizontal="left" vertical="center" wrapText="1"/>
      <protection/>
    </xf>
    <xf numFmtId="3" fontId="81" fillId="0" borderId="10" xfId="64" applyNumberFormat="1" applyFont="1" applyBorder="1" applyAlignment="1">
      <alignment horizontal="center" vertical="center" wrapText="1"/>
      <protection/>
    </xf>
    <xf numFmtId="3" fontId="76" fillId="0" borderId="0" xfId="64" applyNumberFormat="1" applyFont="1" applyAlignment="1">
      <alignment wrapText="1"/>
      <protection/>
    </xf>
    <xf numFmtId="3" fontId="76" fillId="0" borderId="0" xfId="64" applyNumberFormat="1" applyFont="1">
      <alignment/>
      <protection/>
    </xf>
    <xf numFmtId="3" fontId="76" fillId="0" borderId="10" xfId="64" applyNumberFormat="1" applyFont="1" applyBorder="1" applyAlignment="1">
      <alignment wrapText="1"/>
      <protection/>
    </xf>
    <xf numFmtId="3" fontId="77" fillId="0" borderId="10" xfId="64" applyNumberFormat="1" applyFont="1" applyBorder="1">
      <alignment/>
      <protection/>
    </xf>
    <xf numFmtId="3" fontId="77" fillId="0" borderId="0" xfId="64" applyNumberFormat="1" applyFont="1">
      <alignment/>
      <protection/>
    </xf>
    <xf numFmtId="3" fontId="76" fillId="0" borderId="10" xfId="64" applyNumberFormat="1" applyFont="1" applyBorder="1" applyAlignment="1">
      <alignment vertical="center" wrapText="1"/>
      <protection/>
    </xf>
    <xf numFmtId="3" fontId="81" fillId="0" borderId="10" xfId="64" applyNumberFormat="1" applyFont="1" applyBorder="1" applyAlignment="1">
      <alignment wrapText="1"/>
      <protection/>
    </xf>
    <xf numFmtId="3" fontId="78" fillId="0" borderId="10" xfId="64" applyNumberFormat="1" applyFont="1" applyBorder="1">
      <alignment/>
      <protection/>
    </xf>
    <xf numFmtId="3" fontId="78" fillId="0" borderId="0" xfId="64" applyNumberFormat="1" applyFont="1">
      <alignment/>
      <protection/>
    </xf>
    <xf numFmtId="3" fontId="81" fillId="0" borderId="10" xfId="64" applyNumberFormat="1" applyFont="1" applyBorder="1" applyAlignment="1">
      <alignment vertical="center" wrapText="1"/>
      <protection/>
    </xf>
    <xf numFmtId="3" fontId="8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7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78" fillId="0" borderId="10" xfId="64" applyFont="1" applyBorder="1" applyAlignment="1">
      <alignment wrapText="1"/>
      <protection/>
    </xf>
    <xf numFmtId="0" fontId="7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7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1" fillId="0" borderId="0" xfId="64" applyNumberFormat="1" applyFont="1" applyBorder="1" applyAlignment="1">
      <alignment vertical="center" wrapText="1"/>
      <protection/>
    </xf>
    <xf numFmtId="3" fontId="7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2" fillId="0" borderId="10" xfId="70" applyFont="1" applyFill="1" applyBorder="1" applyAlignment="1" quotePrefix="1">
      <alignment wrapText="1"/>
      <protection/>
    </xf>
    <xf numFmtId="0" fontId="82" fillId="0" borderId="10" xfId="70" applyFont="1" applyFill="1" applyBorder="1" applyAlignment="1">
      <alignment wrapText="1"/>
      <protection/>
    </xf>
    <xf numFmtId="0" fontId="8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1" fillId="0" borderId="14" xfId="64" applyNumberFormat="1" applyFont="1" applyBorder="1" applyAlignment="1">
      <alignment horizontal="center" vertical="center" wrapText="1"/>
      <protection/>
    </xf>
    <xf numFmtId="0" fontId="8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0" fillId="0" borderId="0" xfId="64" applyNumberFormat="1" applyFont="1" applyBorder="1" applyAlignment="1">
      <alignment horizontal="left" vertical="center" wrapText="1"/>
      <protection/>
    </xf>
    <xf numFmtId="3" fontId="84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0" fontId="77" fillId="0" borderId="0" xfId="64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69" applyFont="1">
      <alignment/>
      <protection/>
    </xf>
    <xf numFmtId="0" fontId="70" fillId="0" borderId="0" xfId="0" applyFont="1" applyFill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/>
    </xf>
    <xf numFmtId="3" fontId="75" fillId="0" borderId="0" xfId="0" applyNumberFormat="1" applyFont="1" applyBorder="1" applyAlignment="1">
      <alignment/>
    </xf>
    <xf numFmtId="0" fontId="4" fillId="0" borderId="0" xfId="69" applyFont="1" applyFill="1" applyBorder="1" applyAlignment="1">
      <alignment horizontal="left"/>
      <protection/>
    </xf>
    <xf numFmtId="0" fontId="85" fillId="0" borderId="0" xfId="0" applyFont="1" applyAlignment="1">
      <alignment/>
    </xf>
    <xf numFmtId="0" fontId="75" fillId="0" borderId="11" xfId="0" applyFont="1" applyBorder="1" applyAlignment="1">
      <alignment/>
    </xf>
    <xf numFmtId="3" fontId="85" fillId="0" borderId="0" xfId="0" applyNumberFormat="1" applyFont="1" applyAlignment="1">
      <alignment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4" fillId="0" borderId="0" xfId="69" applyFont="1" applyFill="1" applyBorder="1">
      <alignment/>
      <protection/>
    </xf>
    <xf numFmtId="3" fontId="75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3" fillId="0" borderId="0" xfId="69" applyFont="1" applyFill="1" applyBorder="1">
      <alignment/>
      <protection/>
    </xf>
    <xf numFmtId="0" fontId="79" fillId="0" borderId="0" xfId="0" applyFont="1" applyBorder="1" applyAlignment="1">
      <alignment/>
    </xf>
    <xf numFmtId="3" fontId="3" fillId="0" borderId="0" xfId="69" applyNumberFormat="1" applyFont="1" applyFill="1" applyBorder="1">
      <alignment/>
      <protection/>
    </xf>
    <xf numFmtId="0" fontId="3" fillId="0" borderId="0" xfId="69" applyFont="1" applyBorder="1">
      <alignment/>
      <protection/>
    </xf>
    <xf numFmtId="3" fontId="79" fillId="0" borderId="0" xfId="0" applyNumberFormat="1" applyFont="1" applyBorder="1" applyAlignment="1">
      <alignment/>
    </xf>
    <xf numFmtId="0" fontId="4" fillId="0" borderId="0" xfId="69" applyFont="1">
      <alignment/>
      <protection/>
    </xf>
    <xf numFmtId="3" fontId="79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4" fillId="0" borderId="0" xfId="69" applyFont="1" applyFill="1" applyBorder="1" applyAlignment="1">
      <alignment/>
      <protection/>
    </xf>
    <xf numFmtId="0" fontId="85" fillId="0" borderId="0" xfId="0" applyFont="1" applyBorder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3" fillId="0" borderId="12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5" fillId="0" borderId="15" xfId="0" applyFont="1" applyBorder="1" applyAlignment="1">
      <alignment/>
    </xf>
    <xf numFmtId="0" fontId="75" fillId="0" borderId="11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3" fontId="75" fillId="0" borderId="11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left"/>
    </xf>
    <xf numFmtId="0" fontId="75" fillId="0" borderId="15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3" fontId="79" fillId="0" borderId="0" xfId="0" applyNumberFormat="1" applyFont="1" applyFill="1" applyBorder="1" applyAlignment="1">
      <alignment horizontal="right"/>
    </xf>
    <xf numFmtId="0" fontId="28" fillId="0" borderId="0" xfId="69" applyFont="1" applyFill="1" applyAlignment="1">
      <alignment vertical="center" wrapText="1"/>
      <protection/>
    </xf>
    <xf numFmtId="3" fontId="4" fillId="0" borderId="0" xfId="0" applyNumberFormat="1" applyFont="1" applyAlignment="1">
      <alignment horizontal="center"/>
    </xf>
    <xf numFmtId="0" fontId="83" fillId="33" borderId="10" xfId="70" applyFont="1" applyFill="1" applyBorder="1" applyAlignment="1">
      <alignment horizontal="left" vertical="center" wrapText="1"/>
      <protection/>
    </xf>
    <xf numFmtId="0" fontId="4" fillId="33" borderId="10" xfId="70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/>
    </xf>
    <xf numFmtId="0" fontId="77" fillId="0" borderId="11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3" fillId="0" borderId="0" xfId="69" applyFont="1" applyBorder="1" applyAlignment="1">
      <alignment/>
      <protection/>
    </xf>
    <xf numFmtId="3" fontId="86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3" fontId="85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11" xfId="69" applyFont="1" applyBorder="1">
      <alignment/>
      <protection/>
    </xf>
    <xf numFmtId="3" fontId="75" fillId="0" borderId="0" xfId="0" applyNumberFormat="1" applyFont="1" applyFill="1" applyBorder="1" applyAlignment="1">
      <alignment horizontal="right"/>
    </xf>
    <xf numFmtId="0" fontId="75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9" fillId="0" borderId="0" xfId="69" applyFont="1" applyFill="1" applyAlignment="1">
      <alignment horizontal="center" vertical="center" wrapText="1"/>
      <protection/>
    </xf>
    <xf numFmtId="0" fontId="75" fillId="0" borderId="0" xfId="0" applyFont="1" applyAlignment="1">
      <alignment horizontal="center"/>
    </xf>
    <xf numFmtId="0" fontId="3" fillId="0" borderId="0" xfId="69" applyFont="1" applyBorder="1" applyAlignment="1">
      <alignment horizontal="center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79" fillId="0" borderId="0" xfId="0" applyFont="1" applyAlignment="1">
      <alignment horizontal="center"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7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79" fillId="0" borderId="0" xfId="0" applyFont="1" applyAlignment="1">
      <alignment horizontal="center" wrapText="1"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80" fillId="0" borderId="11" xfId="64" applyNumberFormat="1" applyFont="1" applyBorder="1" applyAlignment="1">
      <alignment horizontal="justify" vertical="center" wrapText="1"/>
      <protection/>
    </xf>
    <xf numFmtId="3" fontId="80" fillId="0" borderId="0" xfId="64" applyNumberFormat="1" applyFont="1" applyBorder="1" applyAlignment="1">
      <alignment horizontal="justify" vertical="center" wrapText="1"/>
      <protection/>
    </xf>
    <xf numFmtId="3" fontId="88" fillId="0" borderId="0" xfId="64" applyNumberFormat="1" applyFont="1" applyBorder="1" applyAlignment="1">
      <alignment vertical="center" wrapText="1"/>
      <protection/>
    </xf>
    <xf numFmtId="0" fontId="75" fillId="0" borderId="0" xfId="0" applyFont="1" applyFill="1" applyAlignment="1">
      <alignment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6.00390625" style="0" customWidth="1"/>
    <col min="3" max="3" width="5.421875" style="0" customWidth="1"/>
    <col min="4" max="4" width="11.8515625" style="0" customWidth="1"/>
    <col min="5" max="5" width="9.140625" style="0" customWidth="1"/>
    <col min="6" max="6" width="10.28125" style="0" customWidth="1"/>
    <col min="7" max="8" width="7.28125" style="0" customWidth="1"/>
    <col min="9" max="9" width="4.140625" style="0" customWidth="1"/>
    <col min="10" max="10" width="14.7109375" style="0" customWidth="1"/>
    <col min="11" max="11" width="10.00390625" style="0" customWidth="1"/>
    <col min="12" max="12" width="14.421875" style="0" bestFit="1" customWidth="1"/>
  </cols>
  <sheetData>
    <row r="1" spans="1:12" s="133" customFormat="1" ht="63.75" customHeight="1">
      <c r="A1" s="191" t="s">
        <v>576</v>
      </c>
      <c r="B1" s="191"/>
      <c r="C1" s="191"/>
      <c r="D1" s="191"/>
      <c r="E1" s="191"/>
      <c r="F1" s="191"/>
      <c r="G1" s="191"/>
      <c r="H1" s="191"/>
      <c r="I1" s="191"/>
      <c r="J1" s="191"/>
      <c r="K1" s="171"/>
      <c r="L1" s="171"/>
    </row>
    <row r="2" spans="8:10" s="129" customFormat="1" ht="18.75">
      <c r="H2" s="192" t="s">
        <v>489</v>
      </c>
      <c r="I2" s="192"/>
      <c r="J2" s="192"/>
    </row>
    <row r="3" spans="8:9" s="129" customFormat="1" ht="9.75" customHeight="1">
      <c r="H3" s="134"/>
      <c r="I3" s="134"/>
    </row>
    <row r="4" spans="1:12" s="129" customFormat="1" ht="18.75">
      <c r="A4" s="146" t="s">
        <v>516</v>
      </c>
      <c r="B4" s="146"/>
      <c r="C4" s="146"/>
      <c r="D4" s="146"/>
      <c r="E4" s="146"/>
      <c r="F4" s="153"/>
      <c r="G4" s="146"/>
      <c r="H4" s="146"/>
      <c r="I4" s="146"/>
      <c r="J4" s="153"/>
      <c r="K4" s="2"/>
      <c r="L4" s="2"/>
    </row>
    <row r="5" spans="2:12" s="129" customFormat="1" ht="18.75">
      <c r="B5" s="135" t="s">
        <v>561</v>
      </c>
      <c r="C5" s="135"/>
      <c r="D5" s="146"/>
      <c r="E5" s="146"/>
      <c r="F5" s="153"/>
      <c r="G5" s="146"/>
      <c r="H5" s="146"/>
      <c r="I5" s="146"/>
      <c r="J5" s="153"/>
      <c r="K5" s="2"/>
      <c r="L5" s="2"/>
    </row>
    <row r="6" spans="1:12" s="129" customFormat="1" ht="18.75">
      <c r="A6" s="135"/>
      <c r="B6" s="146"/>
      <c r="C6" s="176" t="s">
        <v>529</v>
      </c>
      <c r="D6" s="139"/>
      <c r="E6" s="139"/>
      <c r="F6" s="145"/>
      <c r="G6" s="139"/>
      <c r="H6" s="139"/>
      <c r="I6" s="139"/>
      <c r="J6" s="145">
        <v>38100</v>
      </c>
      <c r="K6" s="2"/>
      <c r="L6" s="2"/>
    </row>
    <row r="7" spans="1:12" s="129" customFormat="1" ht="18.75">
      <c r="A7" s="135"/>
      <c r="B7" s="139" t="s">
        <v>562</v>
      </c>
      <c r="C7" s="176"/>
      <c r="D7" s="139"/>
      <c r="E7" s="139"/>
      <c r="F7" s="145"/>
      <c r="G7" s="139"/>
      <c r="H7" s="139"/>
      <c r="I7" s="139"/>
      <c r="J7" s="145">
        <v>30000</v>
      </c>
      <c r="K7" s="2"/>
      <c r="L7" s="2"/>
    </row>
    <row r="8" spans="1:12" s="129" customFormat="1" ht="15" customHeight="1">
      <c r="A8" s="135"/>
      <c r="B8" s="139" t="s">
        <v>560</v>
      </c>
      <c r="C8" s="168"/>
      <c r="D8" s="139"/>
      <c r="E8" s="139"/>
      <c r="F8" s="145"/>
      <c r="G8" s="139"/>
      <c r="H8" s="139"/>
      <c r="I8" s="139"/>
      <c r="J8" s="145">
        <v>17600</v>
      </c>
      <c r="K8" s="2"/>
      <c r="L8" s="2"/>
    </row>
    <row r="9" spans="1:12" s="129" customFormat="1" ht="15" customHeight="1">
      <c r="A9" s="135"/>
      <c r="B9" s="139" t="s">
        <v>577</v>
      </c>
      <c r="C9" s="168"/>
      <c r="D9" s="139"/>
      <c r="E9" s="139"/>
      <c r="F9" s="145"/>
      <c r="G9" s="139"/>
      <c r="H9" s="139"/>
      <c r="I9" s="139"/>
      <c r="J9" s="145">
        <v>8302</v>
      </c>
      <c r="K9" s="2"/>
      <c r="L9" s="2"/>
    </row>
    <row r="10" spans="1:12" s="129" customFormat="1" ht="18.75">
      <c r="A10" s="135"/>
      <c r="B10" s="135"/>
      <c r="C10" s="135"/>
      <c r="D10" s="135"/>
      <c r="E10" s="148" t="s">
        <v>519</v>
      </c>
      <c r="F10" s="151"/>
      <c r="G10" s="148"/>
      <c r="H10" s="148"/>
      <c r="I10" s="148"/>
      <c r="J10" s="151">
        <f>SUM(J6:J9)</f>
        <v>94002</v>
      </c>
      <c r="K10" s="2"/>
      <c r="L10" s="2"/>
    </row>
    <row r="11" spans="1:12" s="129" customFormat="1" ht="18.75">
      <c r="A11" s="2"/>
      <c r="B11" s="2"/>
      <c r="C11" s="2"/>
      <c r="D11" s="2"/>
      <c r="E11" s="2"/>
      <c r="F11" s="154"/>
      <c r="G11" s="2"/>
      <c r="H11" s="2"/>
      <c r="I11" s="2"/>
      <c r="J11" s="154"/>
      <c r="K11" s="2"/>
      <c r="L11" s="155"/>
    </row>
    <row r="12" spans="1:12" s="129" customFormat="1" ht="18.75">
      <c r="A12" s="146" t="s">
        <v>517</v>
      </c>
      <c r="B12" s="146"/>
      <c r="C12" s="146"/>
      <c r="D12" s="146"/>
      <c r="E12" s="146"/>
      <c r="F12" s="153"/>
      <c r="G12" s="146"/>
      <c r="H12" s="146"/>
      <c r="I12" s="146"/>
      <c r="J12" s="153"/>
      <c r="K12" s="2"/>
      <c r="L12" s="155"/>
    </row>
    <row r="13" spans="1:12" s="129" customFormat="1" ht="18.75">
      <c r="A13" s="156"/>
      <c r="B13" s="177" t="s">
        <v>565</v>
      </c>
      <c r="C13" s="131"/>
      <c r="D13" s="166"/>
      <c r="E13" s="166"/>
      <c r="F13" s="166"/>
      <c r="G13" s="166"/>
      <c r="H13" s="166"/>
      <c r="I13" s="166"/>
      <c r="J13" s="187"/>
      <c r="K13" s="2"/>
      <c r="L13" s="155"/>
    </row>
    <row r="14" spans="1:12" s="130" customFormat="1" ht="18.75">
      <c r="A14" s="156"/>
      <c r="B14" s="183"/>
      <c r="C14" s="184" t="s">
        <v>563</v>
      </c>
      <c r="D14" s="166"/>
      <c r="E14" s="166"/>
      <c r="F14" s="166"/>
      <c r="G14" s="166"/>
      <c r="H14" s="166"/>
      <c r="I14" s="166"/>
      <c r="J14" s="165">
        <v>30000</v>
      </c>
      <c r="K14" s="2"/>
      <c r="L14" s="155"/>
    </row>
    <row r="15" spans="1:12" s="132" customFormat="1" ht="18.75">
      <c r="A15" s="156"/>
      <c r="B15" s="144"/>
      <c r="C15" s="185" t="s">
        <v>564</v>
      </c>
      <c r="D15" s="188"/>
      <c r="E15" s="188"/>
      <c r="F15" s="188"/>
      <c r="G15" s="188"/>
      <c r="H15" s="188"/>
      <c r="I15" s="188"/>
      <c r="J15" s="162">
        <v>8100</v>
      </c>
      <c r="K15" s="2"/>
      <c r="L15" s="155"/>
    </row>
    <row r="16" spans="1:12" s="129" customFormat="1" ht="18.75">
      <c r="A16" s="156"/>
      <c r="B16" s="231" t="s">
        <v>566</v>
      </c>
      <c r="C16" s="166"/>
      <c r="D16" s="166"/>
      <c r="E16" s="166"/>
      <c r="F16" s="166"/>
      <c r="G16" s="166"/>
      <c r="H16" s="166"/>
      <c r="I16" s="166"/>
      <c r="J16" s="187"/>
      <c r="K16" s="2"/>
      <c r="L16" s="155"/>
    </row>
    <row r="17" spans="1:12" ht="15.75">
      <c r="A17" s="156"/>
      <c r="B17" s="164"/>
      <c r="C17" s="184" t="s">
        <v>563</v>
      </c>
      <c r="D17" s="163"/>
      <c r="E17" s="163"/>
      <c r="F17" s="163"/>
      <c r="G17" s="163"/>
      <c r="H17" s="163"/>
      <c r="I17" s="163"/>
      <c r="J17" s="165">
        <v>37480</v>
      </c>
      <c r="K17" s="2"/>
      <c r="L17" s="155"/>
    </row>
    <row r="18" spans="1:12" ht="15.75">
      <c r="A18" s="156"/>
      <c r="B18" s="164"/>
      <c r="C18" s="186" t="s">
        <v>564</v>
      </c>
      <c r="D18" s="163"/>
      <c r="E18" s="163"/>
      <c r="F18" s="163"/>
      <c r="G18" s="163"/>
      <c r="H18" s="163"/>
      <c r="I18" s="163"/>
      <c r="J18" s="165">
        <v>10120</v>
      </c>
      <c r="K18" s="2"/>
      <c r="L18" s="155"/>
    </row>
    <row r="19" spans="1:12" s="129" customFormat="1" ht="18.75">
      <c r="A19" s="156"/>
      <c r="B19" s="231" t="s">
        <v>578</v>
      </c>
      <c r="C19" s="166"/>
      <c r="D19" s="166"/>
      <c r="E19" s="166"/>
      <c r="F19" s="166"/>
      <c r="G19" s="166"/>
      <c r="H19" s="166"/>
      <c r="I19" s="166"/>
      <c r="J19" s="187"/>
      <c r="K19" s="2"/>
      <c r="L19" s="155"/>
    </row>
    <row r="20" spans="1:12" ht="15.75">
      <c r="A20" s="156"/>
      <c r="B20" s="164"/>
      <c r="C20" s="184" t="s">
        <v>563</v>
      </c>
      <c r="D20" s="163"/>
      <c r="E20" s="163"/>
      <c r="F20" s="163"/>
      <c r="G20" s="163"/>
      <c r="H20" s="163"/>
      <c r="I20" s="163"/>
      <c r="J20" s="165">
        <v>6537</v>
      </c>
      <c r="K20" s="2"/>
      <c r="L20" s="155"/>
    </row>
    <row r="21" spans="1:12" ht="15.75">
      <c r="A21" s="156"/>
      <c r="B21" s="164"/>
      <c r="C21" s="186" t="s">
        <v>564</v>
      </c>
      <c r="D21" s="163"/>
      <c r="E21" s="163"/>
      <c r="F21" s="163"/>
      <c r="G21" s="163"/>
      <c r="H21" s="163"/>
      <c r="I21" s="163"/>
      <c r="J21" s="165">
        <v>1765</v>
      </c>
      <c r="K21" s="2"/>
      <c r="L21" s="155"/>
    </row>
    <row r="22" spans="1:12" ht="15.75">
      <c r="A22" s="156"/>
      <c r="B22" s="167"/>
      <c r="C22" s="166"/>
      <c r="D22" s="166"/>
      <c r="E22" s="169" t="s">
        <v>519</v>
      </c>
      <c r="F22" s="169"/>
      <c r="G22" s="169"/>
      <c r="H22" s="169"/>
      <c r="I22" s="169"/>
      <c r="J22" s="170">
        <f>SUM(J13:J21)</f>
        <v>94002</v>
      </c>
      <c r="K22" s="2"/>
      <c r="L22" s="155"/>
    </row>
    <row r="23" spans="1:12" ht="15.75">
      <c r="A23" s="156"/>
      <c r="B23" s="156"/>
      <c r="C23" s="156"/>
      <c r="D23" s="135"/>
      <c r="E23" s="135"/>
      <c r="F23" s="136"/>
      <c r="G23" s="135"/>
      <c r="H23" s="135"/>
      <c r="I23" s="135"/>
      <c r="J23" s="136"/>
      <c r="K23" s="2"/>
      <c r="L23" s="155"/>
    </row>
    <row r="24" spans="1:12" ht="15.75">
      <c r="A24" s="156" t="s">
        <v>567</v>
      </c>
      <c r="B24" s="156"/>
      <c r="C24" s="156"/>
      <c r="D24" s="135"/>
      <c r="E24" s="135"/>
      <c r="F24" s="136"/>
      <c r="G24" s="135"/>
      <c r="H24" s="135"/>
      <c r="I24" s="135"/>
      <c r="J24" s="136"/>
      <c r="K24" s="2"/>
      <c r="L24" s="155"/>
    </row>
    <row r="25" spans="1:12" ht="15.75">
      <c r="A25" s="156"/>
      <c r="B25" s="156"/>
      <c r="C25" s="156"/>
      <c r="D25" s="135"/>
      <c r="E25" s="135"/>
      <c r="F25" s="136"/>
      <c r="G25" s="135"/>
      <c r="H25" s="135"/>
      <c r="I25" s="135"/>
      <c r="J25" s="136"/>
      <c r="K25" s="2"/>
      <c r="L25" s="155"/>
    </row>
    <row r="26" spans="1:12" ht="15.75">
      <c r="A26" s="156"/>
      <c r="B26" s="156"/>
      <c r="C26" s="156"/>
      <c r="D26" s="135"/>
      <c r="E26" s="135"/>
      <c r="F26" s="136"/>
      <c r="G26" s="135"/>
      <c r="H26" s="135"/>
      <c r="I26" s="135"/>
      <c r="J26" s="136"/>
      <c r="K26" s="2"/>
      <c r="L26" s="155"/>
    </row>
    <row r="27" spans="1:12" s="131" customFormat="1" ht="15.75">
      <c r="A27" s="156"/>
      <c r="B27" s="156"/>
      <c r="C27" s="156"/>
      <c r="D27" s="135"/>
      <c r="E27" s="135"/>
      <c r="F27" s="136"/>
      <c r="G27" s="135"/>
      <c r="H27" s="193" t="s">
        <v>518</v>
      </c>
      <c r="I27" s="193"/>
      <c r="J27" s="193"/>
      <c r="K27" s="178"/>
      <c r="L27" s="155"/>
    </row>
    <row r="28" spans="1:12" ht="15.75">
      <c r="A28" s="156"/>
      <c r="B28" s="156"/>
      <c r="C28" s="156"/>
      <c r="D28" s="135"/>
      <c r="E28" s="135"/>
      <c r="F28" s="136"/>
      <c r="G28" s="135"/>
      <c r="H28" s="193" t="s">
        <v>78</v>
      </c>
      <c r="I28" s="193"/>
      <c r="J28" s="193"/>
      <c r="K28" s="178"/>
      <c r="L28" s="155"/>
    </row>
    <row r="29" spans="1:12" ht="15.75">
      <c r="A29" s="156"/>
      <c r="B29" s="156"/>
      <c r="C29" s="156"/>
      <c r="D29" s="135"/>
      <c r="E29" s="135"/>
      <c r="F29" s="136"/>
      <c r="G29" s="135"/>
      <c r="H29" s="135"/>
      <c r="I29" s="135"/>
      <c r="J29" s="136"/>
      <c r="K29" s="2"/>
      <c r="L29" s="155"/>
    </row>
    <row r="30" spans="1:12" ht="15.75">
      <c r="A30" s="148"/>
      <c r="B30" s="148"/>
      <c r="C30" s="148"/>
      <c r="D30" s="148"/>
      <c r="E30" s="148"/>
      <c r="F30" s="151"/>
      <c r="G30" s="148"/>
      <c r="H30" s="148"/>
      <c r="I30" s="148"/>
      <c r="J30" s="148"/>
      <c r="K30" s="153"/>
      <c r="L30" s="155"/>
    </row>
    <row r="31" spans="1:12" ht="15.75">
      <c r="A31" s="156"/>
      <c r="B31" s="156"/>
      <c r="C31" s="156"/>
      <c r="D31" s="135"/>
      <c r="E31" s="135"/>
      <c r="F31" s="136"/>
      <c r="G31" s="135"/>
      <c r="H31" s="135"/>
      <c r="I31" s="135"/>
      <c r="J31" s="135"/>
      <c r="K31" s="136"/>
      <c r="L31" s="155"/>
    </row>
    <row r="32" spans="1:12" ht="15.75">
      <c r="A32" s="135"/>
      <c r="B32" s="135"/>
      <c r="C32" s="135"/>
      <c r="D32" s="135"/>
      <c r="E32" s="135"/>
      <c r="F32" s="136"/>
      <c r="G32" s="135"/>
      <c r="H32" s="135"/>
      <c r="I32" s="135"/>
      <c r="J32" s="135"/>
      <c r="K32" s="136"/>
      <c r="L32" s="155"/>
    </row>
    <row r="33" spans="1:12" ht="15.75">
      <c r="A33" s="148"/>
      <c r="B33" s="148"/>
      <c r="C33" s="148"/>
      <c r="D33" s="148"/>
      <c r="E33" s="148"/>
      <c r="F33" s="151"/>
      <c r="G33" s="148"/>
      <c r="H33" s="148"/>
      <c r="I33" s="148"/>
      <c r="J33" s="148"/>
      <c r="K33" s="151"/>
      <c r="L33" s="155"/>
    </row>
    <row r="34" spans="1:12" ht="15.75">
      <c r="A34" s="180"/>
      <c r="B34" s="180"/>
      <c r="C34" s="180"/>
      <c r="D34" s="180"/>
      <c r="E34" s="180"/>
      <c r="F34" s="179"/>
      <c r="G34" s="180"/>
      <c r="H34" s="180"/>
      <c r="I34" s="180"/>
      <c r="J34" s="180"/>
      <c r="K34" s="179"/>
      <c r="L34" s="155"/>
    </row>
    <row r="35" spans="1:12" ht="15.75">
      <c r="A35" s="182"/>
      <c r="B35" s="180"/>
      <c r="C35" s="180"/>
      <c r="D35" s="180"/>
      <c r="E35" s="180"/>
      <c r="F35" s="180"/>
      <c r="G35" s="179"/>
      <c r="H35" s="179"/>
      <c r="I35" s="180"/>
      <c r="J35" s="180"/>
      <c r="K35" s="180"/>
      <c r="L35" s="155"/>
    </row>
    <row r="36" spans="1:12" ht="15.75">
      <c r="A36" s="182"/>
      <c r="B36" s="157"/>
      <c r="C36" s="180"/>
      <c r="D36" s="180"/>
      <c r="E36" s="180"/>
      <c r="F36" s="180"/>
      <c r="G36" s="158"/>
      <c r="H36" s="158"/>
      <c r="I36" s="135"/>
      <c r="J36" s="135"/>
      <c r="K36" s="135"/>
      <c r="L36" s="155"/>
    </row>
    <row r="37" spans="1:12" ht="15.75">
      <c r="A37" s="135"/>
      <c r="B37" s="135"/>
      <c r="C37" s="135"/>
      <c r="D37" s="135"/>
      <c r="E37" s="135"/>
      <c r="F37" s="135"/>
      <c r="G37" s="136"/>
      <c r="H37" s="137"/>
      <c r="I37" s="157"/>
      <c r="J37" s="137"/>
      <c r="K37" s="137"/>
      <c r="L37" s="155"/>
    </row>
    <row r="38" spans="1:12" ht="15.75">
      <c r="A38" s="135"/>
      <c r="B38" s="135"/>
      <c r="C38" s="157"/>
      <c r="D38" s="144"/>
      <c r="E38" s="144"/>
      <c r="F38" s="141"/>
      <c r="G38" s="157"/>
      <c r="H38" s="137"/>
      <c r="I38" s="157"/>
      <c r="J38" s="143"/>
      <c r="K38" s="143"/>
      <c r="L38" s="155"/>
    </row>
    <row r="39" spans="1:12" s="131" customFormat="1" ht="15.75">
      <c r="A39" s="135"/>
      <c r="B39" s="135"/>
      <c r="C39" s="157"/>
      <c r="D39" s="144"/>
      <c r="E39" s="144"/>
      <c r="F39" s="141"/>
      <c r="G39" s="157"/>
      <c r="H39" s="137"/>
      <c r="I39" s="157"/>
      <c r="J39" s="143"/>
      <c r="K39" s="143"/>
      <c r="L39" s="155"/>
    </row>
    <row r="40" spans="1:12" s="131" customFormat="1" ht="15.75">
      <c r="A40" s="135"/>
      <c r="B40" s="135"/>
      <c r="C40" s="157"/>
      <c r="D40" s="144"/>
      <c r="E40" s="144"/>
      <c r="F40" s="141"/>
      <c r="G40" s="157"/>
      <c r="H40" s="135"/>
      <c r="I40" s="157"/>
      <c r="J40" s="143"/>
      <c r="K40" s="143"/>
      <c r="L40" s="155"/>
    </row>
    <row r="41" spans="1:12" ht="15.75">
      <c r="A41" s="135"/>
      <c r="B41" s="135"/>
      <c r="C41" s="157"/>
      <c r="D41" s="144"/>
      <c r="E41" s="144"/>
      <c r="F41" s="141"/>
      <c r="G41" s="157"/>
      <c r="H41" s="137"/>
      <c r="I41" s="157"/>
      <c r="J41" s="143"/>
      <c r="K41" s="143"/>
      <c r="L41" s="155"/>
    </row>
    <row r="42" spans="1:12" ht="15.75">
      <c r="A42" s="157"/>
      <c r="B42" s="135"/>
      <c r="C42" s="144"/>
      <c r="D42" s="144"/>
      <c r="E42" s="144"/>
      <c r="F42" s="141"/>
      <c r="G42" s="157"/>
      <c r="H42" s="141"/>
      <c r="I42" s="157"/>
      <c r="J42" s="157"/>
      <c r="K42" s="181"/>
      <c r="L42" s="155"/>
    </row>
    <row r="43" spans="1:12" ht="15.75">
      <c r="A43" s="135"/>
      <c r="B43" s="135"/>
      <c r="C43" s="144"/>
      <c r="D43" s="157"/>
      <c r="E43" s="157"/>
      <c r="F43" s="141"/>
      <c r="G43" s="157"/>
      <c r="H43" s="141"/>
      <c r="I43" s="142"/>
      <c r="J43" s="143"/>
      <c r="K43" s="143"/>
      <c r="L43" s="155"/>
    </row>
    <row r="44" spans="1:12" ht="15.75">
      <c r="A44" s="148"/>
      <c r="B44" s="135"/>
      <c r="C44" s="144"/>
      <c r="D44" s="135"/>
      <c r="E44" s="135"/>
      <c r="F44" s="141"/>
      <c r="G44" s="157"/>
      <c r="H44" s="141"/>
      <c r="I44" s="142"/>
      <c r="J44" s="143"/>
      <c r="K44" s="143"/>
      <c r="L44" s="155"/>
    </row>
    <row r="45" spans="1:12" ht="15.75">
      <c r="A45" s="135"/>
      <c r="B45" s="148"/>
      <c r="C45" s="147"/>
      <c r="D45" s="148"/>
      <c r="E45" s="148"/>
      <c r="F45" s="149"/>
      <c r="G45" s="157"/>
      <c r="H45" s="149"/>
      <c r="I45" s="148"/>
      <c r="J45" s="147"/>
      <c r="K45" s="148"/>
      <c r="L45" s="151"/>
    </row>
    <row r="46" spans="1:12" ht="15.75">
      <c r="A46" s="135"/>
      <c r="B46" s="135"/>
      <c r="C46" s="144"/>
      <c r="D46" s="135"/>
      <c r="E46" s="135"/>
      <c r="F46" s="135"/>
      <c r="G46" s="141"/>
      <c r="H46" s="141"/>
      <c r="I46" s="142"/>
      <c r="J46" s="143"/>
      <c r="K46" s="143"/>
      <c r="L46" s="136"/>
    </row>
    <row r="47" spans="1:12" ht="15.75">
      <c r="A47" s="157"/>
      <c r="B47" s="142"/>
      <c r="C47" s="142"/>
      <c r="D47" s="142"/>
      <c r="E47" s="142"/>
      <c r="F47" s="142"/>
      <c r="G47" s="158"/>
      <c r="H47" s="158"/>
      <c r="I47" s="142"/>
      <c r="J47" s="150"/>
      <c r="K47" s="159"/>
      <c r="L47" s="140"/>
    </row>
    <row r="48" spans="1:12" ht="17.25" customHeight="1">
      <c r="A48" s="157"/>
      <c r="B48" s="157"/>
      <c r="C48" s="157"/>
      <c r="D48" s="157"/>
      <c r="E48" s="157"/>
      <c r="F48" s="157"/>
      <c r="G48" s="181"/>
      <c r="H48" s="181"/>
      <c r="I48" s="157"/>
      <c r="J48" s="157"/>
      <c r="K48" s="138"/>
      <c r="L48" s="140"/>
    </row>
    <row r="49" spans="1:12" ht="16.5" customHeight="1">
      <c r="A49" s="138"/>
      <c r="B49" s="152"/>
      <c r="C49" s="142"/>
      <c r="D49" s="142"/>
      <c r="E49" s="142"/>
      <c r="F49" s="142"/>
      <c r="G49" s="158"/>
      <c r="H49" s="158"/>
      <c r="I49" s="178"/>
      <c r="J49" s="178"/>
      <c r="K49" s="178"/>
      <c r="L49" s="178"/>
    </row>
    <row r="50" spans="1:12" ht="18.75" customHeight="1">
      <c r="A50" s="138"/>
      <c r="B50" s="152"/>
      <c r="C50" s="142"/>
      <c r="D50" s="142"/>
      <c r="E50" s="142"/>
      <c r="F50" s="142"/>
      <c r="G50" s="158"/>
      <c r="H50" s="158"/>
      <c r="I50" s="178"/>
      <c r="J50" s="178"/>
      <c r="K50" s="178"/>
      <c r="L50" s="178"/>
    </row>
  </sheetData>
  <sheetProtection/>
  <mergeCells count="4">
    <mergeCell ref="A1:J1"/>
    <mergeCell ref="H2:J2"/>
    <mergeCell ref="H27:J27"/>
    <mergeCell ref="H28:J28"/>
  </mergeCells>
  <printOptions/>
  <pageMargins left="0.7086614173228347" right="0.7086614173228347" top="0.4724409448818898" bottom="0.7480314960629921" header="0.31496062992125984" footer="0.31496062992125984"/>
  <pageSetup fitToHeight="2" horizontalDpi="600" verticalDpi="600" orientation="portrait" paperSize="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13" t="s">
        <v>486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6" customFormat="1" ht="15.75">
      <c r="A2" s="214" t="s">
        <v>496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6" customFormat="1" ht="15.75">
      <c r="A3" s="214" t="s">
        <v>497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5.75">
      <c r="A4" s="214" t="s">
        <v>498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08" t="s">
        <v>9</v>
      </c>
      <c r="C7" s="223" t="s">
        <v>474</v>
      </c>
      <c r="D7" s="223"/>
      <c r="E7" s="223"/>
      <c r="F7" s="212"/>
      <c r="G7" s="211" t="s">
        <v>509</v>
      </c>
      <c r="H7" s="223"/>
      <c r="I7" s="223"/>
      <c r="J7" s="212"/>
      <c r="K7" s="223" t="s">
        <v>543</v>
      </c>
      <c r="L7" s="212"/>
    </row>
    <row r="8" spans="1:12" s="3" customFormat="1" ht="31.5">
      <c r="A8" s="1"/>
      <c r="B8" s="222"/>
      <c r="C8" s="4" t="s">
        <v>513</v>
      </c>
      <c r="D8" s="4" t="s">
        <v>514</v>
      </c>
      <c r="E8" s="4" t="s">
        <v>551</v>
      </c>
      <c r="F8" s="4" t="s">
        <v>552</v>
      </c>
      <c r="G8" s="4" t="s">
        <v>513</v>
      </c>
      <c r="H8" s="4" t="s">
        <v>514</v>
      </c>
      <c r="I8" s="4" t="s">
        <v>551</v>
      </c>
      <c r="J8" s="4" t="s">
        <v>552</v>
      </c>
      <c r="K8" s="4" t="s">
        <v>551</v>
      </c>
      <c r="L8" s="4" t="s">
        <v>552</v>
      </c>
    </row>
    <row r="9" spans="1:12" s="3" customFormat="1" ht="15.75">
      <c r="A9" s="1">
        <v>2</v>
      </c>
      <c r="B9" s="209"/>
      <c r="C9" s="6" t="s">
        <v>499</v>
      </c>
      <c r="D9" s="6" t="s">
        <v>499</v>
      </c>
      <c r="E9" s="6" t="s">
        <v>4</v>
      </c>
      <c r="F9" s="6" t="s">
        <v>4</v>
      </c>
      <c r="G9" s="6" t="s">
        <v>499</v>
      </c>
      <c r="H9" s="6" t="s">
        <v>499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382</v>
      </c>
      <c r="C10" s="15">
        <v>200000</v>
      </c>
      <c r="D10" s="15">
        <v>200000</v>
      </c>
      <c r="E10" s="15">
        <v>200000</v>
      </c>
      <c r="F10" s="15">
        <v>200000</v>
      </c>
      <c r="G10" s="15">
        <v>200000</v>
      </c>
      <c r="H10" s="15">
        <v>200000</v>
      </c>
      <c r="I10" s="15">
        <v>200000</v>
      </c>
      <c r="J10" s="15">
        <v>200000</v>
      </c>
      <c r="K10" s="15">
        <v>200000</v>
      </c>
      <c r="L10" s="15">
        <v>200000</v>
      </c>
    </row>
    <row r="11" spans="1:12" ht="30">
      <c r="A11" s="1">
        <v>4</v>
      </c>
      <c r="B11" s="44" t="s">
        <v>383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55000</v>
      </c>
      <c r="D13" s="15">
        <v>55000</v>
      </c>
      <c r="E13" s="15">
        <v>55000</v>
      </c>
      <c r="F13" s="15">
        <v>55000</v>
      </c>
      <c r="G13" s="15">
        <v>55000</v>
      </c>
      <c r="H13" s="15">
        <v>55000</v>
      </c>
      <c r="I13" s="15">
        <v>55000</v>
      </c>
      <c r="J13" s="15">
        <v>55000</v>
      </c>
      <c r="K13" s="15">
        <v>55000</v>
      </c>
      <c r="L13" s="15">
        <v>55000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260000</v>
      </c>
      <c r="D17" s="18">
        <f>SUM(D10:D16)</f>
        <v>260000</v>
      </c>
      <c r="E17" s="18">
        <f aca="true" t="shared" si="0" ref="E17:L17">SUM(E10:E16)</f>
        <v>260000</v>
      </c>
      <c r="F17" s="18">
        <f t="shared" si="0"/>
        <v>260000</v>
      </c>
      <c r="G17" s="18">
        <f t="shared" si="0"/>
        <v>260000</v>
      </c>
      <c r="H17" s="18">
        <f>SUM(H10:H16)</f>
        <v>260000</v>
      </c>
      <c r="I17" s="18">
        <f t="shared" si="0"/>
        <v>260000</v>
      </c>
      <c r="J17" s="18">
        <f t="shared" si="0"/>
        <v>260000</v>
      </c>
      <c r="K17" s="18">
        <f t="shared" si="0"/>
        <v>260000</v>
      </c>
      <c r="L17" s="18">
        <f t="shared" si="0"/>
        <v>260000</v>
      </c>
    </row>
    <row r="18" spans="1:12" ht="15.75">
      <c r="A18" s="1">
        <v>11</v>
      </c>
      <c r="B18" s="46" t="s">
        <v>52</v>
      </c>
      <c r="C18" s="18">
        <f>ROUNDDOWN(C17*0.5,0)</f>
        <v>130000</v>
      </c>
      <c r="D18" s="18">
        <f>ROUNDDOWN(D17*0.5,0)</f>
        <v>130000</v>
      </c>
      <c r="E18" s="18">
        <f aca="true" t="shared" si="1" ref="E18:L18">ROUNDDOWN(E17*0.5,0)</f>
        <v>130000</v>
      </c>
      <c r="F18" s="18">
        <f t="shared" si="1"/>
        <v>130000</v>
      </c>
      <c r="G18" s="18">
        <f t="shared" si="1"/>
        <v>130000</v>
      </c>
      <c r="H18" s="18">
        <f>ROUNDDOWN(H17*0.5,0)</f>
        <v>130000</v>
      </c>
      <c r="I18" s="18">
        <f t="shared" si="1"/>
        <v>130000</v>
      </c>
      <c r="J18" s="18">
        <f t="shared" si="1"/>
        <v>130000</v>
      </c>
      <c r="K18" s="18">
        <f t="shared" si="1"/>
        <v>130000</v>
      </c>
      <c r="L18" s="18">
        <f t="shared" si="1"/>
        <v>130000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130000</v>
      </c>
      <c r="D27" s="18">
        <f t="shared" si="3"/>
        <v>130000</v>
      </c>
      <c r="E27" s="18">
        <f t="shared" si="3"/>
        <v>130000</v>
      </c>
      <c r="F27" s="18">
        <f t="shared" si="3"/>
        <v>130000</v>
      </c>
      <c r="G27" s="18">
        <f t="shared" si="3"/>
        <v>130000</v>
      </c>
      <c r="H27" s="18">
        <f t="shared" si="3"/>
        <v>130000</v>
      </c>
      <c r="I27" s="18">
        <f t="shared" si="3"/>
        <v>130000</v>
      </c>
      <c r="J27" s="18">
        <f t="shared" si="3"/>
        <v>130000</v>
      </c>
      <c r="K27" s="18">
        <f t="shared" si="3"/>
        <v>130000</v>
      </c>
      <c r="L27" s="18">
        <f t="shared" si="3"/>
        <v>130000</v>
      </c>
    </row>
    <row r="28" spans="1:12" s="22" customFormat="1" ht="42.75">
      <c r="A28" s="1">
        <v>21</v>
      </c>
      <c r="B28" s="47" t="s">
        <v>379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299"/>
  <sheetViews>
    <sheetView zoomScalePageLayoutView="0" workbookViewId="0" topLeftCell="A1">
      <selection activeCell="E156" sqref="E1:E16384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4" width="12.140625" style="16" customWidth="1"/>
    <col min="5" max="16384" width="9.140625" style="16" customWidth="1"/>
  </cols>
  <sheetData>
    <row r="1" spans="1:4" ht="15.75">
      <c r="A1" s="224" t="s">
        <v>530</v>
      </c>
      <c r="B1" s="224"/>
      <c r="C1" s="224"/>
      <c r="D1" s="224"/>
    </row>
    <row r="2" spans="1:4" ht="15.75">
      <c r="A2" s="214" t="s">
        <v>494</v>
      </c>
      <c r="B2" s="214"/>
      <c r="C2" s="214"/>
      <c r="D2" s="214"/>
    </row>
    <row r="3" spans="1:3" ht="15.75">
      <c r="A3" s="111"/>
      <c r="B3" s="42"/>
      <c r="C3" s="42"/>
    </row>
    <row r="4" spans="1:4" s="10" customFormat="1" ht="33" customHeight="1">
      <c r="A4" s="101" t="s">
        <v>9</v>
      </c>
      <c r="B4" s="17" t="s">
        <v>140</v>
      </c>
      <c r="C4" s="38" t="s">
        <v>4</v>
      </c>
      <c r="D4" s="38" t="s">
        <v>568</v>
      </c>
    </row>
    <row r="5" spans="1:4" s="10" customFormat="1" ht="16.5">
      <c r="A5" s="66" t="s">
        <v>85</v>
      </c>
      <c r="B5" s="104"/>
      <c r="C5" s="81"/>
      <c r="D5" s="81"/>
    </row>
    <row r="6" spans="1:4" s="10" customFormat="1" ht="15" customHeight="1">
      <c r="A6" s="65" t="s">
        <v>262</v>
      </c>
      <c r="B6" s="17"/>
      <c r="C6" s="81"/>
      <c r="D6" s="81"/>
    </row>
    <row r="7" spans="1:4" s="10" customFormat="1" ht="15.75" hidden="1">
      <c r="A7" s="86" t="s">
        <v>147</v>
      </c>
      <c r="B7" s="17">
        <v>2</v>
      </c>
      <c r="C7" s="81"/>
      <c r="D7" s="81"/>
    </row>
    <row r="8" spans="1:4" s="10" customFormat="1" ht="15.75">
      <c r="A8" s="86" t="s">
        <v>148</v>
      </c>
      <c r="B8" s="17">
        <v>2</v>
      </c>
      <c r="C8" s="81">
        <v>1106080</v>
      </c>
      <c r="D8" s="81">
        <v>1106080</v>
      </c>
    </row>
    <row r="9" spans="1:4" s="10" customFormat="1" ht="15.75">
      <c r="A9" s="86" t="s">
        <v>149</v>
      </c>
      <c r="B9" s="17">
        <v>2</v>
      </c>
      <c r="C9" s="81">
        <v>672000</v>
      </c>
      <c r="D9" s="81">
        <v>672000</v>
      </c>
    </row>
    <row r="10" spans="1:4" s="10" customFormat="1" ht="15.75">
      <c r="A10" s="86" t="s">
        <v>150</v>
      </c>
      <c r="B10" s="17">
        <v>2</v>
      </c>
      <c r="C10" s="81">
        <v>100000</v>
      </c>
      <c r="D10" s="81">
        <v>100000</v>
      </c>
    </row>
    <row r="11" spans="1:4" s="10" customFormat="1" ht="15.75">
      <c r="A11" s="86" t="s">
        <v>151</v>
      </c>
      <c r="B11" s="17">
        <v>2</v>
      </c>
      <c r="C11" s="81">
        <v>342770</v>
      </c>
      <c r="D11" s="81">
        <v>342770</v>
      </c>
    </row>
    <row r="12" spans="1:4" s="10" customFormat="1" ht="15.75">
      <c r="A12" s="86" t="s">
        <v>264</v>
      </c>
      <c r="B12" s="17">
        <v>2</v>
      </c>
      <c r="C12" s="81">
        <v>5000000</v>
      </c>
      <c r="D12" s="81">
        <v>5000000</v>
      </c>
    </row>
    <row r="13" spans="1:4" s="10" customFormat="1" ht="15.75">
      <c r="A13" s="86" t="s">
        <v>531</v>
      </c>
      <c r="B13" s="17">
        <v>2</v>
      </c>
      <c r="C13" s="81">
        <v>1009100</v>
      </c>
      <c r="D13" s="81">
        <v>1009100</v>
      </c>
    </row>
    <row r="14" spans="1:4" s="10" customFormat="1" ht="31.5" hidden="1">
      <c r="A14" s="86" t="s">
        <v>265</v>
      </c>
      <c r="B14" s="17">
        <v>2</v>
      </c>
      <c r="C14" s="81"/>
      <c r="D14" s="81"/>
    </row>
    <row r="15" spans="1:4" s="10" customFormat="1" ht="15.75">
      <c r="A15" s="112" t="s">
        <v>464</v>
      </c>
      <c r="B15" s="17">
        <v>2</v>
      </c>
      <c r="C15" s="81">
        <v>3249383</v>
      </c>
      <c r="D15" s="81">
        <v>3249383</v>
      </c>
    </row>
    <row r="16" spans="1:4" s="10" customFormat="1" ht="31.5">
      <c r="A16" s="86" t="s">
        <v>283</v>
      </c>
      <c r="B16" s="17">
        <v>2</v>
      </c>
      <c r="C16" s="81"/>
      <c r="D16" s="81"/>
    </row>
    <row r="17" spans="1:4" s="10" customFormat="1" ht="31.5">
      <c r="A17" s="109" t="s">
        <v>263</v>
      </c>
      <c r="B17" s="17"/>
      <c r="C17" s="81">
        <f>SUM(C7:C16)</f>
        <v>11479333</v>
      </c>
      <c r="D17" s="81">
        <f>SUM(D7:D16)</f>
        <v>11479333</v>
      </c>
    </row>
    <row r="18" spans="1:4" s="10" customFormat="1" ht="15.75" hidden="1">
      <c r="A18" s="86" t="s">
        <v>267</v>
      </c>
      <c r="B18" s="17">
        <v>2</v>
      </c>
      <c r="C18" s="81"/>
      <c r="D18" s="81"/>
    </row>
    <row r="19" spans="1:4" s="10" customFormat="1" ht="15.75" hidden="1">
      <c r="A19" s="86" t="s">
        <v>268</v>
      </c>
      <c r="B19" s="17">
        <v>2</v>
      </c>
      <c r="C19" s="81"/>
      <c r="D19" s="81"/>
    </row>
    <row r="20" spans="1:4" s="10" customFormat="1" ht="31.5" hidden="1">
      <c r="A20" s="109" t="s">
        <v>266</v>
      </c>
      <c r="B20" s="17"/>
      <c r="C20" s="81">
        <f>SUM(C18:C19)</f>
        <v>0</v>
      </c>
      <c r="D20" s="81">
        <f>SUM(D18:D19)</f>
        <v>0</v>
      </c>
    </row>
    <row r="21" spans="1:4" s="10" customFormat="1" ht="15.75" hidden="1">
      <c r="A21" s="86" t="s">
        <v>269</v>
      </c>
      <c r="B21" s="17">
        <v>2</v>
      </c>
      <c r="C21" s="81"/>
      <c r="D21" s="81"/>
    </row>
    <row r="22" spans="1:4" s="10" customFormat="1" ht="15.75" hidden="1">
      <c r="A22" s="86" t="s">
        <v>270</v>
      </c>
      <c r="B22" s="17">
        <v>2</v>
      </c>
      <c r="C22" s="81"/>
      <c r="D22" s="81"/>
    </row>
    <row r="23" spans="1:4" s="10" customFormat="1" ht="15.75" hidden="1">
      <c r="A23" s="112" t="s">
        <v>464</v>
      </c>
      <c r="B23" s="17">
        <v>2</v>
      </c>
      <c r="C23" s="81"/>
      <c r="D23" s="81"/>
    </row>
    <row r="24" spans="1:4" s="10" customFormat="1" ht="15.75">
      <c r="A24" s="86" t="s">
        <v>273</v>
      </c>
      <c r="B24" s="17">
        <v>2</v>
      </c>
      <c r="C24" s="81">
        <v>55360</v>
      </c>
      <c r="D24" s="81">
        <v>55360</v>
      </c>
    </row>
    <row r="25" spans="1:4" s="10" customFormat="1" ht="15.75" hidden="1">
      <c r="A25" s="86" t="s">
        <v>274</v>
      </c>
      <c r="B25" s="17">
        <v>2</v>
      </c>
      <c r="C25" s="81"/>
      <c r="D25" s="81"/>
    </row>
    <row r="26" spans="1:4" s="10" customFormat="1" ht="31.5">
      <c r="A26" s="86" t="s">
        <v>465</v>
      </c>
      <c r="B26" s="17">
        <v>2</v>
      </c>
      <c r="C26" s="81">
        <v>340000</v>
      </c>
      <c r="D26" s="81">
        <v>340000</v>
      </c>
    </row>
    <row r="27" spans="1:4" s="10" customFormat="1" ht="15.75" hidden="1">
      <c r="A27" s="86" t="s">
        <v>271</v>
      </c>
      <c r="B27" s="17">
        <v>2</v>
      </c>
      <c r="C27" s="81"/>
      <c r="D27" s="81"/>
    </row>
    <row r="28" spans="1:4" s="10" customFormat="1" ht="47.25">
      <c r="A28" s="109" t="s">
        <v>272</v>
      </c>
      <c r="B28" s="17"/>
      <c r="C28" s="81">
        <f>SUM(C21:C27)</f>
        <v>395360</v>
      </c>
      <c r="D28" s="81">
        <f>SUM(D21:D27)</f>
        <v>395360</v>
      </c>
    </row>
    <row r="29" spans="1:4" s="10" customFormat="1" ht="47.25">
      <c r="A29" s="86" t="s">
        <v>275</v>
      </c>
      <c r="B29" s="17">
        <v>2</v>
      </c>
      <c r="C29" s="81">
        <v>1800000</v>
      </c>
      <c r="D29" s="81">
        <v>1800000</v>
      </c>
    </row>
    <row r="30" spans="1:4" s="10" customFormat="1" ht="31.5">
      <c r="A30" s="109" t="s">
        <v>276</v>
      </c>
      <c r="B30" s="17"/>
      <c r="C30" s="81">
        <f>SUM(C29)</f>
        <v>1800000</v>
      </c>
      <c r="D30" s="81">
        <f>SUM(D29)</f>
        <v>1800000</v>
      </c>
    </row>
    <row r="31" spans="1:4" s="10" customFormat="1" ht="15.75" hidden="1">
      <c r="A31" s="86" t="s">
        <v>277</v>
      </c>
      <c r="B31" s="17">
        <v>2</v>
      </c>
      <c r="C31" s="81"/>
      <c r="D31" s="81"/>
    </row>
    <row r="32" spans="1:4" s="10" customFormat="1" ht="15.75" hidden="1">
      <c r="A32" s="61" t="s">
        <v>501</v>
      </c>
      <c r="B32" s="17">
        <v>2</v>
      </c>
      <c r="C32" s="81"/>
      <c r="D32" s="81"/>
    </row>
    <row r="33" spans="1:4" s="10" customFormat="1" ht="15.75" hidden="1">
      <c r="A33" s="86" t="s">
        <v>278</v>
      </c>
      <c r="B33" s="17">
        <v>2</v>
      </c>
      <c r="C33" s="81"/>
      <c r="D33" s="81"/>
    </row>
    <row r="34" spans="1:4" s="10" customFormat="1" ht="31.5" hidden="1">
      <c r="A34" s="86" t="s">
        <v>279</v>
      </c>
      <c r="B34" s="17">
        <v>2</v>
      </c>
      <c r="C34" s="81"/>
      <c r="D34" s="81"/>
    </row>
    <row r="35" spans="1:4" s="10" customFormat="1" ht="15.75" hidden="1">
      <c r="A35" s="86" t="s">
        <v>280</v>
      </c>
      <c r="B35" s="17">
        <v>2</v>
      </c>
      <c r="C35" s="81"/>
      <c r="D35" s="81"/>
    </row>
    <row r="36" spans="1:4" s="10" customFormat="1" ht="15.75" hidden="1">
      <c r="A36" s="86" t="s">
        <v>281</v>
      </c>
      <c r="B36" s="17">
        <v>2</v>
      </c>
      <c r="C36" s="81"/>
      <c r="D36" s="81"/>
    </row>
    <row r="37" spans="1:4" s="10" customFormat="1" ht="15.75" hidden="1">
      <c r="A37" s="86" t="s">
        <v>493</v>
      </c>
      <c r="B37" s="17">
        <v>2</v>
      </c>
      <c r="C37" s="81"/>
      <c r="D37" s="81"/>
    </row>
    <row r="38" spans="1:4" s="10" customFormat="1" ht="15.75" hidden="1">
      <c r="A38" s="86" t="s">
        <v>282</v>
      </c>
      <c r="B38" s="17">
        <v>2</v>
      </c>
      <c r="C38" s="81"/>
      <c r="D38" s="81"/>
    </row>
    <row r="39" spans="1:4" s="10" customFormat="1" ht="15.75" hidden="1">
      <c r="A39" s="86" t="s">
        <v>418</v>
      </c>
      <c r="B39" s="17">
        <v>2</v>
      </c>
      <c r="C39" s="81"/>
      <c r="D39" s="81"/>
    </row>
    <row r="40" spans="1:4" s="10" customFormat="1" ht="15.75" hidden="1">
      <c r="A40" s="86" t="s">
        <v>466</v>
      </c>
      <c r="B40" s="17">
        <v>2</v>
      </c>
      <c r="C40" s="81"/>
      <c r="D40" s="81"/>
    </row>
    <row r="41" spans="1:4" s="10" customFormat="1" ht="15.75">
      <c r="A41" s="86" t="s">
        <v>570</v>
      </c>
      <c r="B41" s="17">
        <v>2</v>
      </c>
      <c r="C41" s="81">
        <v>0</v>
      </c>
      <c r="D41" s="81">
        <v>38100</v>
      </c>
    </row>
    <row r="42" spans="1:4" s="10" customFormat="1" ht="15.75" hidden="1">
      <c r="A42" s="86" t="s">
        <v>467</v>
      </c>
      <c r="B42" s="17">
        <v>2</v>
      </c>
      <c r="C42" s="81"/>
      <c r="D42" s="81"/>
    </row>
    <row r="43" spans="1:4" s="10" customFormat="1" ht="15.75" hidden="1">
      <c r="A43" s="86" t="s">
        <v>526</v>
      </c>
      <c r="B43" s="17">
        <v>2</v>
      </c>
      <c r="C43" s="81"/>
      <c r="D43" s="81"/>
    </row>
    <row r="44" spans="1:4" s="10" customFormat="1" ht="15.75" hidden="1">
      <c r="A44" s="86" t="s">
        <v>283</v>
      </c>
      <c r="B44" s="17">
        <v>2</v>
      </c>
      <c r="C44" s="81"/>
      <c r="D44" s="81"/>
    </row>
    <row r="45" spans="1:4" s="10" customFormat="1" ht="31.5">
      <c r="A45" s="109" t="s">
        <v>419</v>
      </c>
      <c r="B45" s="17"/>
      <c r="C45" s="81">
        <f>SUM(C31:C44)</f>
        <v>0</v>
      </c>
      <c r="D45" s="81">
        <f>SUM(D31:D44)</f>
        <v>38100</v>
      </c>
    </row>
    <row r="46" spans="1:4" s="10" customFormat="1" ht="15.75" hidden="1">
      <c r="A46" s="86"/>
      <c r="B46" s="17"/>
      <c r="C46" s="81"/>
      <c r="D46" s="81"/>
    </row>
    <row r="47" spans="1:4" s="10" customFormat="1" ht="15.75" hidden="1">
      <c r="A47" s="109" t="s">
        <v>420</v>
      </c>
      <c r="B47" s="17"/>
      <c r="C47" s="81">
        <f>SUM(C46)</f>
        <v>0</v>
      </c>
      <c r="D47" s="81">
        <f>SUM(D46)</f>
        <v>0</v>
      </c>
    </row>
    <row r="48" spans="1:4" s="10" customFormat="1" ht="15.75" hidden="1">
      <c r="A48" s="61"/>
      <c r="B48" s="17"/>
      <c r="C48" s="81"/>
      <c r="D48" s="81"/>
    </row>
    <row r="49" spans="1:4" s="10" customFormat="1" ht="15.75" hidden="1">
      <c r="A49" s="61" t="s">
        <v>285</v>
      </c>
      <c r="B49" s="17"/>
      <c r="C49" s="81"/>
      <c r="D49" s="81"/>
    </row>
    <row r="50" spans="1:4" s="10" customFormat="1" ht="15.75" hidden="1">
      <c r="A50" s="61"/>
      <c r="B50" s="17"/>
      <c r="C50" s="81"/>
      <c r="D50" s="81"/>
    </row>
    <row r="51" spans="1:4" s="10" customFormat="1" ht="31.5" hidden="1">
      <c r="A51" s="61" t="s">
        <v>288</v>
      </c>
      <c r="B51" s="17"/>
      <c r="C51" s="81"/>
      <c r="D51" s="81"/>
    </row>
    <row r="52" spans="1:4" s="10" customFormat="1" ht="15.75" hidden="1">
      <c r="A52" s="61"/>
      <c r="B52" s="17"/>
      <c r="C52" s="81"/>
      <c r="D52" s="81"/>
    </row>
    <row r="53" spans="1:4" s="10" customFormat="1" ht="31.5" hidden="1">
      <c r="A53" s="61" t="s">
        <v>287</v>
      </c>
      <c r="B53" s="17"/>
      <c r="C53" s="81"/>
      <c r="D53" s="81"/>
    </row>
    <row r="54" spans="1:4" s="10" customFormat="1" ht="15.75" hidden="1">
      <c r="A54" s="61"/>
      <c r="B54" s="17"/>
      <c r="C54" s="81"/>
      <c r="D54" s="81"/>
    </row>
    <row r="55" spans="1:4" s="10" customFormat="1" ht="31.5" hidden="1">
      <c r="A55" s="61" t="s">
        <v>286</v>
      </c>
      <c r="B55" s="17"/>
      <c r="C55" s="81"/>
      <c r="D55" s="81"/>
    </row>
    <row r="56" spans="1:4" s="10" customFormat="1" ht="15.75" hidden="1">
      <c r="A56" s="86" t="s">
        <v>492</v>
      </c>
      <c r="B56" s="17">
        <v>2</v>
      </c>
      <c r="C56" s="81"/>
      <c r="D56" s="81"/>
    </row>
    <row r="57" spans="1:4" s="10" customFormat="1" ht="15.75" hidden="1">
      <c r="A57" s="108" t="s">
        <v>458</v>
      </c>
      <c r="B57" s="99"/>
      <c r="C57" s="81">
        <f>SUM(C56)</f>
        <v>0</v>
      </c>
      <c r="D57" s="81">
        <f>SUM(D56)</f>
        <v>0</v>
      </c>
    </row>
    <row r="58" spans="1:4" s="10" customFormat="1" ht="15.75" hidden="1">
      <c r="A58" s="86" t="s">
        <v>152</v>
      </c>
      <c r="B58" s="99">
        <v>2</v>
      </c>
      <c r="C58" s="81"/>
      <c r="D58" s="81"/>
    </row>
    <row r="59" spans="1:4" s="10" customFormat="1" ht="15.75" hidden="1">
      <c r="A59" s="86" t="s">
        <v>289</v>
      </c>
      <c r="B59" s="99">
        <v>2</v>
      </c>
      <c r="C59" s="81"/>
      <c r="D59" s="81"/>
    </row>
    <row r="60" spans="1:4" s="10" customFormat="1" ht="15.75" hidden="1">
      <c r="A60" s="86" t="s">
        <v>153</v>
      </c>
      <c r="B60" s="99">
        <v>2</v>
      </c>
      <c r="C60" s="81"/>
      <c r="D60" s="81"/>
    </row>
    <row r="61" spans="1:4" s="10" customFormat="1" ht="15.75" hidden="1">
      <c r="A61" s="108" t="s">
        <v>155</v>
      </c>
      <c r="B61" s="99"/>
      <c r="C61" s="81">
        <f>SUM(C58:C60)</f>
        <v>0</v>
      </c>
      <c r="D61" s="81">
        <f>SUM(D58:D60)</f>
        <v>0</v>
      </c>
    </row>
    <row r="62" spans="1:4" s="10" customFormat="1" ht="15.75" hidden="1">
      <c r="A62" s="86" t="s">
        <v>482</v>
      </c>
      <c r="B62" s="99">
        <v>2</v>
      </c>
      <c r="C62" s="81"/>
      <c r="D62" s="81"/>
    </row>
    <row r="63" spans="1:4" s="10" customFormat="1" ht="15.75" hidden="1">
      <c r="A63" s="86" t="s">
        <v>483</v>
      </c>
      <c r="B63" s="99">
        <v>2</v>
      </c>
      <c r="C63" s="81"/>
      <c r="D63" s="81"/>
    </row>
    <row r="64" spans="1:4" s="10" customFormat="1" ht="15.75" hidden="1">
      <c r="A64" s="108" t="s">
        <v>156</v>
      </c>
      <c r="B64" s="99"/>
      <c r="C64" s="81">
        <f>SUM(C62:C63)</f>
        <v>0</v>
      </c>
      <c r="D64" s="81">
        <f>SUM(D62:D63)</f>
        <v>0</v>
      </c>
    </row>
    <row r="65" spans="1:4" s="10" customFormat="1" ht="15.75" hidden="1">
      <c r="A65" s="86" t="s">
        <v>129</v>
      </c>
      <c r="B65" s="17">
        <v>2</v>
      </c>
      <c r="C65" s="81"/>
      <c r="D65" s="81"/>
    </row>
    <row r="66" spans="1:4" s="10" customFormat="1" ht="15.75">
      <c r="A66" s="86" t="s">
        <v>504</v>
      </c>
      <c r="B66" s="101">
        <v>2</v>
      </c>
      <c r="C66" s="81">
        <v>1341</v>
      </c>
      <c r="D66" s="81">
        <v>1341</v>
      </c>
    </row>
    <row r="67" spans="1:4" s="10" customFormat="1" ht="15.75" hidden="1">
      <c r="A67" s="86" t="s">
        <v>444</v>
      </c>
      <c r="B67" s="101">
        <v>2</v>
      </c>
      <c r="C67" s="81"/>
      <c r="D67" s="81"/>
    </row>
    <row r="68" spans="1:4" s="10" customFormat="1" ht="15.75" hidden="1">
      <c r="A68" s="86" t="s">
        <v>436</v>
      </c>
      <c r="B68" s="101">
        <v>2</v>
      </c>
      <c r="C68" s="81"/>
      <c r="D68" s="81"/>
    </row>
    <row r="69" spans="1:4" s="10" customFormat="1" ht="15.75" hidden="1">
      <c r="A69" s="86" t="s">
        <v>445</v>
      </c>
      <c r="B69" s="101">
        <v>2</v>
      </c>
      <c r="C69" s="81"/>
      <c r="D69" s="81"/>
    </row>
    <row r="70" spans="1:4" s="10" customFormat="1" ht="15.75" hidden="1">
      <c r="A70" s="86" t="s">
        <v>437</v>
      </c>
      <c r="B70" s="101">
        <v>2</v>
      </c>
      <c r="C70" s="81"/>
      <c r="D70" s="81"/>
    </row>
    <row r="71" spans="1:4" s="10" customFormat="1" ht="15.75" hidden="1">
      <c r="A71" s="86" t="s">
        <v>505</v>
      </c>
      <c r="B71" s="101">
        <v>2</v>
      </c>
      <c r="C71" s="81"/>
      <c r="D71" s="81"/>
    </row>
    <row r="72" spans="1:4" s="10" customFormat="1" ht="15.75" hidden="1">
      <c r="A72" s="86" t="s">
        <v>118</v>
      </c>
      <c r="B72" s="17"/>
      <c r="C72" s="81"/>
      <c r="D72" s="81"/>
    </row>
    <row r="73" spans="1:4" s="10" customFormat="1" ht="15.75" hidden="1">
      <c r="A73" s="86" t="s">
        <v>118</v>
      </c>
      <c r="B73" s="17"/>
      <c r="C73" s="81"/>
      <c r="D73" s="81"/>
    </row>
    <row r="74" spans="1:4" s="10" customFormat="1" ht="31.5">
      <c r="A74" s="108" t="s">
        <v>157</v>
      </c>
      <c r="B74" s="17"/>
      <c r="C74" s="81">
        <f>SUM(C65:C73)</f>
        <v>1341</v>
      </c>
      <c r="D74" s="81">
        <f>SUM(D65:D73)</f>
        <v>1341</v>
      </c>
    </row>
    <row r="75" spans="1:4" s="10" customFormat="1" ht="15.75" hidden="1">
      <c r="A75" s="86" t="s">
        <v>447</v>
      </c>
      <c r="B75" s="101">
        <v>2</v>
      </c>
      <c r="C75" s="81"/>
      <c r="D75" s="81"/>
    </row>
    <row r="76" spans="1:4" s="10" customFormat="1" ht="15.75" hidden="1">
      <c r="A76" s="86" t="s">
        <v>448</v>
      </c>
      <c r="B76" s="101">
        <v>2</v>
      </c>
      <c r="C76" s="81"/>
      <c r="D76" s="81"/>
    </row>
    <row r="77" spans="1:4" s="10" customFormat="1" ht="15.75" hidden="1">
      <c r="A77" s="86" t="s">
        <v>449</v>
      </c>
      <c r="B77" s="101">
        <v>2</v>
      </c>
      <c r="C77" s="81"/>
      <c r="D77" s="81"/>
    </row>
    <row r="78" spans="1:4" s="10" customFormat="1" ht="15.75" hidden="1">
      <c r="A78" s="86" t="s">
        <v>450</v>
      </c>
      <c r="B78" s="101">
        <v>2</v>
      </c>
      <c r="C78" s="81"/>
      <c r="D78" s="81"/>
    </row>
    <row r="79" spans="1:4" s="10" customFormat="1" ht="15.75" hidden="1">
      <c r="A79" s="86" t="s">
        <v>451</v>
      </c>
      <c r="B79" s="101">
        <v>2</v>
      </c>
      <c r="C79" s="81"/>
      <c r="D79" s="81"/>
    </row>
    <row r="80" spans="1:4" s="10" customFormat="1" ht="15.75" hidden="1">
      <c r="A80" s="86" t="s">
        <v>452</v>
      </c>
      <c r="B80" s="101">
        <v>2</v>
      </c>
      <c r="C80" s="81"/>
      <c r="D80" s="81"/>
    </row>
    <row r="81" spans="1:4" s="10" customFormat="1" ht="15.75" hidden="1">
      <c r="A81" s="86" t="s">
        <v>453</v>
      </c>
      <c r="B81" s="17">
        <v>2</v>
      </c>
      <c r="C81" s="81"/>
      <c r="D81" s="81"/>
    </row>
    <row r="82" spans="1:4" s="10" customFormat="1" ht="15.75" hidden="1">
      <c r="A82" s="86" t="s">
        <v>454</v>
      </c>
      <c r="B82" s="17">
        <v>2</v>
      </c>
      <c r="C82" s="81"/>
      <c r="D82" s="81"/>
    </row>
    <row r="83" spans="1:4" s="10" customFormat="1" ht="15.75" hidden="1">
      <c r="A83" s="86" t="s">
        <v>118</v>
      </c>
      <c r="B83" s="17"/>
      <c r="C83" s="81"/>
      <c r="D83" s="81"/>
    </row>
    <row r="84" spans="1:4" s="10" customFormat="1" ht="15.75" hidden="1">
      <c r="A84" s="86" t="s">
        <v>118</v>
      </c>
      <c r="B84" s="17"/>
      <c r="C84" s="81"/>
      <c r="D84" s="81"/>
    </row>
    <row r="85" spans="1:4" s="10" customFormat="1" ht="15.75" hidden="1">
      <c r="A85" s="108" t="s">
        <v>290</v>
      </c>
      <c r="B85" s="17"/>
      <c r="C85" s="81">
        <f>SUM(C75:C84)</f>
        <v>0</v>
      </c>
      <c r="D85" s="81">
        <f>SUM(D75:D84)</f>
        <v>0</v>
      </c>
    </row>
    <row r="86" spans="1:4" s="10" customFormat="1" ht="15.75" hidden="1">
      <c r="A86" s="61"/>
      <c r="B86" s="17"/>
      <c r="C86" s="81"/>
      <c r="D86" s="81"/>
    </row>
    <row r="87" spans="1:4" s="10" customFormat="1" ht="15.75" hidden="1">
      <c r="A87" s="61"/>
      <c r="B87" s="17"/>
      <c r="C87" s="81"/>
      <c r="D87" s="81"/>
    </row>
    <row r="88" spans="1:4" s="10" customFormat="1" ht="31.5">
      <c r="A88" s="109" t="s">
        <v>291</v>
      </c>
      <c r="B88" s="17"/>
      <c r="C88" s="81">
        <f>C57+C61+C64+C74+C85</f>
        <v>1341</v>
      </c>
      <c r="D88" s="81">
        <f>D57+D61+D64+D74+D85</f>
        <v>1341</v>
      </c>
    </row>
    <row r="89" spans="1:4" s="10" customFormat="1" ht="31.5">
      <c r="A89" s="40" t="s">
        <v>262</v>
      </c>
      <c r="B89" s="101"/>
      <c r="C89" s="83">
        <f>SUM(C90:C90:C92)</f>
        <v>13676034</v>
      </c>
      <c r="D89" s="83">
        <f>SUM(D90:D90:D92)</f>
        <v>13714134</v>
      </c>
    </row>
    <row r="90" spans="1:4" s="10" customFormat="1" ht="15.75">
      <c r="A90" s="86" t="s">
        <v>381</v>
      </c>
      <c r="B90" s="99">
        <v>1</v>
      </c>
      <c r="C90" s="81">
        <f>SUMIF($B$6:$B$89,"1",C$6:C$89)</f>
        <v>0</v>
      </c>
      <c r="D90" s="81">
        <f>SUMIF($B$6:$B$89,"1",D$6:D$89)</f>
        <v>0</v>
      </c>
    </row>
    <row r="91" spans="1:4" s="10" customFormat="1" ht="15.75">
      <c r="A91" s="86" t="s">
        <v>227</v>
      </c>
      <c r="B91" s="99">
        <v>2</v>
      </c>
      <c r="C91" s="81">
        <f>SUMIF($B$6:$B$89,"2",C$6:C$89)</f>
        <v>13676034</v>
      </c>
      <c r="D91" s="81">
        <f>SUMIF($B$6:$B$89,"2",D$6:D$89)</f>
        <v>13714134</v>
      </c>
    </row>
    <row r="92" spans="1:4" s="10" customFormat="1" ht="15.75">
      <c r="A92" s="86" t="s">
        <v>124</v>
      </c>
      <c r="B92" s="99">
        <v>3</v>
      </c>
      <c r="C92" s="81">
        <f>SUMIF($B$6:$B$89,"3",C$6:C$89)</f>
        <v>0</v>
      </c>
      <c r="D92" s="81">
        <f>SUMIF($B$6:$B$89,"3",D$6:D$89)</f>
        <v>0</v>
      </c>
    </row>
    <row r="93" spans="1:4" s="10" customFormat="1" ht="31.5" hidden="1">
      <c r="A93" s="65" t="s">
        <v>292</v>
      </c>
      <c r="B93" s="17"/>
      <c r="C93" s="83"/>
      <c r="D93" s="83"/>
    </row>
    <row r="94" spans="1:4" s="10" customFormat="1" ht="15.75" hidden="1">
      <c r="A94" s="86" t="s">
        <v>154</v>
      </c>
      <c r="B94" s="17">
        <v>2</v>
      </c>
      <c r="C94" s="81"/>
      <c r="D94" s="81"/>
    </row>
    <row r="95" spans="1:4" s="10" customFormat="1" ht="15.75" hidden="1">
      <c r="A95" s="86" t="s">
        <v>294</v>
      </c>
      <c r="B95" s="17">
        <v>2</v>
      </c>
      <c r="C95" s="81"/>
      <c r="D95" s="81"/>
    </row>
    <row r="96" spans="1:4" s="10" customFormat="1" ht="31.5" hidden="1">
      <c r="A96" s="86" t="s">
        <v>295</v>
      </c>
      <c r="B96" s="17">
        <v>2</v>
      </c>
      <c r="C96" s="81"/>
      <c r="D96" s="81"/>
    </row>
    <row r="97" spans="1:4" s="10" customFormat="1" ht="31.5" hidden="1">
      <c r="A97" s="86" t="s">
        <v>296</v>
      </c>
      <c r="B97" s="17">
        <v>2</v>
      </c>
      <c r="C97" s="81"/>
      <c r="D97" s="81"/>
    </row>
    <row r="98" spans="1:4" s="10" customFormat="1" ht="31.5" hidden="1">
      <c r="A98" s="86" t="s">
        <v>297</v>
      </c>
      <c r="B98" s="17">
        <v>2</v>
      </c>
      <c r="C98" s="81"/>
      <c r="D98" s="81"/>
    </row>
    <row r="99" spans="1:4" s="10" customFormat="1" ht="31.5" hidden="1">
      <c r="A99" s="86" t="s">
        <v>298</v>
      </c>
      <c r="B99" s="17">
        <v>2</v>
      </c>
      <c r="C99" s="81"/>
      <c r="D99" s="81"/>
    </row>
    <row r="100" spans="1:4" s="10" customFormat="1" ht="15.75" hidden="1">
      <c r="A100" s="108" t="s">
        <v>299</v>
      </c>
      <c r="B100" s="17"/>
      <c r="C100" s="81">
        <f>SUM(C94:C99)</f>
        <v>0</v>
      </c>
      <c r="D100" s="81">
        <f>SUM(D94:D99)</f>
        <v>0</v>
      </c>
    </row>
    <row r="101" spans="1:4" s="10" customFormat="1" ht="15.75" hidden="1">
      <c r="A101" s="86"/>
      <c r="B101" s="17"/>
      <c r="C101" s="81"/>
      <c r="D101" s="81"/>
    </row>
    <row r="102" spans="1:4" s="10" customFormat="1" ht="15.75" hidden="1">
      <c r="A102" s="86"/>
      <c r="B102" s="17"/>
      <c r="C102" s="81"/>
      <c r="D102" s="81"/>
    </row>
    <row r="103" spans="1:4" s="10" customFormat="1" ht="15.75" hidden="1">
      <c r="A103" s="108" t="s">
        <v>300</v>
      </c>
      <c r="B103" s="17"/>
      <c r="C103" s="81">
        <f>SUM(C101:C102)</f>
        <v>0</v>
      </c>
      <c r="D103" s="81">
        <f>SUM(D101:D102)</f>
        <v>0</v>
      </c>
    </row>
    <row r="104" spans="1:4" s="10" customFormat="1" ht="15.75" hidden="1">
      <c r="A104" s="109" t="s">
        <v>301</v>
      </c>
      <c r="B104" s="17"/>
      <c r="C104" s="81">
        <f>C100+C103</f>
        <v>0</v>
      </c>
      <c r="D104" s="81">
        <f>D100+D103</f>
        <v>0</v>
      </c>
    </row>
    <row r="105" spans="1:4" s="10" customFormat="1" ht="15.75" hidden="1">
      <c r="A105" s="61"/>
      <c r="B105" s="17"/>
      <c r="C105" s="81"/>
      <c r="D105" s="81"/>
    </row>
    <row r="106" spans="1:4" s="10" customFormat="1" ht="31.5" hidden="1">
      <c r="A106" s="61" t="s">
        <v>302</v>
      </c>
      <c r="B106" s="17"/>
      <c r="C106" s="81"/>
      <c r="D106" s="81"/>
    </row>
    <row r="107" spans="1:4" s="10" customFormat="1" ht="15.75" hidden="1">
      <c r="A107" s="61"/>
      <c r="B107" s="17"/>
      <c r="C107" s="81"/>
      <c r="D107" s="81"/>
    </row>
    <row r="108" spans="1:4" s="10" customFormat="1" ht="31.5" hidden="1">
      <c r="A108" s="61" t="s">
        <v>303</v>
      </c>
      <c r="B108" s="17"/>
      <c r="C108" s="81"/>
      <c r="D108" s="81"/>
    </row>
    <row r="109" spans="1:4" s="10" customFormat="1" ht="15.75" hidden="1">
      <c r="A109" s="61"/>
      <c r="B109" s="17"/>
      <c r="C109" s="81"/>
      <c r="D109" s="81"/>
    </row>
    <row r="110" spans="1:4" s="10" customFormat="1" ht="31.5" hidden="1">
      <c r="A110" s="61" t="s">
        <v>304</v>
      </c>
      <c r="B110" s="17"/>
      <c r="C110" s="81"/>
      <c r="D110" s="81"/>
    </row>
    <row r="111" spans="1:4" s="10" customFormat="1" ht="31.5" hidden="1">
      <c r="A111" s="86" t="s">
        <v>469</v>
      </c>
      <c r="B111" s="17">
        <v>2</v>
      </c>
      <c r="C111" s="81"/>
      <c r="D111" s="81"/>
    </row>
    <row r="112" spans="1:4" s="10" customFormat="1" ht="15.75" hidden="1">
      <c r="A112" s="108" t="s">
        <v>470</v>
      </c>
      <c r="B112" s="17"/>
      <c r="C112" s="81">
        <f>SUM(C110:C111)</f>
        <v>0</v>
      </c>
      <c r="D112" s="81">
        <f>SUM(D110:D111)</f>
        <v>0</v>
      </c>
    </row>
    <row r="113" spans="1:4" s="10" customFormat="1" ht="15.75" hidden="1">
      <c r="A113" s="86"/>
      <c r="B113" s="17"/>
      <c r="C113" s="81"/>
      <c r="D113" s="81"/>
    </row>
    <row r="114" spans="1:4" s="10" customFormat="1" ht="15.75" hidden="1">
      <c r="A114" s="122"/>
      <c r="B114" s="17"/>
      <c r="C114" s="81"/>
      <c r="D114" s="81"/>
    </row>
    <row r="115" spans="1:4" s="10" customFormat="1" ht="15.75" hidden="1">
      <c r="A115" s="122"/>
      <c r="B115" s="17"/>
      <c r="C115" s="81"/>
      <c r="D115" s="81"/>
    </row>
    <row r="116" spans="1:4" s="10" customFormat="1" ht="15.75" hidden="1">
      <c r="A116" s="122"/>
      <c r="B116" s="17"/>
      <c r="C116" s="81"/>
      <c r="D116" s="81"/>
    </row>
    <row r="117" spans="1:4" s="10" customFormat="1" ht="15.75" hidden="1">
      <c r="A117" s="108" t="s">
        <v>157</v>
      </c>
      <c r="B117" s="17"/>
      <c r="C117" s="81">
        <f>SUM(C114:C116)</f>
        <v>0</v>
      </c>
      <c r="D117" s="81">
        <f>SUM(D114:D116)</f>
        <v>0</v>
      </c>
    </row>
    <row r="118" spans="1:4" s="10" customFormat="1" ht="31.5" hidden="1">
      <c r="A118" s="61" t="s">
        <v>305</v>
      </c>
      <c r="B118" s="17"/>
      <c r="C118" s="81">
        <f>C112+C117</f>
        <v>0</v>
      </c>
      <c r="D118" s="81">
        <f>D112+D117</f>
        <v>0</v>
      </c>
    </row>
    <row r="119" spans="1:4" s="10" customFormat="1" ht="31.5" hidden="1">
      <c r="A119" s="40" t="s">
        <v>292</v>
      </c>
      <c r="B119" s="101"/>
      <c r="C119" s="83">
        <f>SUM(C120:C120:C122)</f>
        <v>0</v>
      </c>
      <c r="D119" s="83">
        <f>SUM(D120:D120:D122)</f>
        <v>0</v>
      </c>
    </row>
    <row r="120" spans="1:4" s="10" customFormat="1" ht="15.75" hidden="1">
      <c r="A120" s="86" t="s">
        <v>381</v>
      </c>
      <c r="B120" s="99">
        <v>1</v>
      </c>
      <c r="C120" s="81">
        <f>SUMIF($B$93:$B$119,"1",C$93:C$119)</f>
        <v>0</v>
      </c>
      <c r="D120" s="81">
        <f>SUMIF($B$93:$B$119,"1",D$93:D$119)</f>
        <v>0</v>
      </c>
    </row>
    <row r="121" spans="1:4" s="10" customFormat="1" ht="15.75" hidden="1">
      <c r="A121" s="86" t="s">
        <v>227</v>
      </c>
      <c r="B121" s="99">
        <v>2</v>
      </c>
      <c r="C121" s="81">
        <f>SUMIF($B$93:$B$119,"2",C$93:C$119)</f>
        <v>0</v>
      </c>
      <c r="D121" s="81">
        <f>SUMIF($B$93:$B$119,"2",D$93:D$119)</f>
        <v>0</v>
      </c>
    </row>
    <row r="122" spans="1:4" s="10" customFormat="1" ht="15.75" hidden="1">
      <c r="A122" s="86" t="s">
        <v>124</v>
      </c>
      <c r="B122" s="99">
        <v>3</v>
      </c>
      <c r="C122" s="81">
        <f>SUMIF($B$93:$B$119,"3",C$93:C$119)</f>
        <v>0</v>
      </c>
      <c r="D122" s="81">
        <f>SUMIF($B$93:$B$119,"3",D$93:D$119)</f>
        <v>0</v>
      </c>
    </row>
    <row r="123" spans="1:4" s="10" customFormat="1" ht="15.75">
      <c r="A123" s="65" t="s">
        <v>307</v>
      </c>
      <c r="B123" s="17"/>
      <c r="C123" s="83"/>
      <c r="D123" s="83"/>
    </row>
    <row r="124" spans="1:4" s="10" customFormat="1" ht="31.5" hidden="1">
      <c r="A124" s="86" t="s">
        <v>309</v>
      </c>
      <c r="B124" s="17">
        <v>2</v>
      </c>
      <c r="C124" s="81"/>
      <c r="D124" s="81"/>
    </row>
    <row r="125" spans="1:4" s="10" customFormat="1" ht="15.75" hidden="1">
      <c r="A125" s="109" t="s">
        <v>308</v>
      </c>
      <c r="B125" s="17"/>
      <c r="C125" s="81">
        <f>SUM(C124)</f>
        <v>0</v>
      </c>
      <c r="D125" s="81">
        <f>SUM(D124)</f>
        <v>0</v>
      </c>
    </row>
    <row r="126" spans="1:4" s="10" customFormat="1" ht="15.75" hidden="1">
      <c r="A126" s="86" t="s">
        <v>116</v>
      </c>
      <c r="B126" s="17">
        <v>3</v>
      </c>
      <c r="C126" s="81"/>
      <c r="D126" s="81"/>
    </row>
    <row r="127" spans="1:4" s="10" customFormat="1" ht="15.75" hidden="1">
      <c r="A127" s="86" t="s">
        <v>115</v>
      </c>
      <c r="B127" s="17">
        <v>3</v>
      </c>
      <c r="C127" s="81"/>
      <c r="D127" s="81"/>
    </row>
    <row r="128" spans="1:4" s="10" customFormat="1" ht="15.75" hidden="1">
      <c r="A128" s="109" t="s">
        <v>310</v>
      </c>
      <c r="B128" s="17"/>
      <c r="C128" s="81">
        <f>SUM(C126:C127)</f>
        <v>0</v>
      </c>
      <c r="D128" s="81">
        <f>SUM(D126:D127)</f>
        <v>0</v>
      </c>
    </row>
    <row r="129" spans="1:4" s="10" customFormat="1" ht="31.5">
      <c r="A129" s="86" t="s">
        <v>311</v>
      </c>
      <c r="B129" s="17">
        <v>3</v>
      </c>
      <c r="C129" s="81">
        <v>200000</v>
      </c>
      <c r="D129" s="81">
        <v>200000</v>
      </c>
    </row>
    <row r="130" spans="1:4" s="10" customFormat="1" ht="31.5" hidden="1">
      <c r="A130" s="86" t="s">
        <v>312</v>
      </c>
      <c r="B130" s="17">
        <v>3</v>
      </c>
      <c r="C130" s="81"/>
      <c r="D130" s="81"/>
    </row>
    <row r="131" spans="1:4" s="10" customFormat="1" ht="15.75">
      <c r="A131" s="109" t="s">
        <v>313</v>
      </c>
      <c r="B131" s="17"/>
      <c r="C131" s="81">
        <f>SUM(C129:C130)</f>
        <v>200000</v>
      </c>
      <c r="D131" s="81">
        <f>SUM(D129:D130)</f>
        <v>200000</v>
      </c>
    </row>
    <row r="132" spans="1:4" s="10" customFormat="1" ht="31.5">
      <c r="A132" s="86" t="s">
        <v>314</v>
      </c>
      <c r="B132" s="17">
        <v>2</v>
      </c>
      <c r="C132" s="81">
        <v>77000</v>
      </c>
      <c r="D132" s="81">
        <v>77000</v>
      </c>
    </row>
    <row r="133" spans="1:4" s="10" customFormat="1" ht="15.75" hidden="1">
      <c r="A133" s="86" t="s">
        <v>315</v>
      </c>
      <c r="B133" s="17">
        <v>2</v>
      </c>
      <c r="C133" s="81"/>
      <c r="D133" s="81"/>
    </row>
    <row r="134" spans="1:4" s="10" customFormat="1" ht="15.75">
      <c r="A134" s="61" t="s">
        <v>316</v>
      </c>
      <c r="B134" s="17"/>
      <c r="C134" s="81">
        <f>SUM(C132:C133)</f>
        <v>77000</v>
      </c>
      <c r="D134" s="81">
        <f>SUM(D132:D133)</f>
        <v>77000</v>
      </c>
    </row>
    <row r="135" spans="1:4" s="10" customFormat="1" ht="15.75" hidden="1">
      <c r="A135" s="86" t="s">
        <v>317</v>
      </c>
      <c r="B135" s="17">
        <v>3</v>
      </c>
      <c r="C135" s="81"/>
      <c r="D135" s="81"/>
    </row>
    <row r="136" spans="1:4" s="10" customFormat="1" ht="15.75" hidden="1">
      <c r="A136" s="86" t="s">
        <v>318</v>
      </c>
      <c r="B136" s="17">
        <v>2</v>
      </c>
      <c r="C136" s="81"/>
      <c r="D136" s="81"/>
    </row>
    <row r="137" spans="1:4" s="10" customFormat="1" ht="15.75" hidden="1">
      <c r="A137" s="109" t="s">
        <v>319</v>
      </c>
      <c r="B137" s="17"/>
      <c r="C137" s="81">
        <f>SUM(C135:C136)</f>
        <v>0</v>
      </c>
      <c r="D137" s="81">
        <f>SUM(D135:D136)</f>
        <v>0</v>
      </c>
    </row>
    <row r="138" spans="1:4" s="10" customFormat="1" ht="15.75" hidden="1">
      <c r="A138" s="86" t="s">
        <v>320</v>
      </c>
      <c r="B138" s="17">
        <v>2</v>
      </c>
      <c r="C138" s="81"/>
      <c r="D138" s="81"/>
    </row>
    <row r="139" spans="1:4" s="10" customFormat="1" ht="15.75" hidden="1">
      <c r="A139" s="86" t="s">
        <v>321</v>
      </c>
      <c r="B139" s="17">
        <v>2</v>
      </c>
      <c r="C139" s="81"/>
      <c r="D139" s="81"/>
    </row>
    <row r="140" spans="1:4" s="10" customFormat="1" ht="15.75" hidden="1">
      <c r="A140" s="86" t="s">
        <v>144</v>
      </c>
      <c r="B140" s="17">
        <v>2</v>
      </c>
      <c r="C140" s="81"/>
      <c r="D140" s="81"/>
    </row>
    <row r="141" spans="1:4" s="10" customFormat="1" ht="15.75" hidden="1">
      <c r="A141" s="86" t="s">
        <v>145</v>
      </c>
      <c r="B141" s="17">
        <v>2</v>
      </c>
      <c r="C141" s="81"/>
      <c r="D141" s="81"/>
    </row>
    <row r="142" spans="1:4" s="10" customFormat="1" ht="15.75" hidden="1">
      <c r="A142" s="86" t="s">
        <v>146</v>
      </c>
      <c r="B142" s="17">
        <v>2</v>
      </c>
      <c r="C142" s="81"/>
      <c r="D142" s="81"/>
    </row>
    <row r="143" spans="1:4" s="10" customFormat="1" ht="47.25" hidden="1">
      <c r="A143" s="86" t="s">
        <v>322</v>
      </c>
      <c r="B143" s="17">
        <v>2</v>
      </c>
      <c r="C143" s="81"/>
      <c r="D143" s="81"/>
    </row>
    <row r="144" spans="1:4" s="10" customFormat="1" ht="15.75" hidden="1">
      <c r="A144" s="86" t="s">
        <v>323</v>
      </c>
      <c r="B144" s="17">
        <v>2</v>
      </c>
      <c r="C144" s="81"/>
      <c r="D144" s="81"/>
    </row>
    <row r="145" spans="1:4" s="10" customFormat="1" ht="15.75">
      <c r="A145" s="86" t="s">
        <v>324</v>
      </c>
      <c r="B145" s="17">
        <v>2</v>
      </c>
      <c r="C145" s="81"/>
      <c r="D145" s="81"/>
    </row>
    <row r="146" spans="1:4" s="10" customFormat="1" ht="31.5">
      <c r="A146" s="108" t="s">
        <v>325</v>
      </c>
      <c r="B146" s="17"/>
      <c r="C146" s="81">
        <f>SUM(C145)</f>
        <v>0</v>
      </c>
      <c r="D146" s="81">
        <f>SUM(D145)</f>
        <v>0</v>
      </c>
    </row>
    <row r="147" spans="1:4" s="10" customFormat="1" ht="15.75">
      <c r="A147" s="109" t="s">
        <v>326</v>
      </c>
      <c r="B147" s="17"/>
      <c r="C147" s="81">
        <f>SUM(C138:C144)+C146</f>
        <v>0</v>
      </c>
      <c r="D147" s="81">
        <f>SUM(D138:D144)+D146</f>
        <v>0</v>
      </c>
    </row>
    <row r="148" spans="1:4" s="10" customFormat="1" ht="15.75">
      <c r="A148" s="40" t="s">
        <v>307</v>
      </c>
      <c r="B148" s="101"/>
      <c r="C148" s="83">
        <f>SUM(C149:C149:C151)</f>
        <v>277000</v>
      </c>
      <c r="D148" s="83">
        <f>SUM(D149:D149:D151)</f>
        <v>277000</v>
      </c>
    </row>
    <row r="149" spans="1:4" s="10" customFormat="1" ht="15.75">
      <c r="A149" s="86" t="s">
        <v>381</v>
      </c>
      <c r="B149" s="99">
        <v>1</v>
      </c>
      <c r="C149" s="81">
        <f>SUMIF($B$123:$B$148,"1",C$123:C$148)</f>
        <v>0</v>
      </c>
      <c r="D149" s="81">
        <f>SUMIF($B$123:$B$148,"1",D$123:D$148)</f>
        <v>0</v>
      </c>
    </row>
    <row r="150" spans="1:4" s="10" customFormat="1" ht="15.75">
      <c r="A150" s="86" t="s">
        <v>227</v>
      </c>
      <c r="B150" s="99">
        <v>2</v>
      </c>
      <c r="C150" s="81">
        <f>SUMIF($B$123:$B$148,"2",C$123:C$148)</f>
        <v>77000</v>
      </c>
      <c r="D150" s="81">
        <f>SUMIF($B$123:$B$148,"2",D$123:D$148)</f>
        <v>77000</v>
      </c>
    </row>
    <row r="151" spans="1:4" s="10" customFormat="1" ht="15.75">
      <c r="A151" s="86" t="s">
        <v>124</v>
      </c>
      <c r="B151" s="99">
        <v>3</v>
      </c>
      <c r="C151" s="81">
        <f>SUMIF($B$123:$B$148,"3",C$123:C$148)</f>
        <v>200000</v>
      </c>
      <c r="D151" s="81">
        <f>SUMIF($B$123:$B$148,"3",D$123:D$148)</f>
        <v>200000</v>
      </c>
    </row>
    <row r="152" spans="1:4" s="10" customFormat="1" ht="15.75">
      <c r="A152" s="65" t="s">
        <v>331</v>
      </c>
      <c r="B152" s="17"/>
      <c r="C152" s="83"/>
      <c r="D152" s="83"/>
    </row>
    <row r="153" spans="1:4" s="10" customFormat="1" ht="15.75" hidden="1">
      <c r="A153" s="86" t="s">
        <v>117</v>
      </c>
      <c r="B153" s="17"/>
      <c r="C153" s="83"/>
      <c r="D153" s="83"/>
    </row>
    <row r="154" spans="1:4" s="10" customFormat="1" ht="15.75" hidden="1">
      <c r="A154" s="86" t="s">
        <v>117</v>
      </c>
      <c r="B154" s="17"/>
      <c r="C154" s="83"/>
      <c r="D154" s="83"/>
    </row>
    <row r="155" spans="1:4" s="10" customFormat="1" ht="15.75" hidden="1">
      <c r="A155" s="108" t="s">
        <v>327</v>
      </c>
      <c r="B155" s="17"/>
      <c r="C155" s="81">
        <f>SUM(C153:C154)</f>
        <v>0</v>
      </c>
      <c r="D155" s="81">
        <f>SUM(D153:D154)</f>
        <v>0</v>
      </c>
    </row>
    <row r="156" spans="1:4" s="10" customFormat="1" ht="31.5">
      <c r="A156" s="86" t="s">
        <v>328</v>
      </c>
      <c r="B156" s="17"/>
      <c r="C156" s="81">
        <f>SUM(C157:C159)</f>
        <v>5000</v>
      </c>
      <c r="D156" s="81">
        <f>SUM(D157:D159)</f>
        <v>5000</v>
      </c>
    </row>
    <row r="157" spans="1:4" s="10" customFormat="1" ht="15.75">
      <c r="A157" s="121" t="s">
        <v>431</v>
      </c>
      <c r="B157" s="17">
        <v>2</v>
      </c>
      <c r="C157" s="81">
        <v>5000</v>
      </c>
      <c r="D157" s="81">
        <v>5000</v>
      </c>
    </row>
    <row r="158" spans="1:4" s="10" customFormat="1" ht="15.75" hidden="1">
      <c r="A158" s="121" t="s">
        <v>471</v>
      </c>
      <c r="B158" s="17">
        <v>2</v>
      </c>
      <c r="C158" s="81"/>
      <c r="D158" s="81"/>
    </row>
    <row r="159" spans="1:4" s="10" customFormat="1" ht="15.75">
      <c r="A159" s="121" t="s">
        <v>484</v>
      </c>
      <c r="B159" s="17">
        <v>2</v>
      </c>
      <c r="C159" s="81"/>
      <c r="D159" s="81"/>
    </row>
    <row r="160" spans="1:4" s="10" customFormat="1" ht="31.5" hidden="1">
      <c r="A160" s="86" t="s">
        <v>329</v>
      </c>
      <c r="B160" s="17">
        <v>2</v>
      </c>
      <c r="C160" s="81"/>
      <c r="D160" s="81"/>
    </row>
    <row r="161" spans="1:4" s="10" customFormat="1" ht="15.75">
      <c r="A161" s="109" t="s">
        <v>330</v>
      </c>
      <c r="B161" s="17"/>
      <c r="C161" s="81">
        <f>SUM(C157:C160)</f>
        <v>5000</v>
      </c>
      <c r="D161" s="81">
        <f>SUM(D157:D160)</f>
        <v>5000</v>
      </c>
    </row>
    <row r="162" spans="1:4" s="10" customFormat="1" ht="15.75" hidden="1">
      <c r="A162" s="86" t="s">
        <v>118</v>
      </c>
      <c r="B162" s="17"/>
      <c r="C162" s="81"/>
      <c r="D162" s="81"/>
    </row>
    <row r="163" spans="1:4" s="10" customFormat="1" ht="15.75" hidden="1">
      <c r="A163" s="86" t="s">
        <v>118</v>
      </c>
      <c r="B163" s="17"/>
      <c r="C163" s="81"/>
      <c r="D163" s="81"/>
    </row>
    <row r="164" spans="1:4" s="10" customFormat="1" ht="15.75" hidden="1">
      <c r="A164" s="108" t="s">
        <v>332</v>
      </c>
      <c r="B164" s="17"/>
      <c r="C164" s="81">
        <f>SUM(C162:C163)</f>
        <v>0</v>
      </c>
      <c r="D164" s="81">
        <f>SUM(D162:D163)</f>
        <v>0</v>
      </c>
    </row>
    <row r="165" spans="1:4" s="10" customFormat="1" ht="15.75" hidden="1">
      <c r="A165" s="86" t="s">
        <v>118</v>
      </c>
      <c r="B165" s="17"/>
      <c r="C165" s="81"/>
      <c r="D165" s="81"/>
    </row>
    <row r="166" spans="1:4" s="10" customFormat="1" ht="15.75" hidden="1">
      <c r="A166" s="86"/>
      <c r="B166" s="17"/>
      <c r="C166" s="81"/>
      <c r="D166" s="81"/>
    </row>
    <row r="167" spans="1:4" s="10" customFormat="1" ht="15.75" hidden="1">
      <c r="A167" s="108" t="s">
        <v>333</v>
      </c>
      <c r="B167" s="17"/>
      <c r="C167" s="81">
        <f>SUM(C165:C166)</f>
        <v>0</v>
      </c>
      <c r="D167" s="81">
        <f>SUM(D165:D166)</f>
        <v>0</v>
      </c>
    </row>
    <row r="168" spans="1:4" s="10" customFormat="1" ht="15.75" hidden="1">
      <c r="A168" s="61" t="s">
        <v>334</v>
      </c>
      <c r="B168" s="17"/>
      <c r="C168" s="81">
        <f>C164+C167</f>
        <v>0</v>
      </c>
      <c r="D168" s="81">
        <f>D164+D167</f>
        <v>0</v>
      </c>
    </row>
    <row r="169" spans="1:4" s="10" customFormat="1" ht="15.75" hidden="1">
      <c r="A169" s="86" t="s">
        <v>335</v>
      </c>
      <c r="B169" s="17">
        <v>2</v>
      </c>
      <c r="C169" s="81"/>
      <c r="D169" s="81"/>
    </row>
    <row r="170" spans="1:4" s="10" customFormat="1" ht="31.5">
      <c r="A170" s="86" t="s">
        <v>336</v>
      </c>
      <c r="B170" s="17">
        <v>2</v>
      </c>
      <c r="C170" s="81">
        <v>50000</v>
      </c>
      <c r="D170" s="81">
        <v>50000</v>
      </c>
    </row>
    <row r="171" spans="1:4" s="10" customFormat="1" ht="31.5" hidden="1">
      <c r="A171" s="86" t="s">
        <v>337</v>
      </c>
      <c r="B171" s="17">
        <v>2</v>
      </c>
      <c r="C171" s="81"/>
      <c r="D171" s="81"/>
    </row>
    <row r="172" spans="1:4" s="10" customFormat="1" ht="15.75" hidden="1">
      <c r="A172" s="86" t="s">
        <v>339</v>
      </c>
      <c r="B172" s="17">
        <v>2</v>
      </c>
      <c r="C172" s="81"/>
      <c r="D172" s="81"/>
    </row>
    <row r="173" spans="1:4" s="10" customFormat="1" ht="31.5" hidden="1">
      <c r="A173" s="86" t="s">
        <v>338</v>
      </c>
      <c r="B173" s="17">
        <v>2</v>
      </c>
      <c r="C173" s="81"/>
      <c r="D173" s="81"/>
    </row>
    <row r="174" spans="1:4" s="10" customFormat="1" ht="15.75" hidden="1">
      <c r="A174" s="86" t="s">
        <v>340</v>
      </c>
      <c r="B174" s="17">
        <v>2</v>
      </c>
      <c r="C174" s="81"/>
      <c r="D174" s="81"/>
    </row>
    <row r="175" spans="1:4" s="10" customFormat="1" ht="15.75" hidden="1">
      <c r="A175" s="86" t="s">
        <v>118</v>
      </c>
      <c r="B175" s="17">
        <v>2</v>
      </c>
      <c r="C175" s="81"/>
      <c r="D175" s="81"/>
    </row>
    <row r="176" spans="1:4" s="10" customFormat="1" ht="15.75" hidden="1">
      <c r="A176" s="86" t="s">
        <v>118</v>
      </c>
      <c r="B176" s="17">
        <v>2</v>
      </c>
      <c r="C176" s="81"/>
      <c r="D176" s="81"/>
    </row>
    <row r="177" spans="1:4" s="10" customFormat="1" ht="15.75" hidden="1">
      <c r="A177" s="86" t="s">
        <v>118</v>
      </c>
      <c r="B177" s="17">
        <v>2</v>
      </c>
      <c r="C177" s="81"/>
      <c r="D177" s="81"/>
    </row>
    <row r="178" spans="1:4" s="10" customFormat="1" ht="15.75" hidden="1">
      <c r="A178" s="86" t="s">
        <v>118</v>
      </c>
      <c r="B178" s="17">
        <v>2</v>
      </c>
      <c r="C178" s="81"/>
      <c r="D178" s="81"/>
    </row>
    <row r="179" spans="1:4" s="10" customFormat="1" ht="15.75" hidden="1">
      <c r="A179" s="108" t="s">
        <v>341</v>
      </c>
      <c r="B179" s="17"/>
      <c r="C179" s="81">
        <f>SUM(C175:C178)</f>
        <v>0</v>
      </c>
      <c r="D179" s="81">
        <f>SUM(D175:D178)</f>
        <v>0</v>
      </c>
    </row>
    <row r="180" spans="1:4" s="10" customFormat="1" ht="15.75">
      <c r="A180" s="61" t="s">
        <v>342</v>
      </c>
      <c r="B180" s="17"/>
      <c r="C180" s="81">
        <f>SUM(C169:C174)+C179</f>
        <v>50000</v>
      </c>
      <c r="D180" s="81">
        <f>SUM(D169:D174)+D179</f>
        <v>50000</v>
      </c>
    </row>
    <row r="181" spans="1:4" s="10" customFormat="1" ht="15.75">
      <c r="A181" s="86" t="s">
        <v>371</v>
      </c>
      <c r="B181" s="17">
        <v>2</v>
      </c>
      <c r="C181" s="81">
        <v>0</v>
      </c>
      <c r="D181" s="81">
        <v>30000</v>
      </c>
    </row>
    <row r="182" spans="1:4" s="10" customFormat="1" ht="15.75" hidden="1">
      <c r="A182" s="86" t="s">
        <v>343</v>
      </c>
      <c r="B182" s="17">
        <v>2</v>
      </c>
      <c r="C182" s="81"/>
      <c r="D182" s="81"/>
    </row>
    <row r="183" spans="1:4" s="10" customFormat="1" ht="15.75" hidden="1">
      <c r="A183" s="86" t="s">
        <v>344</v>
      </c>
      <c r="B183" s="17">
        <v>2</v>
      </c>
      <c r="C183" s="81"/>
      <c r="D183" s="81"/>
    </row>
    <row r="184" spans="1:4" s="10" customFormat="1" ht="15.75">
      <c r="A184" s="109" t="s">
        <v>345</v>
      </c>
      <c r="B184" s="17"/>
      <c r="C184" s="81">
        <f>SUM(C181:C183)</f>
        <v>0</v>
      </c>
      <c r="D184" s="81">
        <f>SUM(D181:D183)</f>
        <v>30000</v>
      </c>
    </row>
    <row r="185" spans="1:4" s="10" customFormat="1" ht="15.75" hidden="1">
      <c r="A185" s="61" t="s">
        <v>346</v>
      </c>
      <c r="B185" s="17"/>
      <c r="C185" s="81"/>
      <c r="D185" s="81"/>
    </row>
    <row r="186" spans="1:4" s="10" customFormat="1" ht="15.75" hidden="1">
      <c r="A186" s="61" t="s">
        <v>347</v>
      </c>
      <c r="B186" s="17"/>
      <c r="C186" s="81"/>
      <c r="D186" s="81"/>
    </row>
    <row r="187" spans="1:4" s="10" customFormat="1" ht="15.75" hidden="1">
      <c r="A187" s="86" t="s">
        <v>460</v>
      </c>
      <c r="B187" s="17">
        <v>2</v>
      </c>
      <c r="C187" s="81"/>
      <c r="D187" s="81"/>
    </row>
    <row r="188" spans="1:4" s="10" customFormat="1" ht="31.5">
      <c r="A188" s="86" t="s">
        <v>461</v>
      </c>
      <c r="B188" s="17">
        <v>2</v>
      </c>
      <c r="C188" s="81">
        <v>5000</v>
      </c>
      <c r="D188" s="81">
        <v>5000</v>
      </c>
    </row>
    <row r="189" spans="1:4" s="10" customFormat="1" ht="31.5">
      <c r="A189" s="61" t="s">
        <v>459</v>
      </c>
      <c r="B189" s="17"/>
      <c r="C189" s="81">
        <f>SUM(C187:C188)</f>
        <v>5000</v>
      </c>
      <c r="D189" s="81">
        <f>SUM(D187:D188)</f>
        <v>5000</v>
      </c>
    </row>
    <row r="190" spans="1:4" s="10" customFormat="1" ht="15.75" hidden="1">
      <c r="A190" s="86" t="s">
        <v>462</v>
      </c>
      <c r="B190" s="17">
        <v>2</v>
      </c>
      <c r="C190" s="81"/>
      <c r="D190" s="81"/>
    </row>
    <row r="191" spans="1:4" s="10" customFormat="1" ht="15.75" hidden="1">
      <c r="A191" s="86" t="s">
        <v>463</v>
      </c>
      <c r="B191" s="17">
        <v>2</v>
      </c>
      <c r="C191" s="81"/>
      <c r="D191" s="81"/>
    </row>
    <row r="192" spans="1:4" s="10" customFormat="1" ht="15.75" hidden="1">
      <c r="A192" s="61" t="s">
        <v>348</v>
      </c>
      <c r="B192" s="105"/>
      <c r="C192" s="81">
        <f>SUM(C190:C191)</f>
        <v>0</v>
      </c>
      <c r="D192" s="81">
        <f>SUM(D190:D191)</f>
        <v>0</v>
      </c>
    </row>
    <row r="193" spans="1:4" s="10" customFormat="1" ht="15.75" hidden="1">
      <c r="A193" s="86" t="s">
        <v>421</v>
      </c>
      <c r="B193" s="105">
        <v>2</v>
      </c>
      <c r="C193" s="81"/>
      <c r="D193" s="81"/>
    </row>
    <row r="194" spans="1:4" s="10" customFormat="1" ht="63" hidden="1">
      <c r="A194" s="86" t="s">
        <v>349</v>
      </c>
      <c r="B194" s="105"/>
      <c r="C194" s="81"/>
      <c r="D194" s="81"/>
    </row>
    <row r="195" spans="1:4" s="10" customFormat="1" ht="31.5" hidden="1">
      <c r="A195" s="86" t="s">
        <v>351</v>
      </c>
      <c r="B195" s="105">
        <v>2</v>
      </c>
      <c r="C195" s="81"/>
      <c r="D195" s="81"/>
    </row>
    <row r="196" spans="1:4" s="10" customFormat="1" ht="15.75">
      <c r="A196" s="86" t="s">
        <v>352</v>
      </c>
      <c r="B196" s="105">
        <v>2</v>
      </c>
      <c r="C196" s="81">
        <v>0</v>
      </c>
      <c r="D196" s="81">
        <v>17600</v>
      </c>
    </row>
    <row r="197" spans="1:4" s="10" customFormat="1" ht="15.75" hidden="1">
      <c r="A197" s="108" t="s">
        <v>350</v>
      </c>
      <c r="B197" s="105"/>
      <c r="C197" s="81">
        <f>SUM(C195:C196)</f>
        <v>0</v>
      </c>
      <c r="D197" s="81">
        <f>SUM(D195:D196)</f>
        <v>17600</v>
      </c>
    </row>
    <row r="198" spans="1:4" s="10" customFormat="1" ht="15.75" hidden="1">
      <c r="A198" s="86" t="s">
        <v>118</v>
      </c>
      <c r="B198" s="105"/>
      <c r="C198" s="81"/>
      <c r="D198" s="81"/>
    </row>
    <row r="199" spans="1:4" s="10" customFormat="1" ht="15.75" hidden="1">
      <c r="A199" s="86" t="s">
        <v>525</v>
      </c>
      <c r="B199" s="105">
        <v>2</v>
      </c>
      <c r="C199" s="81"/>
      <c r="D199" s="81"/>
    </row>
    <row r="200" spans="1:4" s="10" customFormat="1" ht="31.5" hidden="1">
      <c r="A200" s="108" t="s">
        <v>353</v>
      </c>
      <c r="B200" s="105"/>
      <c r="C200" s="81">
        <f>SUM(C198:C199)</f>
        <v>0</v>
      </c>
      <c r="D200" s="81">
        <f>SUM(D198:D199)</f>
        <v>0</v>
      </c>
    </row>
    <row r="201" spans="1:4" s="10" customFormat="1" ht="15.75">
      <c r="A201" s="61" t="s">
        <v>422</v>
      </c>
      <c r="B201" s="105"/>
      <c r="C201" s="81">
        <f>SUM(C194)+C197+C200</f>
        <v>0</v>
      </c>
      <c r="D201" s="81">
        <f>SUM(D194)+D197+D200</f>
        <v>17600</v>
      </c>
    </row>
    <row r="202" spans="1:4" s="10" customFormat="1" ht="15.75">
      <c r="A202" s="40" t="s">
        <v>331</v>
      </c>
      <c r="B202" s="101"/>
      <c r="C202" s="83">
        <f>SUM(C203:C203:C205)</f>
        <v>60000</v>
      </c>
      <c r="D202" s="83">
        <f>SUM(D203:D203:D205)</f>
        <v>107600</v>
      </c>
    </row>
    <row r="203" spans="1:4" s="10" customFormat="1" ht="15.75">
      <c r="A203" s="86" t="s">
        <v>381</v>
      </c>
      <c r="B203" s="99">
        <v>1</v>
      </c>
      <c r="C203" s="81">
        <f>SUMIF($B$152:$B$202,"1",C$152:C$202)</f>
        <v>0</v>
      </c>
      <c r="D203" s="81">
        <f>SUMIF($B$152:$B$202,"1",D$152:D$202)</f>
        <v>0</v>
      </c>
    </row>
    <row r="204" spans="1:4" s="10" customFormat="1" ht="15.75">
      <c r="A204" s="86" t="s">
        <v>227</v>
      </c>
      <c r="B204" s="99">
        <v>2</v>
      </c>
      <c r="C204" s="81">
        <f>SUMIF($B$152:$B$202,"2",C$152:C$202)</f>
        <v>60000</v>
      </c>
      <c r="D204" s="81">
        <f>SUMIF($B$152:$B$202,"2",D$152:D$202)</f>
        <v>107600</v>
      </c>
    </row>
    <row r="205" spans="1:4" s="10" customFormat="1" ht="15.75">
      <c r="A205" s="86" t="s">
        <v>124</v>
      </c>
      <c r="B205" s="99">
        <v>3</v>
      </c>
      <c r="C205" s="81">
        <f>SUMIF($B$152:$B$202,"3",C$152:C$202)</f>
        <v>0</v>
      </c>
      <c r="D205" s="81">
        <f>SUMIF($B$152:$B$202,"3",D$152:D$202)</f>
        <v>0</v>
      </c>
    </row>
    <row r="206" spans="1:4" s="10" customFormat="1" ht="15.75" hidden="1">
      <c r="A206" s="65" t="s">
        <v>354</v>
      </c>
      <c r="B206" s="17"/>
      <c r="C206" s="83"/>
      <c r="D206" s="83"/>
    </row>
    <row r="207" spans="1:4" s="10" customFormat="1" ht="15.75" hidden="1">
      <c r="A207" s="86" t="s">
        <v>117</v>
      </c>
      <c r="B207" s="105"/>
      <c r="C207" s="81"/>
      <c r="D207" s="81"/>
    </row>
    <row r="208" spans="1:4" s="10" customFormat="1" ht="15.75" hidden="1">
      <c r="A208" s="109" t="s">
        <v>355</v>
      </c>
      <c r="B208" s="105"/>
      <c r="C208" s="81">
        <f>SUM(C207)</f>
        <v>0</v>
      </c>
      <c r="D208" s="81">
        <f>SUM(D207)</f>
        <v>0</v>
      </c>
    </row>
    <row r="209" spans="1:4" s="10" customFormat="1" ht="15.75" hidden="1">
      <c r="A209" s="86" t="s">
        <v>356</v>
      </c>
      <c r="B209" s="105">
        <v>2</v>
      </c>
      <c r="C209" s="81"/>
      <c r="D209" s="81"/>
    </row>
    <row r="210" spans="1:4" s="10" customFormat="1" ht="15.75" hidden="1">
      <c r="A210" s="86" t="s">
        <v>118</v>
      </c>
      <c r="B210" s="105">
        <v>2</v>
      </c>
      <c r="C210" s="81"/>
      <c r="D210" s="81"/>
    </row>
    <row r="211" spans="1:4" s="10" customFormat="1" ht="15.75" hidden="1">
      <c r="A211" s="86" t="s">
        <v>118</v>
      </c>
      <c r="B211" s="105">
        <v>2</v>
      </c>
      <c r="C211" s="81"/>
      <c r="D211" s="81"/>
    </row>
    <row r="212" spans="1:4" s="10" customFormat="1" ht="31.5" hidden="1">
      <c r="A212" s="108" t="s">
        <v>358</v>
      </c>
      <c r="B212" s="105"/>
      <c r="C212" s="81">
        <f>SUM(C210:C211)</f>
        <v>0</v>
      </c>
      <c r="D212" s="81">
        <f>SUM(D210:D211)</f>
        <v>0</v>
      </c>
    </row>
    <row r="213" spans="1:4" s="10" customFormat="1" ht="15.75" hidden="1">
      <c r="A213" s="61" t="s">
        <v>357</v>
      </c>
      <c r="B213" s="105"/>
      <c r="C213" s="81">
        <f>C209+C212</f>
        <v>0</v>
      </c>
      <c r="D213" s="81">
        <f>D209+D212</f>
        <v>0</v>
      </c>
    </row>
    <row r="214" spans="1:4" s="10" customFormat="1" ht="15.75" hidden="1">
      <c r="A214" s="86" t="s">
        <v>117</v>
      </c>
      <c r="B214" s="105">
        <v>2</v>
      </c>
      <c r="C214" s="81"/>
      <c r="D214" s="81"/>
    </row>
    <row r="215" spans="1:4" s="10" customFormat="1" ht="15.75" hidden="1">
      <c r="A215" s="86" t="s">
        <v>117</v>
      </c>
      <c r="B215" s="105">
        <v>2</v>
      </c>
      <c r="C215" s="81"/>
      <c r="D215" s="81"/>
    </row>
    <row r="216" spans="1:4" s="10" customFormat="1" ht="15.75" hidden="1">
      <c r="A216" s="86" t="s">
        <v>117</v>
      </c>
      <c r="B216" s="105">
        <v>2</v>
      </c>
      <c r="C216" s="81"/>
      <c r="D216" s="81"/>
    </row>
    <row r="217" spans="1:4" s="10" customFormat="1" ht="15.75" hidden="1">
      <c r="A217" s="109" t="s">
        <v>359</v>
      </c>
      <c r="B217" s="105"/>
      <c r="C217" s="81">
        <f>SUM(C214:C216)</f>
        <v>0</v>
      </c>
      <c r="D217" s="81">
        <f>SUM(D214:D216)</f>
        <v>0</v>
      </c>
    </row>
    <row r="218" spans="1:4" s="10" customFormat="1" ht="15.75" hidden="1">
      <c r="A218" s="86" t="s">
        <v>360</v>
      </c>
      <c r="B218" s="105">
        <v>2</v>
      </c>
      <c r="C218" s="81"/>
      <c r="D218" s="81"/>
    </row>
    <row r="219" spans="1:4" s="10" customFormat="1" ht="15.75" hidden="1">
      <c r="A219" s="86" t="s">
        <v>361</v>
      </c>
      <c r="B219" s="105">
        <v>2</v>
      </c>
      <c r="C219" s="81"/>
      <c r="D219" s="81"/>
    </row>
    <row r="220" spans="1:4" s="10" customFormat="1" ht="15.75" hidden="1">
      <c r="A220" s="61" t="s">
        <v>362</v>
      </c>
      <c r="B220" s="105"/>
      <c r="C220" s="81">
        <f>SUM(C218:C219)</f>
        <v>0</v>
      </c>
      <c r="D220" s="81">
        <f>SUM(D218:D219)</f>
        <v>0</v>
      </c>
    </row>
    <row r="221" spans="1:4" s="10" customFormat="1" ht="15.75" hidden="1">
      <c r="A221" s="61" t="s">
        <v>363</v>
      </c>
      <c r="B221" s="105">
        <v>2</v>
      </c>
      <c r="C221" s="81"/>
      <c r="D221" s="81"/>
    </row>
    <row r="222" spans="1:4" s="10" customFormat="1" ht="15.75" hidden="1">
      <c r="A222" s="40" t="s">
        <v>354</v>
      </c>
      <c r="B222" s="101"/>
      <c r="C222" s="83">
        <f>SUM(C223:C223:C225)</f>
        <v>0</v>
      </c>
      <c r="D222" s="83">
        <f>SUM(D223:D223:D225)</f>
        <v>0</v>
      </c>
    </row>
    <row r="223" spans="1:4" s="10" customFormat="1" ht="15.75" hidden="1">
      <c r="A223" s="86" t="s">
        <v>381</v>
      </c>
      <c r="B223" s="99">
        <v>1</v>
      </c>
      <c r="C223" s="81">
        <f>SUMIF($B$206:$B$222,"1",C$206:C$222)</f>
        <v>0</v>
      </c>
      <c r="D223" s="81">
        <f>SUMIF($B$206:$B$222,"1",D$206:D$222)</f>
        <v>0</v>
      </c>
    </row>
    <row r="224" spans="1:4" s="10" customFormat="1" ht="15.75" hidden="1">
      <c r="A224" s="86" t="s">
        <v>227</v>
      </c>
      <c r="B224" s="99">
        <v>2</v>
      </c>
      <c r="C224" s="81">
        <f>SUMIF($B$206:$B$222,"2",C$206:C$222)</f>
        <v>0</v>
      </c>
      <c r="D224" s="81">
        <f>SUMIF($B$206:$B$222,"2",D$206:D$222)</f>
        <v>0</v>
      </c>
    </row>
    <row r="225" spans="1:4" s="10" customFormat="1" ht="15.75" hidden="1">
      <c r="A225" s="86" t="s">
        <v>124</v>
      </c>
      <c r="B225" s="99">
        <v>3</v>
      </c>
      <c r="C225" s="81">
        <f>SUMIF($B$206:$B$222,"3",C$206:C$222)</f>
        <v>0</v>
      </c>
      <c r="D225" s="81">
        <f>SUMIF($B$206:$B$222,"3",D$206:D$222)</f>
        <v>0</v>
      </c>
    </row>
    <row r="226" spans="1:4" s="10" customFormat="1" ht="15.75" hidden="1">
      <c r="A226" s="65" t="s">
        <v>367</v>
      </c>
      <c r="B226" s="17"/>
      <c r="C226" s="83"/>
      <c r="D226" s="83"/>
    </row>
    <row r="227" spans="1:4" s="10" customFormat="1" ht="15.75" hidden="1">
      <c r="A227" s="86"/>
      <c r="B227" s="17"/>
      <c r="C227" s="83"/>
      <c r="D227" s="83"/>
    </row>
    <row r="228" spans="1:4" s="10" customFormat="1" ht="31.5" hidden="1">
      <c r="A228" s="61" t="s">
        <v>366</v>
      </c>
      <c r="B228" s="17"/>
      <c r="C228" s="81"/>
      <c r="D228" s="81"/>
    </row>
    <row r="229" spans="1:4" s="10" customFormat="1" ht="15.75" hidden="1">
      <c r="A229" s="86" t="s">
        <v>433</v>
      </c>
      <c r="B229" s="17">
        <v>2</v>
      </c>
      <c r="C229" s="81"/>
      <c r="D229" s="81"/>
    </row>
    <row r="230" spans="1:4" s="10" customFormat="1" ht="15.75" hidden="1">
      <c r="A230" s="86" t="s">
        <v>485</v>
      </c>
      <c r="B230" s="17">
        <v>2</v>
      </c>
      <c r="C230" s="81"/>
      <c r="D230" s="81"/>
    </row>
    <row r="231" spans="1:4" s="10" customFormat="1" ht="31.5" hidden="1">
      <c r="A231" s="61" t="s">
        <v>423</v>
      </c>
      <c r="B231" s="17"/>
      <c r="C231" s="81">
        <f>SUM(C229:C230)</f>
        <v>0</v>
      </c>
      <c r="D231" s="81">
        <f>SUM(D229:D230)</f>
        <v>0</v>
      </c>
    </row>
    <row r="232" spans="1:4" s="10" customFormat="1" ht="15.75" hidden="1">
      <c r="A232" s="61"/>
      <c r="B232" s="17"/>
      <c r="C232" s="81"/>
      <c r="D232" s="81"/>
    </row>
    <row r="233" spans="1:4" s="10" customFormat="1" ht="15.75" hidden="1">
      <c r="A233" s="61"/>
      <c r="B233" s="17"/>
      <c r="C233" s="81"/>
      <c r="D233" s="81"/>
    </row>
    <row r="234" spans="1:4" s="10" customFormat="1" ht="15.75" hidden="1">
      <c r="A234" s="61" t="s">
        <v>520</v>
      </c>
      <c r="B234" s="17">
        <v>2</v>
      </c>
      <c r="C234" s="81"/>
      <c r="D234" s="81"/>
    </row>
    <row r="235" spans="1:4" s="10" customFormat="1" ht="15.75" hidden="1">
      <c r="A235" s="61" t="s">
        <v>424</v>
      </c>
      <c r="B235" s="17"/>
      <c r="C235" s="81">
        <f>SUM(C234)</f>
        <v>0</v>
      </c>
      <c r="D235" s="81">
        <f>SUM(D234)</f>
        <v>0</v>
      </c>
    </row>
    <row r="236" spans="1:4" s="10" customFormat="1" ht="15.75" hidden="1">
      <c r="A236" s="40" t="s">
        <v>367</v>
      </c>
      <c r="B236" s="101"/>
      <c r="C236" s="83">
        <f>SUM(C237:C237:C239)</f>
        <v>0</v>
      </c>
      <c r="D236" s="83">
        <f>SUM(D237:D237:D239)</f>
        <v>0</v>
      </c>
    </row>
    <row r="237" spans="1:4" s="10" customFormat="1" ht="15.75" hidden="1">
      <c r="A237" s="86" t="s">
        <v>381</v>
      </c>
      <c r="B237" s="99">
        <v>1</v>
      </c>
      <c r="C237" s="81">
        <f>SUMIF($B$226:$B$236,"1",C$226:C$236)</f>
        <v>0</v>
      </c>
      <c r="D237" s="81">
        <f>SUMIF($B$226:$B$236,"1",D$226:D$236)</f>
        <v>0</v>
      </c>
    </row>
    <row r="238" spans="1:4" s="10" customFormat="1" ht="15.75" hidden="1">
      <c r="A238" s="86" t="s">
        <v>227</v>
      </c>
      <c r="B238" s="99">
        <v>2</v>
      </c>
      <c r="C238" s="81">
        <f>SUMIF($B$226:$B$236,"2",C$226:C$236)</f>
        <v>0</v>
      </c>
      <c r="D238" s="81">
        <f>SUMIF($B$226:$B$236,"2",D$226:D$236)</f>
        <v>0</v>
      </c>
    </row>
    <row r="239" spans="1:4" s="10" customFormat="1" ht="15.75" hidden="1">
      <c r="A239" s="86" t="s">
        <v>124</v>
      </c>
      <c r="B239" s="99">
        <v>3</v>
      </c>
      <c r="C239" s="81">
        <f>SUMIF($B$226:$B$236,"3",C$226:C$236)</f>
        <v>0</v>
      </c>
      <c r="D239" s="81">
        <f>SUMIF($B$226:$B$236,"3",D$226:D$236)</f>
        <v>0</v>
      </c>
    </row>
    <row r="240" spans="1:4" s="10" customFormat="1" ht="15.75" hidden="1">
      <c r="A240" s="65" t="s">
        <v>368</v>
      </c>
      <c r="B240" s="17"/>
      <c r="C240" s="83"/>
      <c r="D240" s="83"/>
    </row>
    <row r="241" spans="1:4" s="10" customFormat="1" ht="15.75" hidden="1">
      <c r="A241" s="61"/>
      <c r="B241" s="17"/>
      <c r="C241" s="81"/>
      <c r="D241" s="81"/>
    </row>
    <row r="242" spans="1:4" s="10" customFormat="1" ht="31.5" hidden="1">
      <c r="A242" s="61" t="s">
        <v>369</v>
      </c>
      <c r="B242" s="17"/>
      <c r="C242" s="81"/>
      <c r="D242" s="81"/>
    </row>
    <row r="243" spans="1:4" s="10" customFormat="1" ht="15.75" hidden="1">
      <c r="A243" s="61"/>
      <c r="B243" s="17"/>
      <c r="C243" s="81"/>
      <c r="D243" s="81"/>
    </row>
    <row r="244" spans="1:4" s="10" customFormat="1" ht="31.5" hidden="1">
      <c r="A244" s="61" t="s">
        <v>425</v>
      </c>
      <c r="B244" s="17"/>
      <c r="C244" s="81"/>
      <c r="D244" s="81"/>
    </row>
    <row r="245" spans="1:4" s="10" customFormat="1" ht="15.75" hidden="1">
      <c r="A245" s="61"/>
      <c r="B245" s="17"/>
      <c r="C245" s="81"/>
      <c r="D245" s="81"/>
    </row>
    <row r="246" spans="1:4" s="10" customFormat="1" ht="15.75" hidden="1">
      <c r="A246" s="61"/>
      <c r="B246" s="17"/>
      <c r="C246" s="81"/>
      <c r="D246" s="81"/>
    </row>
    <row r="247" spans="1:4" s="10" customFormat="1" ht="15.75" hidden="1">
      <c r="A247" s="61"/>
      <c r="B247" s="17"/>
      <c r="C247" s="81"/>
      <c r="D247" s="81"/>
    </row>
    <row r="248" spans="1:4" s="10" customFormat="1" ht="15.75" hidden="1">
      <c r="A248" s="61" t="s">
        <v>426</v>
      </c>
      <c r="B248" s="17"/>
      <c r="C248" s="81"/>
      <c r="D248" s="81"/>
    </row>
    <row r="249" spans="1:4" s="10" customFormat="1" ht="15.75" hidden="1">
      <c r="A249" s="40" t="s">
        <v>368</v>
      </c>
      <c r="B249" s="101"/>
      <c r="C249" s="83">
        <f>SUM(C250:C250:C252)</f>
        <v>0</v>
      </c>
      <c r="D249" s="83">
        <f>SUM(D250:D250:D252)</f>
        <v>0</v>
      </c>
    </row>
    <row r="250" spans="1:4" s="10" customFormat="1" ht="15.75" hidden="1">
      <c r="A250" s="86" t="s">
        <v>381</v>
      </c>
      <c r="B250" s="99">
        <v>1</v>
      </c>
      <c r="C250" s="81">
        <f>SUMIF($B$240:$B$249,"1",C$240:C$249)</f>
        <v>0</v>
      </c>
      <c r="D250" s="81">
        <f>SUMIF($B$240:$B$249,"1",D$240:D$249)</f>
        <v>0</v>
      </c>
    </row>
    <row r="251" spans="1:4" s="10" customFormat="1" ht="15.75" hidden="1">
      <c r="A251" s="86" t="s">
        <v>227</v>
      </c>
      <c r="B251" s="99">
        <v>2</v>
      </c>
      <c r="C251" s="81">
        <f>SUMIF($B$240:$B$249,"2",C$240:C$249)</f>
        <v>0</v>
      </c>
      <c r="D251" s="81">
        <f>SUMIF($B$240:$B$249,"2",D$240:D$249)</f>
        <v>0</v>
      </c>
    </row>
    <row r="252" spans="1:4" s="10" customFormat="1" ht="15.75" hidden="1">
      <c r="A252" s="86" t="s">
        <v>124</v>
      </c>
      <c r="B252" s="99">
        <v>3</v>
      </c>
      <c r="C252" s="81">
        <f>SUMIF($B$240:$B$249,"3",C$240:C$249)</f>
        <v>0</v>
      </c>
      <c r="D252" s="81">
        <f>SUMIF($B$240:$B$249,"3",D$240:D$249)</f>
        <v>0</v>
      </c>
    </row>
    <row r="253" spans="1:4" s="10" customFormat="1" ht="49.5">
      <c r="A253" s="66" t="s">
        <v>438</v>
      </c>
      <c r="B253" s="102"/>
      <c r="C253" s="82"/>
      <c r="D253" s="82"/>
    </row>
    <row r="254" spans="1:4" s="10" customFormat="1" ht="16.5">
      <c r="A254" s="65" t="s">
        <v>160</v>
      </c>
      <c r="B254" s="102"/>
      <c r="C254" s="82"/>
      <c r="D254" s="82"/>
    </row>
    <row r="255" spans="1:4" s="10" customFormat="1" ht="18.75" customHeight="1">
      <c r="A255" s="61" t="s">
        <v>213</v>
      </c>
      <c r="B255" s="102">
        <v>2</v>
      </c>
      <c r="C255" s="84">
        <v>4689309</v>
      </c>
      <c r="D255" s="84">
        <v>4697611</v>
      </c>
    </row>
    <row r="256" spans="1:4" s="10" customFormat="1" ht="18.75" customHeight="1" hidden="1">
      <c r="A256" s="61" t="s">
        <v>213</v>
      </c>
      <c r="B256" s="102">
        <v>3</v>
      </c>
      <c r="C256" s="84"/>
      <c r="D256" s="84"/>
    </row>
    <row r="257" spans="1:4" s="10" customFormat="1" ht="15.75" hidden="1">
      <c r="A257" s="61" t="s">
        <v>429</v>
      </c>
      <c r="B257" s="101">
        <v>2</v>
      </c>
      <c r="C257" s="84"/>
      <c r="D257" s="84"/>
    </row>
    <row r="258" spans="1:4" s="10" customFormat="1" ht="31.5">
      <c r="A258" s="40" t="s">
        <v>160</v>
      </c>
      <c r="B258" s="101"/>
      <c r="C258" s="83">
        <f>SUM(C259:C261)</f>
        <v>4689309</v>
      </c>
      <c r="D258" s="83">
        <f>SUM(D259:D261)</f>
        <v>4697611</v>
      </c>
    </row>
    <row r="259" spans="1:4" s="10" customFormat="1" ht="15.75">
      <c r="A259" s="86" t="s">
        <v>381</v>
      </c>
      <c r="B259" s="99">
        <v>1</v>
      </c>
      <c r="C259" s="81">
        <f>SUMIF($B$254:$B$258,"1",C$254:C$258)</f>
        <v>0</v>
      </c>
      <c r="D259" s="81">
        <f>SUMIF($B$254:$B$258,"1",D$254:D$258)</f>
        <v>0</v>
      </c>
    </row>
    <row r="260" spans="1:4" s="10" customFormat="1" ht="15.75">
      <c r="A260" s="86" t="s">
        <v>227</v>
      </c>
      <c r="B260" s="99">
        <v>2</v>
      </c>
      <c r="C260" s="81">
        <f>SUMIF($B$254:$B$258,"2",C$254:C$258)</f>
        <v>4689309</v>
      </c>
      <c r="D260" s="81">
        <f>SUMIF($B$254:$B$258,"2",D$254:D$258)</f>
        <v>4697611</v>
      </c>
    </row>
    <row r="261" spans="1:4" s="10" customFormat="1" ht="15.75">
      <c r="A261" s="86" t="s">
        <v>124</v>
      </c>
      <c r="B261" s="99">
        <v>3</v>
      </c>
      <c r="C261" s="81">
        <f>SUMIF($B$254:$B$258,"3",C$254:C$258)</f>
        <v>0</v>
      </c>
      <c r="D261" s="81">
        <f>SUMIF($B$254:$B$258,"3",D$254:D$258)</f>
        <v>0</v>
      </c>
    </row>
    <row r="262" spans="1:4" s="10" customFormat="1" ht="15.75" hidden="1">
      <c r="A262" s="65" t="s">
        <v>161</v>
      </c>
      <c r="B262" s="99"/>
      <c r="C262" s="81"/>
      <c r="D262" s="81"/>
    </row>
    <row r="263" spans="1:4" s="10" customFormat="1" ht="31.5" hidden="1">
      <c r="A263" s="61" t="s">
        <v>213</v>
      </c>
      <c r="B263" s="102">
        <v>2</v>
      </c>
      <c r="C263" s="81"/>
      <c r="D263" s="81"/>
    </row>
    <row r="264" spans="1:4" s="10" customFormat="1" ht="15.75" hidden="1">
      <c r="A264" s="61" t="s">
        <v>429</v>
      </c>
      <c r="B264" s="101">
        <v>2</v>
      </c>
      <c r="C264" s="84"/>
      <c r="D264" s="84"/>
    </row>
    <row r="265" spans="1:4" s="10" customFormat="1" ht="15.75" hidden="1">
      <c r="A265" s="40" t="s">
        <v>161</v>
      </c>
      <c r="B265" s="101"/>
      <c r="C265" s="83">
        <f>SUM(C266:C268)</f>
        <v>0</v>
      </c>
      <c r="D265" s="83">
        <f>SUM(D266:D268)</f>
        <v>0</v>
      </c>
    </row>
    <row r="266" spans="1:4" s="10" customFormat="1" ht="15.75" hidden="1">
      <c r="A266" s="86" t="s">
        <v>381</v>
      </c>
      <c r="B266" s="99">
        <v>1</v>
      </c>
      <c r="C266" s="81">
        <f>SUMIF($B$262:$B$265,"1",C$262:C$265)</f>
        <v>0</v>
      </c>
      <c r="D266" s="81">
        <f>SUMIF($B$262:$B$265,"1",D$262:D$265)</f>
        <v>0</v>
      </c>
    </row>
    <row r="267" spans="1:4" s="10" customFormat="1" ht="15.75" hidden="1">
      <c r="A267" s="86" t="s">
        <v>227</v>
      </c>
      <c r="B267" s="99">
        <v>2</v>
      </c>
      <c r="C267" s="81">
        <f>SUMIF($B$262:$B$265,"2",C$262:C$265)</f>
        <v>0</v>
      </c>
      <c r="D267" s="81">
        <f>SUMIF($B$262:$B$265,"2",D$262:D$265)</f>
        <v>0</v>
      </c>
    </row>
    <row r="268" spans="1:4" s="10" customFormat="1" ht="15.75" hidden="1">
      <c r="A268" s="86" t="s">
        <v>124</v>
      </c>
      <c r="B268" s="99">
        <v>3</v>
      </c>
      <c r="C268" s="81">
        <f>SUMIF($B$262:$B$265,"3",C$262:C$265)</f>
        <v>0</v>
      </c>
      <c r="D268" s="81">
        <f>SUMIF($B$262:$B$265,"3",D$262:D$265)</f>
        <v>0</v>
      </c>
    </row>
    <row r="269" spans="1:4" s="10" customFormat="1" ht="33" hidden="1">
      <c r="A269" s="66" t="s">
        <v>87</v>
      </c>
      <c r="B269" s="102"/>
      <c r="C269" s="82">
        <f>C270+C283</f>
        <v>0</v>
      </c>
      <c r="D269" s="82">
        <f>D270+D283</f>
        <v>0</v>
      </c>
    </row>
    <row r="270" spans="1:4" s="10" customFormat="1" ht="15.75" hidden="1">
      <c r="A270" s="65" t="s">
        <v>158</v>
      </c>
      <c r="B270" s="101"/>
      <c r="C270" s="84"/>
      <c r="D270" s="84"/>
    </row>
    <row r="271" spans="1:4" s="10" customFormat="1" ht="15.75" hidden="1">
      <c r="A271" s="61" t="s">
        <v>212</v>
      </c>
      <c r="B271" s="101"/>
      <c r="C271" s="84"/>
      <c r="D271" s="84"/>
    </row>
    <row r="272" spans="1:4" s="10" customFormat="1" ht="31.5" hidden="1">
      <c r="A272" s="86" t="s">
        <v>427</v>
      </c>
      <c r="B272" s="101"/>
      <c r="C272" s="84"/>
      <c r="D272" s="84"/>
    </row>
    <row r="273" spans="1:4" s="10" customFormat="1" ht="31.5" hidden="1">
      <c r="A273" s="86" t="s">
        <v>224</v>
      </c>
      <c r="B273" s="101"/>
      <c r="C273" s="84"/>
      <c r="D273" s="84"/>
    </row>
    <row r="274" spans="1:4" s="10" customFormat="1" ht="31.5" hidden="1">
      <c r="A274" s="86" t="s">
        <v>428</v>
      </c>
      <c r="B274" s="101"/>
      <c r="C274" s="84"/>
      <c r="D274" s="84"/>
    </row>
    <row r="275" spans="1:4" s="10" customFormat="1" ht="15.75" hidden="1">
      <c r="A275" s="86" t="s">
        <v>223</v>
      </c>
      <c r="B275" s="101"/>
      <c r="C275" s="84"/>
      <c r="D275" s="84"/>
    </row>
    <row r="276" spans="1:4" s="10" customFormat="1" ht="15.75" hidden="1">
      <c r="A276" s="86" t="s">
        <v>222</v>
      </c>
      <c r="B276" s="101"/>
      <c r="C276" s="84"/>
      <c r="D276" s="84"/>
    </row>
    <row r="277" spans="1:4" s="10" customFormat="1" ht="15.75" hidden="1">
      <c r="A277" s="61" t="s">
        <v>214</v>
      </c>
      <c r="B277" s="101"/>
      <c r="C277" s="84"/>
      <c r="D277" s="84"/>
    </row>
    <row r="278" spans="1:4" s="10" customFormat="1" ht="31.5" hidden="1">
      <c r="A278" s="61" t="s">
        <v>215</v>
      </c>
      <c r="B278" s="101"/>
      <c r="C278" s="84"/>
      <c r="D278" s="84"/>
    </row>
    <row r="279" spans="1:4" s="10" customFormat="1" ht="15.75" hidden="1">
      <c r="A279" s="40" t="s">
        <v>158</v>
      </c>
      <c r="B279" s="101"/>
      <c r="C279" s="83">
        <f>SUM(C280:C282)</f>
        <v>0</v>
      </c>
      <c r="D279" s="83">
        <f>SUM(D280:D282)</f>
        <v>0</v>
      </c>
    </row>
    <row r="280" spans="1:4" s="10" customFormat="1" ht="15.75" hidden="1">
      <c r="A280" s="86" t="s">
        <v>381</v>
      </c>
      <c r="B280" s="99">
        <v>1</v>
      </c>
      <c r="C280" s="81">
        <f>SUMIF($B$270:$B$279,"1",C$270:C$279)</f>
        <v>0</v>
      </c>
      <c r="D280" s="81">
        <f>SUMIF($B$270:$B$279,"1",D$270:D$279)</f>
        <v>0</v>
      </c>
    </row>
    <row r="281" spans="1:4" s="10" customFormat="1" ht="15.75" hidden="1">
      <c r="A281" s="86" t="s">
        <v>227</v>
      </c>
      <c r="B281" s="99">
        <v>2</v>
      </c>
      <c r="C281" s="81">
        <f>SUMIF($B$270:$B$279,"2",C$270:C$279)</f>
        <v>0</v>
      </c>
      <c r="D281" s="81">
        <f>SUMIF($B$270:$B$279,"2",D$270:D$279)</f>
        <v>0</v>
      </c>
    </row>
    <row r="282" spans="1:4" s="10" customFormat="1" ht="15.75" hidden="1">
      <c r="A282" s="86" t="s">
        <v>124</v>
      </c>
      <c r="B282" s="99">
        <v>3</v>
      </c>
      <c r="C282" s="81">
        <f>SUMIF($B$270:$B$279,"3",C$270:C$279)</f>
        <v>0</v>
      </c>
      <c r="D282" s="81">
        <f>SUMIF($B$270:$B$279,"3",D$270:D$279)</f>
        <v>0</v>
      </c>
    </row>
    <row r="283" spans="1:4" s="10" customFormat="1" ht="15.75" hidden="1">
      <c r="A283" s="65" t="s">
        <v>159</v>
      </c>
      <c r="B283" s="101"/>
      <c r="C283" s="84"/>
      <c r="D283" s="84"/>
    </row>
    <row r="284" spans="1:4" s="10" customFormat="1" ht="15.75" hidden="1">
      <c r="A284" s="61" t="s">
        <v>212</v>
      </c>
      <c r="B284" s="101"/>
      <c r="C284" s="84"/>
      <c r="D284" s="84"/>
    </row>
    <row r="285" spans="1:4" s="10" customFormat="1" ht="31.5" hidden="1">
      <c r="A285" s="86" t="s">
        <v>427</v>
      </c>
      <c r="B285" s="101"/>
      <c r="C285" s="84"/>
      <c r="D285" s="84"/>
    </row>
    <row r="286" spans="1:4" s="10" customFormat="1" ht="31.5" hidden="1">
      <c r="A286" s="86" t="s">
        <v>224</v>
      </c>
      <c r="B286" s="101"/>
      <c r="C286" s="84"/>
      <c r="D286" s="84"/>
    </row>
    <row r="287" spans="1:4" s="10" customFormat="1" ht="31.5" hidden="1">
      <c r="A287" s="86" t="s">
        <v>428</v>
      </c>
      <c r="B287" s="101"/>
      <c r="C287" s="84"/>
      <c r="D287" s="84"/>
    </row>
    <row r="288" spans="1:4" s="10" customFormat="1" ht="15.75" hidden="1">
      <c r="A288" s="86" t="s">
        <v>223</v>
      </c>
      <c r="B288" s="101"/>
      <c r="C288" s="84"/>
      <c r="D288" s="84"/>
    </row>
    <row r="289" spans="1:4" s="10" customFormat="1" ht="15.75" hidden="1">
      <c r="A289" s="86" t="s">
        <v>222</v>
      </c>
      <c r="B289" s="101"/>
      <c r="C289" s="84"/>
      <c r="D289" s="84"/>
    </row>
    <row r="290" spans="1:4" s="10" customFormat="1" ht="15.75" hidden="1">
      <c r="A290" s="61" t="s">
        <v>214</v>
      </c>
      <c r="B290" s="101"/>
      <c r="C290" s="84"/>
      <c r="D290" s="84"/>
    </row>
    <row r="291" spans="1:4" s="10" customFormat="1" ht="31.5" hidden="1">
      <c r="A291" s="61" t="s">
        <v>215</v>
      </c>
      <c r="B291" s="101"/>
      <c r="C291" s="84"/>
      <c r="D291" s="84"/>
    </row>
    <row r="292" spans="1:4" s="10" customFormat="1" ht="15.75" hidden="1">
      <c r="A292" s="40" t="s">
        <v>159</v>
      </c>
      <c r="B292" s="101"/>
      <c r="C292" s="83">
        <f>SUM(C293:C295)</f>
        <v>0</v>
      </c>
      <c r="D292" s="83">
        <f>SUM(D293:D295)</f>
        <v>0</v>
      </c>
    </row>
    <row r="293" spans="1:4" s="10" customFormat="1" ht="15.75" hidden="1">
      <c r="A293" s="86" t="s">
        <v>381</v>
      </c>
      <c r="B293" s="99">
        <v>1</v>
      </c>
      <c r="C293" s="81">
        <f>SUMIF($B$283:$B$292,"1",C$283:C$292)</f>
        <v>0</v>
      </c>
      <c r="D293" s="81">
        <f>SUMIF($B$283:$B$292,"1",D$283:D$292)</f>
        <v>0</v>
      </c>
    </row>
    <row r="294" spans="1:4" s="10" customFormat="1" ht="15.75" hidden="1">
      <c r="A294" s="86" t="s">
        <v>227</v>
      </c>
      <c r="B294" s="99">
        <v>2</v>
      </c>
      <c r="C294" s="81">
        <f>SUMIF($B$283:$B$292,"2",C$283:C$292)</f>
        <v>0</v>
      </c>
      <c r="D294" s="81">
        <f>SUMIF($B$283:$B$292,"2",D$283:D$292)</f>
        <v>0</v>
      </c>
    </row>
    <row r="295" spans="1:4" s="10" customFormat="1" ht="15.75" hidden="1">
      <c r="A295" s="86" t="s">
        <v>124</v>
      </c>
      <c r="B295" s="99">
        <v>3</v>
      </c>
      <c r="C295" s="81">
        <f>SUMIF($B$283:$B$292,"3",C$283:C$292)</f>
        <v>0</v>
      </c>
      <c r="D295" s="81">
        <f>SUMIF($B$283:$B$292,"3",D$283:D$292)</f>
        <v>0</v>
      </c>
    </row>
    <row r="296" spans="1:4" s="10" customFormat="1" ht="16.5">
      <c r="A296" s="66" t="s">
        <v>88</v>
      </c>
      <c r="B296" s="102"/>
      <c r="C296" s="106">
        <f>C89+C119+C148+C202++C222+C236+C249+C258+C265+C279+C292</f>
        <v>18702343</v>
      </c>
      <c r="D296" s="106">
        <f>D89+D119+D148+D202++D222+D236+D249+D258+D265+D279+D292</f>
        <v>18796345</v>
      </c>
    </row>
    <row r="297" ht="15.75"/>
    <row r="298" ht="15.75"/>
    <row r="299" ht="15.75">
      <c r="C299" s="161"/>
    </row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7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2.140625" style="100" customWidth="1"/>
    <col min="4" max="4" width="12.140625" style="16" customWidth="1"/>
    <col min="5" max="16384" width="9.140625" style="16" customWidth="1"/>
  </cols>
  <sheetData>
    <row r="1" spans="1:4" ht="15.75" customHeight="1">
      <c r="A1" s="224" t="s">
        <v>530</v>
      </c>
      <c r="B1" s="224"/>
      <c r="C1" s="224"/>
      <c r="D1" s="224"/>
    </row>
    <row r="2" spans="1:4" ht="15.75">
      <c r="A2" s="214" t="s">
        <v>439</v>
      </c>
      <c r="B2" s="214"/>
      <c r="C2" s="214"/>
      <c r="D2" s="214"/>
    </row>
    <row r="3" ht="15.75">
      <c r="A3" s="42"/>
    </row>
    <row r="4" spans="1:4" s="10" customFormat="1" ht="35.25" customHeight="1">
      <c r="A4" s="87" t="s">
        <v>9</v>
      </c>
      <c r="B4" s="87" t="s">
        <v>140</v>
      </c>
      <c r="C4" s="38" t="s">
        <v>4</v>
      </c>
      <c r="D4" s="38" t="s">
        <v>568</v>
      </c>
    </row>
    <row r="5" spans="1:4" s="10" customFormat="1" ht="16.5">
      <c r="A5" s="66" t="s">
        <v>86</v>
      </c>
      <c r="B5" s="102"/>
      <c r="C5" s="81"/>
      <c r="D5" s="81"/>
    </row>
    <row r="6" spans="1:4" s="10" customFormat="1" ht="15.75">
      <c r="A6" s="65" t="s">
        <v>79</v>
      </c>
      <c r="B6" s="101"/>
      <c r="C6" s="81"/>
      <c r="D6" s="81"/>
    </row>
    <row r="7" spans="1:4" s="10" customFormat="1" ht="15.75">
      <c r="A7" s="40" t="s">
        <v>166</v>
      </c>
      <c r="B7" s="101"/>
      <c r="C7" s="83">
        <f>SUM(C8:C10)</f>
        <v>6654769</v>
      </c>
      <c r="D7" s="83">
        <f>SUM(D8:D10)</f>
        <v>6654769</v>
      </c>
    </row>
    <row r="8" spans="1:4" s="10" customFormat="1" ht="15.75">
      <c r="A8" s="86" t="s">
        <v>381</v>
      </c>
      <c r="B8" s="99">
        <v>1</v>
      </c>
      <c r="C8" s="81">
        <f>COFOG!C50</f>
        <v>0</v>
      </c>
      <c r="D8" s="81">
        <f>COFOG!D50</f>
        <v>0</v>
      </c>
    </row>
    <row r="9" spans="1:4" s="10" customFormat="1" ht="15.75">
      <c r="A9" s="86" t="s">
        <v>227</v>
      </c>
      <c r="B9" s="99">
        <v>2</v>
      </c>
      <c r="C9" s="81">
        <f>COFOG!C51</f>
        <v>6208769</v>
      </c>
      <c r="D9" s="81">
        <f>COFOG!D51</f>
        <v>6208769</v>
      </c>
    </row>
    <row r="10" spans="1:4" s="10" customFormat="1" ht="15.75">
      <c r="A10" s="86" t="s">
        <v>124</v>
      </c>
      <c r="B10" s="99">
        <v>3</v>
      </c>
      <c r="C10" s="81">
        <f>COFOG!C52</f>
        <v>446000</v>
      </c>
      <c r="D10" s="81">
        <f>COFOG!D52</f>
        <v>446000</v>
      </c>
    </row>
    <row r="11" spans="1:4" s="10" customFormat="1" ht="31.5">
      <c r="A11" s="40" t="s">
        <v>168</v>
      </c>
      <c r="B11" s="101"/>
      <c r="C11" s="83">
        <f>SUM(C12:C14)</f>
        <v>1359780</v>
      </c>
      <c r="D11" s="83">
        <f>SUM(D12:D14)</f>
        <v>1359780</v>
      </c>
    </row>
    <row r="12" spans="1:4" s="10" customFormat="1" ht="15.75">
      <c r="A12" s="86" t="s">
        <v>381</v>
      </c>
      <c r="B12" s="99">
        <v>1</v>
      </c>
      <c r="C12" s="81">
        <f>COFOG!E50</f>
        <v>0</v>
      </c>
      <c r="D12" s="81">
        <f>COFOG!F50</f>
        <v>0</v>
      </c>
    </row>
    <row r="13" spans="1:4" s="10" customFormat="1" ht="15.75">
      <c r="A13" s="86" t="s">
        <v>227</v>
      </c>
      <c r="B13" s="99">
        <v>2</v>
      </c>
      <c r="C13" s="81">
        <f>COFOG!E51</f>
        <v>1256735</v>
      </c>
      <c r="D13" s="81">
        <f>COFOG!F51</f>
        <v>1256735</v>
      </c>
    </row>
    <row r="14" spans="1:4" s="10" customFormat="1" ht="15.75">
      <c r="A14" s="86" t="s">
        <v>124</v>
      </c>
      <c r="B14" s="99">
        <v>3</v>
      </c>
      <c r="C14" s="81">
        <f>COFOG!E52</f>
        <v>103045</v>
      </c>
      <c r="D14" s="81">
        <f>COFOG!F52</f>
        <v>103045</v>
      </c>
    </row>
    <row r="15" spans="1:4" s="10" customFormat="1" ht="15.75">
      <c r="A15" s="40" t="s">
        <v>169</v>
      </c>
      <c r="B15" s="101"/>
      <c r="C15" s="83">
        <f>SUM(C16:C18)</f>
        <v>4056692</v>
      </c>
      <c r="D15" s="83">
        <f>SUM(D16:D18)</f>
        <v>4150694</v>
      </c>
    </row>
    <row r="16" spans="1:4" s="10" customFormat="1" ht="15.75">
      <c r="A16" s="86" t="s">
        <v>381</v>
      </c>
      <c r="B16" s="99">
        <v>1</v>
      </c>
      <c r="C16" s="81">
        <f>COFOG!G50</f>
        <v>0</v>
      </c>
      <c r="D16" s="81">
        <f>COFOG!H50</f>
        <v>0</v>
      </c>
    </row>
    <row r="17" spans="1:4" s="10" customFormat="1" ht="15.75">
      <c r="A17" s="86" t="s">
        <v>227</v>
      </c>
      <c r="B17" s="99">
        <v>2</v>
      </c>
      <c r="C17" s="81">
        <f>COFOG!G51</f>
        <v>4056692</v>
      </c>
      <c r="D17" s="81">
        <f>COFOG!H51</f>
        <v>4150694</v>
      </c>
    </row>
    <row r="18" spans="1:4" s="10" customFormat="1" ht="15.75">
      <c r="A18" s="86" t="s">
        <v>124</v>
      </c>
      <c r="B18" s="99">
        <v>3</v>
      </c>
      <c r="C18" s="81">
        <f>COFOG!G52</f>
        <v>0</v>
      </c>
      <c r="D18" s="81">
        <f>COFOG!H52</f>
        <v>0</v>
      </c>
    </row>
    <row r="19" spans="1:4" s="10" customFormat="1" ht="15.75">
      <c r="A19" s="65" t="s">
        <v>170</v>
      </c>
      <c r="B19" s="101"/>
      <c r="C19" s="81"/>
      <c r="D19" s="81"/>
    </row>
    <row r="20" spans="1:4" s="10" customFormat="1" ht="31.5" hidden="1">
      <c r="A20" s="108" t="s">
        <v>173</v>
      </c>
      <c r="B20" s="101"/>
      <c r="C20" s="81">
        <f>SUM(C21:C22)</f>
        <v>0</v>
      </c>
      <c r="D20" s="81">
        <f>SUM(D21:D22)</f>
        <v>0</v>
      </c>
    </row>
    <row r="21" spans="1:4" s="10" customFormat="1" ht="31.5" hidden="1">
      <c r="A21" s="86" t="s">
        <v>179</v>
      </c>
      <c r="B21" s="101">
        <v>2</v>
      </c>
      <c r="C21" s="81"/>
      <c r="D21" s="81"/>
    </row>
    <row r="22" spans="1:4" s="10" customFormat="1" ht="15.75" hidden="1">
      <c r="A22" s="86" t="s">
        <v>180</v>
      </c>
      <c r="B22" s="101">
        <v>2</v>
      </c>
      <c r="C22" s="81"/>
      <c r="D22" s="81"/>
    </row>
    <row r="23" spans="1:4" s="10" customFormat="1" ht="15.75" hidden="1">
      <c r="A23" s="109" t="s">
        <v>171</v>
      </c>
      <c r="B23" s="101"/>
      <c r="C23" s="81">
        <f>SUM(C20:C20)</f>
        <v>0</v>
      </c>
      <c r="D23" s="81">
        <f>SUM(D20:D20)</f>
        <v>0</v>
      </c>
    </row>
    <row r="24" spans="1:4" s="10" customFormat="1" ht="15.75" hidden="1">
      <c r="A24" s="61" t="s">
        <v>181</v>
      </c>
      <c r="B24" s="101"/>
      <c r="C24" s="81"/>
      <c r="D24" s="81"/>
    </row>
    <row r="25" spans="1:4" s="10" customFormat="1" ht="47.25" hidden="1">
      <c r="A25" s="107" t="s">
        <v>178</v>
      </c>
      <c r="B25" s="101">
        <v>2</v>
      </c>
      <c r="C25" s="81"/>
      <c r="D25" s="81"/>
    </row>
    <row r="26" spans="1:4" s="10" customFormat="1" ht="47.25" hidden="1">
      <c r="A26" s="107" t="s">
        <v>178</v>
      </c>
      <c r="B26" s="101">
        <v>3</v>
      </c>
      <c r="C26" s="81"/>
      <c r="D26" s="81"/>
    </row>
    <row r="27" spans="1:4" s="10" customFormat="1" ht="15.75" hidden="1">
      <c r="A27" s="109" t="s">
        <v>177</v>
      </c>
      <c r="B27" s="101"/>
      <c r="C27" s="81">
        <f>SUM(C25:C26)</f>
        <v>0</v>
      </c>
      <c r="D27" s="81">
        <f>SUM(D25:D26)</f>
        <v>0</v>
      </c>
    </row>
    <row r="28" spans="1:4" s="10" customFormat="1" ht="15.75" hidden="1">
      <c r="A28" s="108" t="s">
        <v>174</v>
      </c>
      <c r="B28" s="101"/>
      <c r="C28" s="81">
        <f>SUM(C29:C29)</f>
        <v>0</v>
      </c>
      <c r="D28" s="81">
        <f>SUM(D29:D29)</f>
        <v>0</v>
      </c>
    </row>
    <row r="29" spans="1:4" s="10" customFormat="1" ht="15.75" hidden="1">
      <c r="A29" s="86" t="s">
        <v>413</v>
      </c>
      <c r="B29" s="101">
        <v>2</v>
      </c>
      <c r="C29" s="81"/>
      <c r="D29" s="81"/>
    </row>
    <row r="30" spans="1:4" s="10" customFormat="1" ht="15.75" hidden="1">
      <c r="A30" s="86" t="s">
        <v>175</v>
      </c>
      <c r="B30" s="101">
        <v>2</v>
      </c>
      <c r="C30" s="81"/>
      <c r="D30" s="81"/>
    </row>
    <row r="31" spans="1:4" s="10" customFormat="1" ht="31.5" hidden="1">
      <c r="A31" s="86" t="s">
        <v>176</v>
      </c>
      <c r="B31" s="101">
        <v>2</v>
      </c>
      <c r="C31" s="81"/>
      <c r="D31" s="81"/>
    </row>
    <row r="32" spans="1:4" s="10" customFormat="1" ht="15.75">
      <c r="A32" s="86" t="s">
        <v>389</v>
      </c>
      <c r="B32" s="101"/>
      <c r="C32" s="81">
        <f>C33+C47</f>
        <v>430000</v>
      </c>
      <c r="D32" s="81">
        <f>D33+D47</f>
        <v>430000</v>
      </c>
    </row>
    <row r="33" spans="1:4" s="10" customFormat="1" ht="15.75">
      <c r="A33" s="86" t="s">
        <v>390</v>
      </c>
      <c r="B33" s="101"/>
      <c r="C33" s="81">
        <f>SUM(C34:C46)</f>
        <v>430000</v>
      </c>
      <c r="D33" s="81">
        <f>SUM(D34:D46)</f>
        <v>430000</v>
      </c>
    </row>
    <row r="34" spans="1:4" s="10" customFormat="1" ht="15.75">
      <c r="A34" s="86" t="s">
        <v>392</v>
      </c>
      <c r="B34" s="101">
        <v>2</v>
      </c>
      <c r="C34" s="81">
        <v>50000</v>
      </c>
      <c r="D34" s="81">
        <v>50000</v>
      </c>
    </row>
    <row r="35" spans="1:4" s="10" customFormat="1" ht="47.25">
      <c r="A35" s="86" t="s">
        <v>400</v>
      </c>
      <c r="B35" s="101">
        <v>2</v>
      </c>
      <c r="C35" s="81">
        <v>250000</v>
      </c>
      <c r="D35" s="81">
        <v>250000</v>
      </c>
    </row>
    <row r="36" spans="1:4" s="10" customFormat="1" ht="31.5" hidden="1">
      <c r="A36" s="86" t="s">
        <v>393</v>
      </c>
      <c r="B36" s="101">
        <v>2</v>
      </c>
      <c r="C36" s="81"/>
      <c r="D36" s="81"/>
    </row>
    <row r="37" spans="1:4" s="10" customFormat="1" ht="31.5" hidden="1">
      <c r="A37" s="86" t="s">
        <v>401</v>
      </c>
      <c r="B37" s="101">
        <v>2</v>
      </c>
      <c r="C37" s="81"/>
      <c r="D37" s="81"/>
    </row>
    <row r="38" spans="1:4" s="10" customFormat="1" ht="31.5">
      <c r="A38" s="86" t="s">
        <v>399</v>
      </c>
      <c r="B38" s="101">
        <v>2</v>
      </c>
      <c r="C38" s="81">
        <v>60000</v>
      </c>
      <c r="D38" s="81">
        <v>60000</v>
      </c>
    </row>
    <row r="39" spans="1:4" s="10" customFormat="1" ht="15.75" hidden="1">
      <c r="A39" s="86" t="s">
        <v>398</v>
      </c>
      <c r="B39" s="101">
        <v>2</v>
      </c>
      <c r="C39" s="81"/>
      <c r="D39" s="81"/>
    </row>
    <row r="40" spans="1:4" s="10" customFormat="1" ht="15.75" hidden="1">
      <c r="A40" s="86" t="s">
        <v>397</v>
      </c>
      <c r="B40" s="101">
        <v>2</v>
      </c>
      <c r="C40" s="81"/>
      <c r="D40" s="81"/>
    </row>
    <row r="41" spans="1:4" s="10" customFormat="1" ht="15.75" hidden="1">
      <c r="A41" s="86" t="s">
        <v>396</v>
      </c>
      <c r="B41" s="101">
        <v>2</v>
      </c>
      <c r="C41" s="81"/>
      <c r="D41" s="81"/>
    </row>
    <row r="42" spans="1:4" s="10" customFormat="1" ht="31.5">
      <c r="A42" s="86" t="s">
        <v>395</v>
      </c>
      <c r="B42" s="101">
        <v>2</v>
      </c>
      <c r="C42" s="81">
        <v>20000</v>
      </c>
      <c r="D42" s="81">
        <v>20000</v>
      </c>
    </row>
    <row r="43" spans="1:4" s="10" customFormat="1" ht="15.75" hidden="1">
      <c r="A43" s="86" t="s">
        <v>443</v>
      </c>
      <c r="B43" s="101">
        <v>2</v>
      </c>
      <c r="C43" s="81"/>
      <c r="D43" s="81"/>
    </row>
    <row r="44" spans="1:4" s="10" customFormat="1" ht="15.75" hidden="1">
      <c r="A44" s="86" t="s">
        <v>394</v>
      </c>
      <c r="B44" s="101">
        <v>2</v>
      </c>
      <c r="C44" s="81"/>
      <c r="D44" s="81"/>
    </row>
    <row r="45" spans="1:4" s="10" customFormat="1" ht="15.75">
      <c r="A45" s="86" t="s">
        <v>402</v>
      </c>
      <c r="B45" s="101">
        <v>2</v>
      </c>
      <c r="C45" s="81">
        <v>50000</v>
      </c>
      <c r="D45" s="81">
        <v>50000</v>
      </c>
    </row>
    <row r="46" spans="1:4" s="10" customFormat="1" ht="15.75" hidden="1">
      <c r="A46" s="86" t="s">
        <v>403</v>
      </c>
      <c r="B46" s="101">
        <v>2</v>
      </c>
      <c r="C46" s="81"/>
      <c r="D46" s="81"/>
    </row>
    <row r="47" spans="1:4" s="10" customFormat="1" ht="15.75" hidden="1">
      <c r="A47" s="86" t="s">
        <v>391</v>
      </c>
      <c r="B47" s="101"/>
      <c r="C47" s="81">
        <f>SUM(C48:C57)</f>
        <v>0</v>
      </c>
      <c r="D47" s="81">
        <f>SUM(D48:D57)</f>
        <v>0</v>
      </c>
    </row>
    <row r="48" spans="1:4" s="10" customFormat="1" ht="15.75" hidden="1">
      <c r="A48" s="86" t="s">
        <v>404</v>
      </c>
      <c r="B48" s="101">
        <v>2</v>
      </c>
      <c r="C48" s="81"/>
      <c r="D48" s="81"/>
    </row>
    <row r="49" spans="1:4" s="10" customFormat="1" ht="31.5" hidden="1">
      <c r="A49" s="86" t="s">
        <v>405</v>
      </c>
      <c r="B49" s="101">
        <v>2</v>
      </c>
      <c r="C49" s="81"/>
      <c r="D49" s="81"/>
    </row>
    <row r="50" spans="1:4" s="10" customFormat="1" ht="31.5" hidden="1">
      <c r="A50" s="86" t="s">
        <v>406</v>
      </c>
      <c r="B50" s="101">
        <v>2</v>
      </c>
      <c r="C50" s="81"/>
      <c r="D50" s="81"/>
    </row>
    <row r="51" spans="1:4" s="10" customFormat="1" ht="15.75" hidden="1">
      <c r="A51" s="86" t="s">
        <v>407</v>
      </c>
      <c r="B51" s="101">
        <v>2</v>
      </c>
      <c r="C51" s="81"/>
      <c r="D51" s="81"/>
    </row>
    <row r="52" spans="1:4" s="10" customFormat="1" ht="15.75" hidden="1">
      <c r="A52" s="86" t="s">
        <v>408</v>
      </c>
      <c r="B52" s="101">
        <v>2</v>
      </c>
      <c r="C52" s="81"/>
      <c r="D52" s="81"/>
    </row>
    <row r="53" spans="1:4" s="10" customFormat="1" ht="15.75" hidden="1">
      <c r="A53" s="86" t="s">
        <v>409</v>
      </c>
      <c r="B53" s="101">
        <v>2</v>
      </c>
      <c r="C53" s="81"/>
      <c r="D53" s="81"/>
    </row>
    <row r="54" spans="1:4" s="10" customFormat="1" ht="15.75" hidden="1">
      <c r="A54" s="86" t="s">
        <v>410</v>
      </c>
      <c r="B54" s="101">
        <v>2</v>
      </c>
      <c r="C54" s="81"/>
      <c r="D54" s="81"/>
    </row>
    <row r="55" spans="1:4" s="10" customFormat="1" ht="15.75" hidden="1">
      <c r="A55" s="86" t="s">
        <v>442</v>
      </c>
      <c r="B55" s="101">
        <v>2</v>
      </c>
      <c r="C55" s="81"/>
      <c r="D55" s="81"/>
    </row>
    <row r="56" spans="1:4" s="10" customFormat="1" ht="15.75" hidden="1">
      <c r="A56" s="86" t="s">
        <v>411</v>
      </c>
      <c r="B56" s="101">
        <v>2</v>
      </c>
      <c r="C56" s="81"/>
      <c r="D56" s="81"/>
    </row>
    <row r="57" spans="1:4" s="10" customFormat="1" ht="15.75" hidden="1">
      <c r="A57" s="86" t="s">
        <v>412</v>
      </c>
      <c r="B57" s="101">
        <v>2</v>
      </c>
      <c r="C57" s="81"/>
      <c r="D57" s="81"/>
    </row>
    <row r="58" spans="1:4" s="10" customFormat="1" ht="15.75">
      <c r="A58" s="109" t="s">
        <v>172</v>
      </c>
      <c r="B58" s="101"/>
      <c r="C58" s="81">
        <f>SUM(C30:C32)+SUM(C28:C28)</f>
        <v>430000</v>
      </c>
      <c r="D58" s="81">
        <f>SUM(D30:D32)+SUM(D28:D28)</f>
        <v>430000</v>
      </c>
    </row>
    <row r="59" spans="1:4" s="10" customFormat="1" ht="15.75">
      <c r="A59" s="40" t="s">
        <v>170</v>
      </c>
      <c r="B59" s="101"/>
      <c r="C59" s="83">
        <f>SUM(C60:C62)</f>
        <v>430000</v>
      </c>
      <c r="D59" s="83">
        <f>SUM(D60:D62)</f>
        <v>430000</v>
      </c>
    </row>
    <row r="60" spans="1:4" s="10" customFormat="1" ht="15.75">
      <c r="A60" s="86" t="s">
        <v>381</v>
      </c>
      <c r="B60" s="99">
        <v>1</v>
      </c>
      <c r="C60" s="81">
        <f>SUMIF($B$19:$B$59,"1",C$19:C$59)</f>
        <v>0</v>
      </c>
      <c r="D60" s="81">
        <f>SUMIF($B$19:$B$59,"1",D$19:D$59)</f>
        <v>0</v>
      </c>
    </row>
    <row r="61" spans="1:4" s="10" customFormat="1" ht="15.75">
      <c r="A61" s="86" t="s">
        <v>227</v>
      </c>
      <c r="B61" s="99">
        <v>2</v>
      </c>
      <c r="C61" s="81">
        <f>SUMIF($B$19:$B$59,"2",C$19:C$59)</f>
        <v>430000</v>
      </c>
      <c r="D61" s="81">
        <f>SUMIF($B$19:$B$59,"2",D$19:D$59)</f>
        <v>430000</v>
      </c>
    </row>
    <row r="62" spans="1:4" s="10" customFormat="1" ht="15.75">
      <c r="A62" s="86" t="s">
        <v>124</v>
      </c>
      <c r="B62" s="99">
        <v>3</v>
      </c>
      <c r="C62" s="81">
        <f>SUMIF($B$19:$B$59,"3",C$19:C$59)</f>
        <v>0</v>
      </c>
      <c r="D62" s="81">
        <f>SUMIF($B$19:$B$59,"3",D$19:D$59)</f>
        <v>0</v>
      </c>
    </row>
    <row r="63" spans="1:4" s="10" customFormat="1" ht="15.75">
      <c r="A63" s="64" t="s">
        <v>228</v>
      </c>
      <c r="B63" s="17"/>
      <c r="C63" s="81"/>
      <c r="D63" s="81"/>
    </row>
    <row r="64" spans="1:4" s="10" customFormat="1" ht="15.75" hidden="1">
      <c r="A64" s="61" t="s">
        <v>182</v>
      </c>
      <c r="B64" s="17"/>
      <c r="C64" s="81"/>
      <c r="D64" s="81"/>
    </row>
    <row r="65" spans="1:4" s="10" customFormat="1" ht="31.5" hidden="1">
      <c r="A65" s="61" t="s">
        <v>521</v>
      </c>
      <c r="B65" s="17">
        <v>2</v>
      </c>
      <c r="C65" s="81">
        <v>0</v>
      </c>
      <c r="D65" s="81">
        <v>0</v>
      </c>
    </row>
    <row r="66" spans="1:4" s="10" customFormat="1" ht="31.5" hidden="1">
      <c r="A66" s="61" t="s">
        <v>521</v>
      </c>
      <c r="B66" s="17">
        <v>2</v>
      </c>
      <c r="C66" s="81"/>
      <c r="D66" s="81"/>
    </row>
    <row r="67" spans="1:4" s="10" customFormat="1" ht="31.5" hidden="1">
      <c r="A67" s="61" t="s">
        <v>521</v>
      </c>
      <c r="B67" s="17">
        <v>2</v>
      </c>
      <c r="C67" s="81"/>
      <c r="D67" s="81"/>
    </row>
    <row r="68" spans="1:4" s="10" customFormat="1" ht="31.5" hidden="1">
      <c r="A68" s="61" t="s">
        <v>521</v>
      </c>
      <c r="B68" s="17">
        <v>2</v>
      </c>
      <c r="C68" s="81"/>
      <c r="D68" s="81"/>
    </row>
    <row r="69" spans="1:4" s="10" customFormat="1" ht="31.5" hidden="1">
      <c r="A69" s="61" t="s">
        <v>521</v>
      </c>
      <c r="B69" s="17">
        <v>2</v>
      </c>
      <c r="C69" s="81"/>
      <c r="D69" s="81"/>
    </row>
    <row r="70" spans="1:4" s="10" customFormat="1" ht="31.5" hidden="1">
      <c r="A70" s="61" t="s">
        <v>521</v>
      </c>
      <c r="B70" s="17">
        <v>2</v>
      </c>
      <c r="C70" s="81"/>
      <c r="D70" s="81"/>
    </row>
    <row r="71" spans="1:4" s="10" customFormat="1" ht="31.5" hidden="1">
      <c r="A71" s="61" t="s">
        <v>521</v>
      </c>
      <c r="B71" s="17">
        <v>2</v>
      </c>
      <c r="C71" s="81"/>
      <c r="D71" s="81"/>
    </row>
    <row r="72" spans="1:4" s="10" customFormat="1" ht="31.5" hidden="1">
      <c r="A72" s="61" t="s">
        <v>521</v>
      </c>
      <c r="B72" s="17">
        <v>2</v>
      </c>
      <c r="C72" s="81"/>
      <c r="D72" s="81"/>
    </row>
    <row r="73" spans="1:4" s="10" customFormat="1" ht="31.5" hidden="1">
      <c r="A73" s="61" t="s">
        <v>521</v>
      </c>
      <c r="B73" s="17">
        <v>2</v>
      </c>
      <c r="C73" s="81"/>
      <c r="D73" s="81"/>
    </row>
    <row r="74" spans="1:4" s="10" customFormat="1" ht="31.5" hidden="1">
      <c r="A74" s="61" t="s">
        <v>521</v>
      </c>
      <c r="B74" s="17">
        <v>2</v>
      </c>
      <c r="C74" s="81"/>
      <c r="D74" s="81"/>
    </row>
    <row r="75" spans="1:4" s="10" customFormat="1" ht="31.5" hidden="1">
      <c r="A75" s="61" t="s">
        <v>521</v>
      </c>
      <c r="B75" s="17">
        <v>2</v>
      </c>
      <c r="C75" s="81"/>
      <c r="D75" s="81"/>
    </row>
    <row r="76" spans="1:4" s="10" customFormat="1" ht="31.5" hidden="1">
      <c r="A76" s="61" t="s">
        <v>521</v>
      </c>
      <c r="B76" s="17">
        <v>2</v>
      </c>
      <c r="C76" s="81">
        <f>SUM(C74:C75)</f>
        <v>0</v>
      </c>
      <c r="D76" s="81">
        <f>SUM(D74:D75)</f>
        <v>0</v>
      </c>
    </row>
    <row r="77" spans="1:4" s="10" customFormat="1" ht="31.5" hidden="1">
      <c r="A77" s="61" t="s">
        <v>522</v>
      </c>
      <c r="B77" s="17">
        <v>2</v>
      </c>
      <c r="C77" s="81">
        <v>0</v>
      </c>
      <c r="D77" s="81">
        <v>0</v>
      </c>
    </row>
    <row r="78" spans="1:4" s="10" customFormat="1" ht="15.75">
      <c r="A78" s="86" t="s">
        <v>129</v>
      </c>
      <c r="B78" s="17">
        <v>2</v>
      </c>
      <c r="C78" s="81">
        <v>450346</v>
      </c>
      <c r="D78" s="81">
        <v>450346</v>
      </c>
    </row>
    <row r="79" spans="1:4" s="10" customFormat="1" ht="15.75">
      <c r="A79" s="85" t="s">
        <v>534</v>
      </c>
      <c r="B79" s="101">
        <v>2</v>
      </c>
      <c r="C79" s="81">
        <v>8458</v>
      </c>
      <c r="D79" s="81">
        <v>8458</v>
      </c>
    </row>
    <row r="80" spans="1:4" s="10" customFormat="1" ht="15.75" hidden="1">
      <c r="A80" s="85" t="s">
        <v>504</v>
      </c>
      <c r="B80" s="101">
        <v>2</v>
      </c>
      <c r="C80" s="81"/>
      <c r="D80" s="81"/>
    </row>
    <row r="81" spans="1:4" s="10" customFormat="1" ht="15.75" hidden="1">
      <c r="A81" s="85" t="s">
        <v>535</v>
      </c>
      <c r="B81" s="101">
        <v>2</v>
      </c>
      <c r="C81" s="81"/>
      <c r="D81" s="81"/>
    </row>
    <row r="82" spans="1:4" s="10" customFormat="1" ht="15.75" hidden="1">
      <c r="A82" s="85" t="s">
        <v>445</v>
      </c>
      <c r="B82" s="101">
        <v>2</v>
      </c>
      <c r="C82" s="81"/>
      <c r="D82" s="81"/>
    </row>
    <row r="83" spans="1:4" s="10" customFormat="1" ht="15.75" hidden="1">
      <c r="A83" s="85" t="s">
        <v>536</v>
      </c>
      <c r="B83" s="101">
        <v>2</v>
      </c>
      <c r="C83" s="81"/>
      <c r="D83" s="81"/>
    </row>
    <row r="84" spans="1:4" s="10" customFormat="1" ht="15.75" hidden="1">
      <c r="A84" s="85" t="s">
        <v>446</v>
      </c>
      <c r="B84" s="101">
        <v>2</v>
      </c>
      <c r="C84" s="81"/>
      <c r="D84" s="81"/>
    </row>
    <row r="85" spans="1:4" s="10" customFormat="1" ht="15.75">
      <c r="A85" s="126" t="s">
        <v>500</v>
      </c>
      <c r="B85" s="101">
        <v>2</v>
      </c>
      <c r="C85" s="81">
        <v>12416</v>
      </c>
      <c r="D85" s="81">
        <v>12416</v>
      </c>
    </row>
    <row r="86" spans="1:4" s="10" customFormat="1" ht="31.5">
      <c r="A86" s="108" t="s">
        <v>184</v>
      </c>
      <c r="B86" s="17"/>
      <c r="C86" s="81">
        <f>SUM(C78:C85)</f>
        <v>471220</v>
      </c>
      <c r="D86" s="81">
        <f>SUM(D78:D85)</f>
        <v>471220</v>
      </c>
    </row>
    <row r="87" spans="1:4" s="10" customFormat="1" ht="15.75" hidden="1">
      <c r="A87" s="85" t="s">
        <v>447</v>
      </c>
      <c r="B87" s="101">
        <v>2</v>
      </c>
      <c r="C87" s="81"/>
      <c r="D87" s="81"/>
    </row>
    <row r="88" spans="1:4" s="10" customFormat="1" ht="15.75">
      <c r="A88" s="85" t="s">
        <v>532</v>
      </c>
      <c r="B88" s="101">
        <v>2</v>
      </c>
      <c r="C88" s="81">
        <v>151825</v>
      </c>
      <c r="D88" s="81">
        <v>151825</v>
      </c>
    </row>
    <row r="89" spans="1:4" s="10" customFormat="1" ht="15.75">
      <c r="A89" s="85" t="s">
        <v>533</v>
      </c>
      <c r="B89" s="101">
        <v>2</v>
      </c>
      <c r="C89" s="81">
        <v>18795</v>
      </c>
      <c r="D89" s="81">
        <v>18795</v>
      </c>
    </row>
    <row r="90" spans="1:4" s="10" customFormat="1" ht="15.75" hidden="1">
      <c r="A90" s="85" t="s">
        <v>450</v>
      </c>
      <c r="B90" s="101">
        <v>2</v>
      </c>
      <c r="C90" s="81"/>
      <c r="D90" s="81"/>
    </row>
    <row r="91" spans="1:4" s="10" customFormat="1" ht="15.75">
      <c r="A91" s="85" t="s">
        <v>537</v>
      </c>
      <c r="B91" s="101">
        <v>2</v>
      </c>
      <c r="C91" s="81">
        <v>196440</v>
      </c>
      <c r="D91" s="81">
        <v>196440</v>
      </c>
    </row>
    <row r="92" spans="1:4" s="10" customFormat="1" ht="15.75" hidden="1">
      <c r="A92" s="85" t="s">
        <v>506</v>
      </c>
      <c r="B92" s="101">
        <v>2</v>
      </c>
      <c r="C92" s="81"/>
      <c r="D92" s="81"/>
    </row>
    <row r="93" spans="1:4" s="10" customFormat="1" ht="15.75">
      <c r="A93" s="85" t="s">
        <v>538</v>
      </c>
      <c r="B93" s="17">
        <v>2</v>
      </c>
      <c r="C93" s="81">
        <v>72110</v>
      </c>
      <c r="D93" s="81">
        <v>72110</v>
      </c>
    </row>
    <row r="94" spans="1:4" s="10" customFormat="1" ht="15.75" hidden="1">
      <c r="A94" s="85" t="s">
        <v>507</v>
      </c>
      <c r="B94" s="17">
        <v>2</v>
      </c>
      <c r="C94" s="81"/>
      <c r="D94" s="81"/>
    </row>
    <row r="95" spans="1:4" s="10" customFormat="1" ht="15.75" hidden="1">
      <c r="A95" s="85" t="s">
        <v>118</v>
      </c>
      <c r="B95" s="17"/>
      <c r="C95" s="81"/>
      <c r="D95" s="81"/>
    </row>
    <row r="96" spans="1:4" s="10" customFormat="1" ht="15.75" hidden="1">
      <c r="A96" s="85" t="s">
        <v>118</v>
      </c>
      <c r="B96" s="17"/>
      <c r="C96" s="81"/>
      <c r="D96" s="81"/>
    </row>
    <row r="97" spans="1:4" s="10" customFormat="1" ht="15.75">
      <c r="A97" s="108" t="s">
        <v>185</v>
      </c>
      <c r="B97" s="17"/>
      <c r="C97" s="81">
        <f>SUM(C87:C96)</f>
        <v>439170</v>
      </c>
      <c r="D97" s="81">
        <f>SUM(D87:D96)</f>
        <v>439170</v>
      </c>
    </row>
    <row r="98" spans="1:4" s="10" customFormat="1" ht="15.75" customHeight="1">
      <c r="A98" s="109" t="s">
        <v>183</v>
      </c>
      <c r="B98" s="17"/>
      <c r="C98" s="81">
        <f>C76+C86+C97</f>
        <v>910390</v>
      </c>
      <c r="D98" s="81">
        <f>D76+D86+D97</f>
        <v>910390</v>
      </c>
    </row>
    <row r="99" spans="1:4" s="10" customFormat="1" ht="15.75" hidden="1">
      <c r="A99" s="61"/>
      <c r="B99" s="101"/>
      <c r="C99" s="81"/>
      <c r="D99" s="81"/>
    </row>
    <row r="100" spans="1:4" s="10" customFormat="1" ht="31.5" hidden="1">
      <c r="A100" s="61" t="s">
        <v>186</v>
      </c>
      <c r="B100" s="101"/>
      <c r="C100" s="81"/>
      <c r="D100" s="81"/>
    </row>
    <row r="101" spans="1:4" s="10" customFormat="1" ht="15.75" hidden="1">
      <c r="A101" s="86" t="s">
        <v>432</v>
      </c>
      <c r="B101" s="101">
        <v>2</v>
      </c>
      <c r="C101" s="81"/>
      <c r="D101" s="81"/>
    </row>
    <row r="102" spans="1:4" s="10" customFormat="1" ht="31.5" hidden="1">
      <c r="A102" s="61" t="s">
        <v>187</v>
      </c>
      <c r="B102" s="101"/>
      <c r="C102" s="81">
        <f>SUM(C101)</f>
        <v>0</v>
      </c>
      <c r="D102" s="81">
        <f>SUM(D101)</f>
        <v>0</v>
      </c>
    </row>
    <row r="103" spans="1:4" s="10" customFormat="1" ht="15.75" hidden="1">
      <c r="A103" s="61" t="s">
        <v>188</v>
      </c>
      <c r="B103" s="101"/>
      <c r="C103" s="81"/>
      <c r="D103" s="81"/>
    </row>
    <row r="104" spans="1:4" s="10" customFormat="1" ht="15.75" hidden="1">
      <c r="A104" s="61" t="s">
        <v>189</v>
      </c>
      <c r="B104" s="101"/>
      <c r="C104" s="81"/>
      <c r="D104" s="81"/>
    </row>
    <row r="105" spans="1:4" s="10" customFormat="1" ht="15.75" hidden="1">
      <c r="A105" s="120" t="s">
        <v>435</v>
      </c>
      <c r="B105" s="101">
        <v>2</v>
      </c>
      <c r="C105" s="81"/>
      <c r="D105" s="81"/>
    </row>
    <row r="106" spans="1:4" s="10" customFormat="1" ht="15.75" hidden="1">
      <c r="A106" s="120" t="s">
        <v>455</v>
      </c>
      <c r="B106" s="101">
        <v>2</v>
      </c>
      <c r="C106" s="81"/>
      <c r="D106" s="81"/>
    </row>
    <row r="107" spans="1:4" s="10" customFormat="1" ht="15.75" hidden="1">
      <c r="A107" s="120" t="s">
        <v>434</v>
      </c>
      <c r="B107" s="101">
        <v>2</v>
      </c>
      <c r="C107" s="81"/>
      <c r="D107" s="81"/>
    </row>
    <row r="108" spans="1:4" s="10" customFormat="1" ht="15.75" hidden="1">
      <c r="A108" s="120" t="s">
        <v>456</v>
      </c>
      <c r="B108" s="101">
        <v>2</v>
      </c>
      <c r="C108" s="81"/>
      <c r="D108" s="81"/>
    </row>
    <row r="109" spans="1:4" s="10" customFormat="1" ht="15.75" hidden="1">
      <c r="A109" s="110" t="s">
        <v>190</v>
      </c>
      <c r="B109" s="101"/>
      <c r="C109" s="81">
        <f>SUM(C105:C108)</f>
        <v>0</v>
      </c>
      <c r="D109" s="81">
        <f>SUM(D105:D108)</f>
        <v>0</v>
      </c>
    </row>
    <row r="110" spans="1:4" s="10" customFormat="1" ht="15.75" hidden="1">
      <c r="A110" s="86" t="s">
        <v>142</v>
      </c>
      <c r="B110" s="101">
        <v>2</v>
      </c>
      <c r="C110" s="81"/>
      <c r="D110" s="81"/>
    </row>
    <row r="111" spans="1:4" s="10" customFormat="1" ht="15.75" hidden="1">
      <c r="A111" s="86"/>
      <c r="B111" s="101"/>
      <c r="C111" s="81"/>
      <c r="D111" s="81"/>
    </row>
    <row r="112" spans="1:4" s="10" customFormat="1" ht="15.75" hidden="1">
      <c r="A112" s="110" t="s">
        <v>141</v>
      </c>
      <c r="B112" s="101"/>
      <c r="C112" s="81">
        <f>SUM(C110:C111)</f>
        <v>0</v>
      </c>
      <c r="D112" s="81">
        <f>SUM(D110:D111)</f>
        <v>0</v>
      </c>
    </row>
    <row r="113" spans="1:4" s="10" customFormat="1" ht="15.75" hidden="1">
      <c r="A113" s="61"/>
      <c r="B113" s="101">
        <v>2</v>
      </c>
      <c r="C113" s="81"/>
      <c r="D113" s="81"/>
    </row>
    <row r="114" spans="1:4" s="10" customFormat="1" ht="15.75" hidden="1">
      <c r="A114" s="86" t="s">
        <v>527</v>
      </c>
      <c r="B114" s="101">
        <v>2</v>
      </c>
      <c r="C114" s="81"/>
      <c r="D114" s="81"/>
    </row>
    <row r="115" spans="1:4" s="10" customFormat="1" ht="15.75" hidden="1">
      <c r="A115" s="110" t="s">
        <v>191</v>
      </c>
      <c r="B115" s="101"/>
      <c r="C115" s="81">
        <f>SUM(C113:C114)</f>
        <v>0</v>
      </c>
      <c r="D115" s="81">
        <f>SUM(D113:D114)</f>
        <v>0</v>
      </c>
    </row>
    <row r="116" spans="1:4" s="10" customFormat="1" ht="15.75" hidden="1">
      <c r="A116" s="65"/>
      <c r="B116" s="101"/>
      <c r="C116" s="81"/>
      <c r="D116" s="81"/>
    </row>
    <row r="117" spans="1:4" s="10" customFormat="1" ht="15.75" hidden="1">
      <c r="A117" s="61"/>
      <c r="B117" s="101"/>
      <c r="C117" s="81"/>
      <c r="D117" s="81"/>
    </row>
    <row r="118" spans="1:4" s="10" customFormat="1" ht="31.5" hidden="1">
      <c r="A118" s="109" t="s">
        <v>414</v>
      </c>
      <c r="B118" s="101"/>
      <c r="C118" s="81">
        <f>C109+C112+C115</f>
        <v>0</v>
      </c>
      <c r="D118" s="81">
        <f>D109+D112+D115</f>
        <v>0</v>
      </c>
    </row>
    <row r="119" spans="1:4" s="10" customFormat="1" ht="15.75">
      <c r="A119" s="86" t="s">
        <v>210</v>
      </c>
      <c r="B119" s="101">
        <v>2</v>
      </c>
      <c r="C119" s="81">
        <v>55000</v>
      </c>
      <c r="D119" s="81">
        <v>55000</v>
      </c>
    </row>
    <row r="120" spans="1:4" s="10" customFormat="1" ht="15.75" hidden="1">
      <c r="A120" s="86" t="s">
        <v>211</v>
      </c>
      <c r="B120" s="101">
        <v>2</v>
      </c>
      <c r="C120" s="81"/>
      <c r="D120" s="81"/>
    </row>
    <row r="121" spans="1:4" s="10" customFormat="1" ht="15.75">
      <c r="A121" s="61" t="s">
        <v>415</v>
      </c>
      <c r="B121" s="101"/>
      <c r="C121" s="81">
        <f>SUM(C119:C120)</f>
        <v>55000</v>
      </c>
      <c r="D121" s="81">
        <f>SUM(D119:D120)</f>
        <v>55000</v>
      </c>
    </row>
    <row r="122" spans="1:4" s="10" customFormat="1" ht="15.75">
      <c r="A122" s="63" t="s">
        <v>228</v>
      </c>
      <c r="B122" s="101"/>
      <c r="C122" s="83">
        <f>SUM(C123:C123:C125)</f>
        <v>965390</v>
      </c>
      <c r="D122" s="83">
        <f>SUM(D123:D123:D125)</f>
        <v>965390</v>
      </c>
    </row>
    <row r="123" spans="1:4" s="10" customFormat="1" ht="15.75">
      <c r="A123" s="86" t="s">
        <v>381</v>
      </c>
      <c r="B123" s="99">
        <v>1</v>
      </c>
      <c r="C123" s="81">
        <f>SUMIF($B$63:$B$122,"1",C$63:C$122)</f>
        <v>0</v>
      </c>
      <c r="D123" s="81">
        <f>SUMIF($B$63:$B$122,"1",D$63:D$122)</f>
        <v>0</v>
      </c>
    </row>
    <row r="124" spans="1:4" s="10" customFormat="1" ht="15.75">
      <c r="A124" s="86" t="s">
        <v>227</v>
      </c>
      <c r="B124" s="99">
        <v>2</v>
      </c>
      <c r="C124" s="81">
        <f>SUMIF($B$63:$B$122,"2",C$63:C$122)</f>
        <v>965390</v>
      </c>
      <c r="D124" s="81">
        <f>SUMIF($B$63:$B$122,"2",D$63:D$122)</f>
        <v>965390</v>
      </c>
    </row>
    <row r="125" spans="1:4" s="10" customFormat="1" ht="15.75">
      <c r="A125" s="86" t="s">
        <v>124</v>
      </c>
      <c r="B125" s="99">
        <v>3</v>
      </c>
      <c r="C125" s="81">
        <f>SUMIF($B$63:$B$122,"3",C$63:C$122)</f>
        <v>0</v>
      </c>
      <c r="D125" s="81">
        <f>SUMIF($B$63:$B$122,"3",D$63:D$122)</f>
        <v>0</v>
      </c>
    </row>
    <row r="126" spans="1:4" ht="15.75">
      <c r="A126" s="65" t="s">
        <v>84</v>
      </c>
      <c r="B126" s="101"/>
      <c r="C126" s="81"/>
      <c r="D126" s="81"/>
    </row>
    <row r="127" spans="1:4" ht="15.75" hidden="1">
      <c r="A127" s="40" t="s">
        <v>229</v>
      </c>
      <c r="B127" s="101"/>
      <c r="C127" s="83">
        <f>SUM(C128:C130)</f>
        <v>0</v>
      </c>
      <c r="D127" s="83">
        <f>SUM(D128:D130)</f>
        <v>0</v>
      </c>
    </row>
    <row r="128" spans="1:4" ht="15.75" hidden="1">
      <c r="A128" s="86" t="s">
        <v>381</v>
      </c>
      <c r="B128" s="99">
        <v>1</v>
      </c>
      <c r="C128" s="81">
        <f>Felh!H20</f>
        <v>0</v>
      </c>
      <c r="D128" s="81">
        <f>Felh!I20</f>
        <v>0</v>
      </c>
    </row>
    <row r="129" spans="1:4" ht="15.75" hidden="1">
      <c r="A129" s="86" t="s">
        <v>227</v>
      </c>
      <c r="B129" s="99">
        <v>2</v>
      </c>
      <c r="C129" s="81">
        <f>Felh!H21</f>
        <v>0</v>
      </c>
      <c r="D129" s="81">
        <f>Felh!I21</f>
        <v>0</v>
      </c>
    </row>
    <row r="130" spans="1:4" ht="15.75" hidden="1">
      <c r="A130" s="86" t="s">
        <v>124</v>
      </c>
      <c r="B130" s="99">
        <v>3</v>
      </c>
      <c r="C130" s="81">
        <f>Felh!H22</f>
        <v>0</v>
      </c>
      <c r="D130" s="81">
        <f>Felh!I22</f>
        <v>0</v>
      </c>
    </row>
    <row r="131" spans="1:4" ht="15.75">
      <c r="A131" s="40" t="s">
        <v>230</v>
      </c>
      <c r="B131" s="101"/>
      <c r="C131" s="83">
        <f>SUM(C132:C134)</f>
        <v>4679301</v>
      </c>
      <c r="D131" s="83">
        <f>SUM(D132:D134)</f>
        <v>4679301</v>
      </c>
    </row>
    <row r="132" spans="1:4" ht="15.75">
      <c r="A132" s="86" t="s">
        <v>381</v>
      </c>
      <c r="B132" s="99">
        <v>1</v>
      </c>
      <c r="C132" s="81">
        <f>Felh!H38</f>
        <v>0</v>
      </c>
      <c r="D132" s="81">
        <f>Felh!I38</f>
        <v>0</v>
      </c>
    </row>
    <row r="133" spans="1:4" ht="15.75">
      <c r="A133" s="86" t="s">
        <v>227</v>
      </c>
      <c r="B133" s="99">
        <v>2</v>
      </c>
      <c r="C133" s="81">
        <f>Felh!H39</f>
        <v>4679301</v>
      </c>
      <c r="D133" s="81">
        <f>Felh!I39</f>
        <v>4679301</v>
      </c>
    </row>
    <row r="134" spans="1:4" ht="15" customHeight="1">
      <c r="A134" s="86" t="s">
        <v>124</v>
      </c>
      <c r="B134" s="99">
        <v>3</v>
      </c>
      <c r="C134" s="81">
        <f>Felh!H40</f>
        <v>0</v>
      </c>
      <c r="D134" s="81">
        <f>Felh!I40</f>
        <v>0</v>
      </c>
    </row>
    <row r="135" spans="1:4" ht="15.75">
      <c r="A135" s="40" t="s">
        <v>231</v>
      </c>
      <c r="B135" s="101"/>
      <c r="C135" s="83">
        <f>SUM(C136:C138)</f>
        <v>9424</v>
      </c>
      <c r="D135" s="83">
        <f>SUM(D136:D138)</f>
        <v>9424</v>
      </c>
    </row>
    <row r="136" spans="1:4" ht="15.75">
      <c r="A136" s="86" t="s">
        <v>381</v>
      </c>
      <c r="B136" s="99">
        <v>1</v>
      </c>
      <c r="C136" s="81">
        <f>Felh!H60</f>
        <v>0</v>
      </c>
      <c r="D136" s="81">
        <f>Felh!I60</f>
        <v>0</v>
      </c>
    </row>
    <row r="137" spans="1:4" ht="15.75">
      <c r="A137" s="86" t="s">
        <v>227</v>
      </c>
      <c r="B137" s="99">
        <v>2</v>
      </c>
      <c r="C137" s="81">
        <f>Felh!H61</f>
        <v>9424</v>
      </c>
      <c r="D137" s="81">
        <f>Felh!I61</f>
        <v>9424</v>
      </c>
    </row>
    <row r="138" spans="1:4" ht="15.75">
      <c r="A138" s="86" t="s">
        <v>124</v>
      </c>
      <c r="B138" s="99">
        <v>3</v>
      </c>
      <c r="C138" s="81">
        <f>Felh!H62</f>
        <v>0</v>
      </c>
      <c r="D138" s="81">
        <f>Felh!I62</f>
        <v>0</v>
      </c>
    </row>
    <row r="139" spans="1:4" ht="16.5">
      <c r="A139" s="67" t="s">
        <v>232</v>
      </c>
      <c r="B139" s="102"/>
      <c r="C139" s="81"/>
      <c r="D139" s="81"/>
    </row>
    <row r="140" spans="1:4" ht="15.75" hidden="1">
      <c r="A140" s="65" t="s">
        <v>126</v>
      </c>
      <c r="B140" s="101"/>
      <c r="C140" s="15"/>
      <c r="D140" s="15"/>
    </row>
    <row r="141" spans="1:4" ht="15.75" hidden="1">
      <c r="A141" s="61" t="s">
        <v>217</v>
      </c>
      <c r="B141" s="101"/>
      <c r="C141" s="15"/>
      <c r="D141" s="15"/>
    </row>
    <row r="142" spans="1:4" ht="31.5" hidden="1">
      <c r="A142" s="86" t="s">
        <v>416</v>
      </c>
      <c r="B142" s="101"/>
      <c r="C142" s="15"/>
      <c r="D142" s="15"/>
    </row>
    <row r="143" spans="1:4" ht="31.5" hidden="1">
      <c r="A143" s="86" t="s">
        <v>219</v>
      </c>
      <c r="B143" s="101"/>
      <c r="C143" s="15"/>
      <c r="D143" s="15"/>
    </row>
    <row r="144" spans="1:4" ht="31.5" hidden="1">
      <c r="A144" s="86" t="s">
        <v>417</v>
      </c>
      <c r="B144" s="101"/>
      <c r="C144" s="15"/>
      <c r="D144" s="15"/>
    </row>
    <row r="145" spans="1:4" ht="31.5">
      <c r="A145" s="86" t="s">
        <v>220</v>
      </c>
      <c r="B145" s="101">
        <v>2</v>
      </c>
      <c r="C145" s="15">
        <v>546987</v>
      </c>
      <c r="D145" s="15">
        <v>546987</v>
      </c>
    </row>
    <row r="146" spans="1:4" ht="15.75" hidden="1">
      <c r="A146" s="86" t="s">
        <v>221</v>
      </c>
      <c r="B146" s="101"/>
      <c r="C146" s="15"/>
      <c r="D146" s="15"/>
    </row>
    <row r="147" spans="1:4" ht="31.5" hidden="1">
      <c r="A147" s="86" t="s">
        <v>430</v>
      </c>
      <c r="B147" s="101"/>
      <c r="C147" s="15"/>
      <c r="D147" s="15"/>
    </row>
    <row r="148" spans="1:4" ht="15.75" hidden="1">
      <c r="A148" s="86" t="s">
        <v>225</v>
      </c>
      <c r="B148" s="101"/>
      <c r="C148" s="15"/>
      <c r="D148" s="15"/>
    </row>
    <row r="149" spans="1:4" ht="15.75" hidden="1">
      <c r="A149" s="61" t="s">
        <v>226</v>
      </c>
      <c r="B149" s="101"/>
      <c r="C149" s="15"/>
      <c r="D149" s="15"/>
    </row>
    <row r="150" spans="1:4" ht="15.75" hidden="1">
      <c r="A150" s="61" t="s">
        <v>218</v>
      </c>
      <c r="B150" s="101"/>
      <c r="C150" s="15"/>
      <c r="D150" s="15"/>
    </row>
    <row r="151" spans="1:4" ht="15.75">
      <c r="A151" s="40" t="s">
        <v>126</v>
      </c>
      <c r="B151" s="101"/>
      <c r="C151" s="83">
        <f>SUM(C152:C154)</f>
        <v>546987</v>
      </c>
      <c r="D151" s="83">
        <f>SUM(D152:D154)</f>
        <v>546987</v>
      </c>
    </row>
    <row r="152" spans="1:4" ht="15.75">
      <c r="A152" s="86" t="s">
        <v>381</v>
      </c>
      <c r="B152" s="99">
        <v>1</v>
      </c>
      <c r="C152" s="81">
        <f>SUMIF($B$140:$B$151,"1",C$140:C$151)</f>
        <v>0</v>
      </c>
      <c r="D152" s="81">
        <f>SUMIF($B$140:$B$151,"1",D$140:D$151)</f>
        <v>0</v>
      </c>
    </row>
    <row r="153" spans="1:4" ht="15.75">
      <c r="A153" s="86" t="s">
        <v>227</v>
      </c>
      <c r="B153" s="99">
        <v>2</v>
      </c>
      <c r="C153" s="81">
        <f>SUMIF($B$140:$B$151,"2",C$140:C$151)</f>
        <v>546987</v>
      </c>
      <c r="D153" s="81">
        <f>SUMIF($B$140:$B$151,"2",D$140:D$151)</f>
        <v>546987</v>
      </c>
    </row>
    <row r="154" spans="1:4" ht="15.75">
      <c r="A154" s="86" t="s">
        <v>124</v>
      </c>
      <c r="B154" s="99">
        <v>3</v>
      </c>
      <c r="C154" s="81">
        <f>SUMIF($B$140:$B$151,"3",C$140:C$151)</f>
        <v>0</v>
      </c>
      <c r="D154" s="81">
        <f>SUMIF($B$140:$B$151,"3",D$140:D$151)</f>
        <v>0</v>
      </c>
    </row>
    <row r="155" spans="1:4" ht="15.75" hidden="1">
      <c r="A155" s="65" t="s">
        <v>127</v>
      </c>
      <c r="B155" s="101"/>
      <c r="C155" s="15"/>
      <c r="D155" s="15"/>
    </row>
    <row r="156" spans="1:4" ht="15.75" hidden="1">
      <c r="A156" s="61" t="s">
        <v>217</v>
      </c>
      <c r="B156" s="101"/>
      <c r="C156" s="15"/>
      <c r="D156" s="15"/>
    </row>
    <row r="157" spans="1:4" ht="31.5" hidden="1">
      <c r="A157" s="86" t="s">
        <v>416</v>
      </c>
      <c r="B157" s="101"/>
      <c r="C157" s="15"/>
      <c r="D157" s="15"/>
    </row>
    <row r="158" spans="1:4" ht="31.5" hidden="1">
      <c r="A158" s="86" t="s">
        <v>219</v>
      </c>
      <c r="B158" s="101"/>
      <c r="C158" s="15"/>
      <c r="D158" s="15"/>
    </row>
    <row r="159" spans="1:4" ht="31.5" hidden="1">
      <c r="A159" s="86" t="s">
        <v>417</v>
      </c>
      <c r="B159" s="101"/>
      <c r="C159" s="15"/>
      <c r="D159" s="15"/>
    </row>
    <row r="160" spans="1:4" ht="15.75" hidden="1">
      <c r="A160" s="86" t="s">
        <v>220</v>
      </c>
      <c r="B160" s="101"/>
      <c r="C160" s="15"/>
      <c r="D160" s="15"/>
    </row>
    <row r="161" spans="1:4" ht="15.75" hidden="1">
      <c r="A161" s="86" t="s">
        <v>220</v>
      </c>
      <c r="B161" s="101"/>
      <c r="C161" s="15"/>
      <c r="D161" s="15"/>
    </row>
    <row r="162" spans="1:4" ht="15.75" hidden="1">
      <c r="A162" s="86" t="s">
        <v>221</v>
      </c>
      <c r="B162" s="101"/>
      <c r="C162" s="15"/>
      <c r="D162" s="15"/>
    </row>
    <row r="163" spans="1:4" ht="31.5" hidden="1">
      <c r="A163" s="86" t="s">
        <v>430</v>
      </c>
      <c r="B163" s="101"/>
      <c r="C163" s="15"/>
      <c r="D163" s="15"/>
    </row>
    <row r="164" spans="1:4" ht="15.75" hidden="1">
      <c r="A164" s="86" t="s">
        <v>225</v>
      </c>
      <c r="B164" s="101"/>
      <c r="C164" s="15"/>
      <c r="D164" s="15"/>
    </row>
    <row r="165" spans="1:4" ht="15.75" hidden="1">
      <c r="A165" s="61" t="s">
        <v>226</v>
      </c>
      <c r="B165" s="101"/>
      <c r="C165" s="15"/>
      <c r="D165" s="15"/>
    </row>
    <row r="166" spans="1:4" ht="15.75" hidden="1">
      <c r="A166" s="61" t="s">
        <v>218</v>
      </c>
      <c r="B166" s="101"/>
      <c r="C166" s="15"/>
      <c r="D166" s="15"/>
    </row>
    <row r="167" spans="1:4" ht="15.75" hidden="1">
      <c r="A167" s="40" t="s">
        <v>233</v>
      </c>
      <c r="B167" s="101"/>
      <c r="C167" s="83">
        <f>SUM(C168:C170)</f>
        <v>0</v>
      </c>
      <c r="D167" s="83">
        <f>SUM(D168:D170)</f>
        <v>0</v>
      </c>
    </row>
    <row r="168" spans="1:4" ht="15.75" hidden="1">
      <c r="A168" s="86" t="s">
        <v>381</v>
      </c>
      <c r="B168" s="99">
        <v>1</v>
      </c>
      <c r="C168" s="81">
        <f>SUMIF($B$155:$B$167,"1",C$155:C$167)</f>
        <v>0</v>
      </c>
      <c r="D168" s="81">
        <f>SUMIF($B$155:$B$167,"1",D$155:D$167)</f>
        <v>0</v>
      </c>
    </row>
    <row r="169" spans="1:4" ht="15.75" hidden="1">
      <c r="A169" s="86" t="s">
        <v>227</v>
      </c>
      <c r="B169" s="99">
        <v>2</v>
      </c>
      <c r="C169" s="81">
        <f>SUMIF($B$155:$B$167,"2",C$155:C$167)</f>
        <v>0</v>
      </c>
      <c r="D169" s="81">
        <f>SUMIF($B$155:$B$167,"2",D$155:D$167)</f>
        <v>0</v>
      </c>
    </row>
    <row r="170" spans="1:4" ht="15.75" hidden="1">
      <c r="A170" s="86" t="s">
        <v>124</v>
      </c>
      <c r="B170" s="99">
        <v>3</v>
      </c>
      <c r="C170" s="81">
        <f>SUMIF($B$155:$B$167,"3",C$155:C$167)</f>
        <v>0</v>
      </c>
      <c r="D170" s="81">
        <f>SUMIF($B$155:$B$167,"3",D$155:D$167)</f>
        <v>0</v>
      </c>
    </row>
    <row r="171" spans="1:4" ht="16.5">
      <c r="A171" s="66" t="s">
        <v>128</v>
      </c>
      <c r="B171" s="102"/>
      <c r="C171" s="18">
        <f>C7+C11+C15+C59+C122+C127+C131+C135+C151+C167</f>
        <v>18702343</v>
      </c>
      <c r="D171" s="18">
        <f>D7+D11+D15+D59+D122+D127+D131+D135+D151+D167</f>
        <v>18796345</v>
      </c>
    </row>
    <row r="172" ht="15.75" hidden="1"/>
    <row r="173" ht="15.75" hidden="1"/>
    <row r="174" ht="15.75" hidden="1"/>
    <row r="175" ht="15.75"/>
    <row r="176" ht="15.75"/>
    <row r="177" ht="15.75">
      <c r="C177" s="172"/>
    </row>
    <row r="375" ht="15.75"/>
    <row r="376" ht="15.75"/>
    <row r="377" ht="15.75"/>
    <row r="378" ht="15.75"/>
    <row r="379" ht="15.75"/>
    <row r="380" ht="15.75"/>
    <row r="381" ht="15.75"/>
    <row r="388" ht="15.75"/>
    <row r="389" ht="15.75"/>
    <row r="390" ht="15.75"/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52"/>
  <sheetViews>
    <sheetView zoomScalePageLayoutView="0" workbookViewId="0" topLeftCell="A1">
      <pane xSplit="2" ySplit="5" topLeftCell="I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M1" sqref="M1:R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140625" style="2" customWidth="1"/>
    <col min="5" max="11" width="12.140625" style="16" customWidth="1"/>
    <col min="12" max="12" width="12.140625" style="2" customWidth="1"/>
    <col min="13" max="16384" width="9.140625" style="2" customWidth="1"/>
  </cols>
  <sheetData>
    <row r="1" spans="1:12" ht="15.75">
      <c r="A1" s="202" t="s">
        <v>530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>
      <c r="A2" s="202" t="s">
        <v>440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4" spans="1:12" s="3" customFormat="1" ht="15.75" customHeight="1">
      <c r="A4" s="208" t="s">
        <v>261</v>
      </c>
      <c r="B4" s="225" t="s">
        <v>140</v>
      </c>
      <c r="C4" s="211" t="s">
        <v>119</v>
      </c>
      <c r="D4" s="212"/>
      <c r="E4" s="211" t="s">
        <v>120</v>
      </c>
      <c r="F4" s="212"/>
      <c r="G4" s="211" t="s">
        <v>28</v>
      </c>
      <c r="H4" s="212"/>
      <c r="I4" s="211" t="s">
        <v>15</v>
      </c>
      <c r="J4" s="212"/>
      <c r="K4" s="227" t="s">
        <v>5</v>
      </c>
      <c r="L4" s="227"/>
    </row>
    <row r="5" spans="1:14" s="3" customFormat="1" ht="15.75">
      <c r="A5" s="209"/>
      <c r="B5" s="226"/>
      <c r="C5" s="38" t="s">
        <v>167</v>
      </c>
      <c r="D5" s="38" t="s">
        <v>568</v>
      </c>
      <c r="E5" s="38" t="s">
        <v>167</v>
      </c>
      <c r="F5" s="38" t="s">
        <v>568</v>
      </c>
      <c r="G5" s="38" t="s">
        <v>167</v>
      </c>
      <c r="H5" s="38" t="s">
        <v>568</v>
      </c>
      <c r="I5" s="38" t="s">
        <v>167</v>
      </c>
      <c r="J5" s="38" t="s">
        <v>568</v>
      </c>
      <c r="K5" s="38" t="s">
        <v>167</v>
      </c>
      <c r="L5" s="38" t="s">
        <v>568</v>
      </c>
      <c r="M5" s="189"/>
      <c r="N5" s="189"/>
    </row>
    <row r="6" spans="1:12" s="3" customFormat="1" ht="31.5">
      <c r="A6" s="7" t="s">
        <v>234</v>
      </c>
      <c r="B6" s="98">
        <v>2</v>
      </c>
      <c r="C6" s="5">
        <v>5381969</v>
      </c>
      <c r="D6" s="5">
        <v>5381969</v>
      </c>
      <c r="E6" s="5">
        <v>1082320</v>
      </c>
      <c r="F6" s="5">
        <v>1082320</v>
      </c>
      <c r="G6" s="5">
        <v>800000</v>
      </c>
      <c r="H6" s="5">
        <v>800000</v>
      </c>
      <c r="I6" s="5">
        <v>216000</v>
      </c>
      <c r="J6" s="5">
        <v>216000</v>
      </c>
      <c r="K6" s="5">
        <f aca="true" t="shared" si="0" ref="K6:L52">C6+E6+G6+I6</f>
        <v>7480289</v>
      </c>
      <c r="L6" s="5">
        <f t="shared" si="0"/>
        <v>7480289</v>
      </c>
    </row>
    <row r="7" spans="1:12" s="3" customFormat="1" ht="31.5" hidden="1">
      <c r="A7" s="7" t="s">
        <v>508</v>
      </c>
      <c r="B7" s="98">
        <v>2</v>
      </c>
      <c r="C7" s="5"/>
      <c r="D7" s="5"/>
      <c r="E7" s="5">
        <v>50991</v>
      </c>
      <c r="F7" s="5">
        <v>50991</v>
      </c>
      <c r="G7" s="5"/>
      <c r="H7" s="5"/>
      <c r="I7" s="5"/>
      <c r="J7" s="5"/>
      <c r="K7" s="5">
        <f t="shared" si="0"/>
        <v>50991</v>
      </c>
      <c r="L7" s="5">
        <f t="shared" si="0"/>
        <v>50991</v>
      </c>
    </row>
    <row r="8" spans="1:12" s="3" customFormat="1" ht="31.5">
      <c r="A8" s="7" t="s">
        <v>476</v>
      </c>
      <c r="B8" s="98">
        <v>3</v>
      </c>
      <c r="C8" s="5">
        <v>396000</v>
      </c>
      <c r="D8" s="5">
        <v>396000</v>
      </c>
      <c r="E8" s="5">
        <v>78045</v>
      </c>
      <c r="F8" s="5">
        <v>78045</v>
      </c>
      <c r="G8" s="5"/>
      <c r="H8" s="5"/>
      <c r="I8" s="5"/>
      <c r="J8" s="5"/>
      <c r="K8" s="5">
        <f t="shared" si="0"/>
        <v>474045</v>
      </c>
      <c r="L8" s="5">
        <f t="shared" si="0"/>
        <v>474045</v>
      </c>
    </row>
    <row r="9" spans="1:12" s="3" customFormat="1" ht="15.75">
      <c r="A9" s="119" t="s">
        <v>477</v>
      </c>
      <c r="B9" s="98">
        <v>3</v>
      </c>
      <c r="C9" s="5">
        <v>50000</v>
      </c>
      <c r="D9" s="5">
        <v>50000</v>
      </c>
      <c r="E9" s="5">
        <v>25000</v>
      </c>
      <c r="F9" s="5">
        <v>25000</v>
      </c>
      <c r="G9" s="5"/>
      <c r="H9" s="5"/>
      <c r="I9" s="5"/>
      <c r="J9" s="5"/>
      <c r="K9" s="5">
        <f t="shared" si="0"/>
        <v>75000</v>
      </c>
      <c r="L9" s="5">
        <f t="shared" si="0"/>
        <v>75000</v>
      </c>
    </row>
    <row r="10" spans="1:12" s="3" customFormat="1" ht="15.75">
      <c r="A10" s="7" t="s">
        <v>235</v>
      </c>
      <c r="B10" s="98">
        <v>2</v>
      </c>
      <c r="C10" s="5"/>
      <c r="D10" s="5"/>
      <c r="E10" s="5"/>
      <c r="F10" s="5"/>
      <c r="G10" s="5">
        <v>150000</v>
      </c>
      <c r="H10" s="5">
        <v>150000</v>
      </c>
      <c r="I10" s="5">
        <v>40500</v>
      </c>
      <c r="J10" s="5">
        <v>40500</v>
      </c>
      <c r="K10" s="5">
        <f t="shared" si="0"/>
        <v>190500</v>
      </c>
      <c r="L10" s="5">
        <f t="shared" si="0"/>
        <v>190500</v>
      </c>
    </row>
    <row r="11" spans="1:12" s="3" customFormat="1" ht="31.5">
      <c r="A11" s="7" t="s">
        <v>236</v>
      </c>
      <c r="B11" s="98">
        <v>2</v>
      </c>
      <c r="C11" s="5"/>
      <c r="D11" s="5"/>
      <c r="E11" s="5"/>
      <c r="F11" s="5"/>
      <c r="G11" s="5">
        <v>113000</v>
      </c>
      <c r="H11" s="5">
        <v>113000</v>
      </c>
      <c r="I11" s="5">
        <v>30510</v>
      </c>
      <c r="J11" s="5">
        <v>30510</v>
      </c>
      <c r="K11" s="5">
        <f t="shared" si="0"/>
        <v>143510</v>
      </c>
      <c r="L11" s="5">
        <f t="shared" si="0"/>
        <v>143510</v>
      </c>
    </row>
    <row r="12" spans="1:12" s="3" customFormat="1" ht="15.75">
      <c r="A12" s="7" t="s">
        <v>237</v>
      </c>
      <c r="B12" s="98">
        <v>2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0"/>
        <v>0</v>
      </c>
    </row>
    <row r="13" spans="1:12" s="3" customFormat="1" ht="15.75" hidden="1">
      <c r="A13" s="7" t="s">
        <v>238</v>
      </c>
      <c r="B13" s="98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0"/>
        <v>0</v>
      </c>
    </row>
    <row r="14" spans="1:12" s="3" customFormat="1" ht="15.75" hidden="1">
      <c r="A14" s="7" t="s">
        <v>239</v>
      </c>
      <c r="B14" s="98">
        <v>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0"/>
        <v>0</v>
      </c>
    </row>
    <row r="15" spans="1:12" s="3" customFormat="1" ht="20.25" customHeight="1" hidden="1">
      <c r="A15" s="7" t="s">
        <v>503</v>
      </c>
      <c r="B15" s="98">
        <v>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0"/>
        <v>0</v>
      </c>
    </row>
    <row r="16" spans="1:12" s="3" customFormat="1" ht="15.75" hidden="1">
      <c r="A16" s="7" t="s">
        <v>502</v>
      </c>
      <c r="B16" s="98">
        <v>2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240</v>
      </c>
      <c r="B17" s="98">
        <v>2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0"/>
        <v>0</v>
      </c>
    </row>
    <row r="18" spans="1:12" s="3" customFormat="1" ht="15.75" hidden="1">
      <c r="A18" s="7" t="s">
        <v>241</v>
      </c>
      <c r="B18" s="98">
        <v>2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0"/>
        <v>0</v>
      </c>
    </row>
    <row r="19" spans="1:12" s="3" customFormat="1" ht="15.75">
      <c r="A19" s="7" t="s">
        <v>242</v>
      </c>
      <c r="B19" s="98">
        <v>2</v>
      </c>
      <c r="C19" s="5"/>
      <c r="D19" s="5"/>
      <c r="E19" s="5"/>
      <c r="F19" s="5"/>
      <c r="G19" s="5">
        <v>200000</v>
      </c>
      <c r="H19" s="5">
        <v>200000</v>
      </c>
      <c r="I19" s="5">
        <v>54000</v>
      </c>
      <c r="J19" s="5">
        <v>54000</v>
      </c>
      <c r="K19" s="5">
        <f t="shared" si="0"/>
        <v>254000</v>
      </c>
      <c r="L19" s="5">
        <f t="shared" si="0"/>
        <v>254000</v>
      </c>
    </row>
    <row r="20" spans="1:12" ht="15.75" hidden="1">
      <c r="A20" s="7" t="s">
        <v>441</v>
      </c>
      <c r="B20" s="98">
        <v>2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0"/>
        <v>0</v>
      </c>
    </row>
    <row r="21" spans="1:12" s="3" customFormat="1" ht="15.75">
      <c r="A21" s="7" t="s">
        <v>243</v>
      </c>
      <c r="B21" s="98">
        <v>2</v>
      </c>
      <c r="C21" s="5"/>
      <c r="D21" s="5"/>
      <c r="E21" s="5"/>
      <c r="F21" s="5"/>
      <c r="G21" s="5">
        <v>200000</v>
      </c>
      <c r="H21" s="5">
        <v>200000</v>
      </c>
      <c r="I21" s="5">
        <v>54000</v>
      </c>
      <c r="J21" s="5">
        <v>54000</v>
      </c>
      <c r="K21" s="5">
        <f t="shared" si="0"/>
        <v>254000</v>
      </c>
      <c r="L21" s="5">
        <f t="shared" si="0"/>
        <v>254000</v>
      </c>
    </row>
    <row r="22" spans="1:12" s="3" customFormat="1" ht="31.5">
      <c r="A22" s="7" t="s">
        <v>244</v>
      </c>
      <c r="B22" s="98">
        <v>2</v>
      </c>
      <c r="C22" s="5"/>
      <c r="D22" s="5"/>
      <c r="E22" s="5"/>
      <c r="F22" s="5"/>
      <c r="G22" s="5">
        <v>50000</v>
      </c>
      <c r="H22" s="5">
        <v>50000</v>
      </c>
      <c r="I22" s="5">
        <v>13500</v>
      </c>
      <c r="J22" s="5">
        <v>13500</v>
      </c>
      <c r="K22" s="5">
        <f t="shared" si="0"/>
        <v>63500</v>
      </c>
      <c r="L22" s="5">
        <f t="shared" si="0"/>
        <v>63500</v>
      </c>
    </row>
    <row r="23" spans="1:12" s="3" customFormat="1" ht="15.75" hidden="1">
      <c r="A23" s="7" t="s">
        <v>245</v>
      </c>
      <c r="B23" s="98">
        <v>2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0"/>
        <v>0</v>
      </c>
    </row>
    <row r="24" spans="1:12" s="3" customFormat="1" ht="15.75">
      <c r="A24" s="7" t="s">
        <v>246</v>
      </c>
      <c r="B24" s="98">
        <v>2</v>
      </c>
      <c r="C24" s="5"/>
      <c r="D24" s="5"/>
      <c r="E24" s="5"/>
      <c r="F24" s="5"/>
      <c r="G24" s="5">
        <v>66000</v>
      </c>
      <c r="H24" s="5">
        <v>66000</v>
      </c>
      <c r="I24" s="5">
        <v>1782</v>
      </c>
      <c r="J24" s="5">
        <v>1782</v>
      </c>
      <c r="K24" s="5">
        <f t="shared" si="0"/>
        <v>67782</v>
      </c>
      <c r="L24" s="5">
        <f t="shared" si="0"/>
        <v>67782</v>
      </c>
    </row>
    <row r="25" spans="1:12" s="3" customFormat="1" ht="15.75">
      <c r="A25" s="7" t="s">
        <v>247</v>
      </c>
      <c r="B25" s="98">
        <v>2</v>
      </c>
      <c r="C25" s="5"/>
      <c r="D25" s="5"/>
      <c r="E25" s="5"/>
      <c r="F25" s="5"/>
      <c r="G25" s="5">
        <v>220000</v>
      </c>
      <c r="H25" s="5">
        <v>257480</v>
      </c>
      <c r="I25" s="5">
        <v>59400</v>
      </c>
      <c r="J25" s="5">
        <v>69520</v>
      </c>
      <c r="K25" s="5">
        <f t="shared" si="0"/>
        <v>279400</v>
      </c>
      <c r="L25" s="5">
        <f t="shared" si="0"/>
        <v>327000</v>
      </c>
    </row>
    <row r="26" spans="1:12" s="3" customFormat="1" ht="15.75">
      <c r="A26" s="7" t="s">
        <v>248</v>
      </c>
      <c r="B26" s="98">
        <v>2</v>
      </c>
      <c r="C26" s="5"/>
      <c r="D26" s="5"/>
      <c r="E26" s="5"/>
      <c r="F26" s="5"/>
      <c r="G26" s="5">
        <v>400000</v>
      </c>
      <c r="H26" s="5">
        <v>406537</v>
      </c>
      <c r="I26" s="5">
        <v>108000</v>
      </c>
      <c r="J26" s="5">
        <v>109765</v>
      </c>
      <c r="K26" s="5">
        <f t="shared" si="0"/>
        <v>508000</v>
      </c>
      <c r="L26" s="5">
        <f t="shared" si="0"/>
        <v>516302</v>
      </c>
    </row>
    <row r="27" spans="1:12" s="3" customFormat="1" ht="15.75" hidden="1">
      <c r="A27" s="7" t="s">
        <v>478</v>
      </c>
      <c r="B27" s="98">
        <v>2</v>
      </c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  <c r="L27" s="5">
        <f t="shared" si="0"/>
        <v>0</v>
      </c>
    </row>
    <row r="28" spans="1:12" s="3" customFormat="1" ht="15.75">
      <c r="A28" s="7" t="s">
        <v>249</v>
      </c>
      <c r="B28" s="98">
        <v>2</v>
      </c>
      <c r="C28" s="5"/>
      <c r="D28" s="5"/>
      <c r="E28" s="5"/>
      <c r="F28" s="5"/>
      <c r="G28" s="5">
        <v>50000</v>
      </c>
      <c r="H28" s="5">
        <v>50000</v>
      </c>
      <c r="I28" s="5">
        <v>13500</v>
      </c>
      <c r="J28" s="5">
        <v>13500</v>
      </c>
      <c r="K28" s="5">
        <f t="shared" si="0"/>
        <v>63500</v>
      </c>
      <c r="L28" s="5">
        <f t="shared" si="0"/>
        <v>63500</v>
      </c>
    </row>
    <row r="29" spans="1:12" s="3" customFormat="1" ht="15.75" hidden="1">
      <c r="A29" s="7" t="s">
        <v>250</v>
      </c>
      <c r="B29" s="98">
        <v>2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0"/>
        <v>0</v>
      </c>
    </row>
    <row r="30" spans="1:12" s="3" customFormat="1" ht="31.5" hidden="1">
      <c r="A30" s="7" t="s">
        <v>251</v>
      </c>
      <c r="B30" s="98">
        <v>2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0"/>
        <v>0</v>
      </c>
    </row>
    <row r="31" spans="1:12" s="3" customFormat="1" ht="15.75" hidden="1">
      <c r="A31" s="7" t="s">
        <v>252</v>
      </c>
      <c r="B31" s="98">
        <v>2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0"/>
        <v>0</v>
      </c>
    </row>
    <row r="32" spans="1:12" s="3" customFormat="1" ht="15.75">
      <c r="A32" s="7" t="s">
        <v>253</v>
      </c>
      <c r="B32" s="98">
        <v>2</v>
      </c>
      <c r="C32" s="5"/>
      <c r="D32" s="5"/>
      <c r="E32" s="5"/>
      <c r="F32" s="5"/>
      <c r="G32" s="5">
        <v>10000</v>
      </c>
      <c r="H32" s="5">
        <v>10000</v>
      </c>
      <c r="I32" s="5"/>
      <c r="J32" s="5"/>
      <c r="K32" s="5">
        <f t="shared" si="0"/>
        <v>10000</v>
      </c>
      <c r="L32" s="5">
        <f t="shared" si="0"/>
        <v>10000</v>
      </c>
    </row>
    <row r="33" spans="1:12" s="3" customFormat="1" ht="15.75" hidden="1">
      <c r="A33" s="7" t="s">
        <v>254</v>
      </c>
      <c r="B33" s="98">
        <v>2</v>
      </c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 t="shared" si="0"/>
        <v>0</v>
      </c>
    </row>
    <row r="34" spans="1:12" s="3" customFormat="1" ht="31.5" hidden="1">
      <c r="A34" s="7" t="s">
        <v>255</v>
      </c>
      <c r="B34" s="98">
        <v>2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0"/>
        <v>0</v>
      </c>
    </row>
    <row r="35" spans="1:12" s="3" customFormat="1" ht="31.5" hidden="1">
      <c r="A35" s="7" t="s">
        <v>256</v>
      </c>
      <c r="B35" s="98">
        <v>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0"/>
        <v>0</v>
      </c>
    </row>
    <row r="36" spans="1:12" s="3" customFormat="1" ht="15.75" hidden="1">
      <c r="A36" s="7" t="s">
        <v>479</v>
      </c>
      <c r="B36" s="98">
        <v>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0"/>
        <v>0</v>
      </c>
    </row>
    <row r="37" spans="1:12" s="3" customFormat="1" ht="15.75" hidden="1">
      <c r="A37" s="7" t="s">
        <v>257</v>
      </c>
      <c r="B37" s="98">
        <v>2</v>
      </c>
      <c r="C37" s="5"/>
      <c r="D37" s="5"/>
      <c r="E37" s="5"/>
      <c r="F37" s="5"/>
      <c r="G37" s="5"/>
      <c r="H37" s="5"/>
      <c r="I37" s="5"/>
      <c r="J37" s="5"/>
      <c r="K37" s="5">
        <f t="shared" si="0"/>
        <v>0</v>
      </c>
      <c r="L37" s="5">
        <f t="shared" si="0"/>
        <v>0</v>
      </c>
    </row>
    <row r="38" spans="1:12" s="3" customFormat="1" ht="15.75">
      <c r="A38" s="7" t="s">
        <v>258</v>
      </c>
      <c r="B38" s="98">
        <v>2</v>
      </c>
      <c r="C38" s="5">
        <v>256000</v>
      </c>
      <c r="D38" s="5">
        <v>256000</v>
      </c>
      <c r="E38" s="5">
        <v>50400</v>
      </c>
      <c r="F38" s="5">
        <v>50400</v>
      </c>
      <c r="G38" s="5">
        <v>250000</v>
      </c>
      <c r="H38" s="5">
        <v>250000</v>
      </c>
      <c r="I38" s="5">
        <v>67500</v>
      </c>
      <c r="J38" s="5">
        <v>67500</v>
      </c>
      <c r="K38" s="5">
        <f t="shared" si="0"/>
        <v>623900</v>
      </c>
      <c r="L38" s="5">
        <f t="shared" si="0"/>
        <v>623900</v>
      </c>
    </row>
    <row r="39" spans="1:12" s="3" customFormat="1" ht="31.5">
      <c r="A39" s="7" t="s">
        <v>259</v>
      </c>
      <c r="B39" s="98">
        <v>2</v>
      </c>
      <c r="C39" s="5">
        <v>370800</v>
      </c>
      <c r="D39" s="5">
        <v>370800</v>
      </c>
      <c r="E39" s="5">
        <v>73024</v>
      </c>
      <c r="F39" s="5">
        <v>73024</v>
      </c>
      <c r="G39" s="5">
        <v>550000</v>
      </c>
      <c r="H39" s="5">
        <v>550000</v>
      </c>
      <c r="I39" s="5">
        <v>148500</v>
      </c>
      <c r="J39" s="5">
        <v>148500</v>
      </c>
      <c r="K39" s="5">
        <f t="shared" si="0"/>
        <v>1142324</v>
      </c>
      <c r="L39" s="5">
        <f t="shared" si="0"/>
        <v>1142324</v>
      </c>
    </row>
    <row r="40" spans="1:12" s="3" customFormat="1" ht="15.75">
      <c r="A40" s="86" t="s">
        <v>480</v>
      </c>
      <c r="B40" s="98">
        <v>2</v>
      </c>
      <c r="C40" s="5">
        <v>200000</v>
      </c>
      <c r="D40" s="5">
        <v>200000</v>
      </c>
      <c r="E40" s="5"/>
      <c r="F40" s="5"/>
      <c r="G40" s="5"/>
      <c r="H40" s="5"/>
      <c r="I40" s="5"/>
      <c r="J40" s="5"/>
      <c r="K40" s="5">
        <f t="shared" si="0"/>
        <v>200000</v>
      </c>
      <c r="L40" s="5">
        <f t="shared" si="0"/>
        <v>200000</v>
      </c>
    </row>
    <row r="41" spans="1:12" s="3" customFormat="1" ht="15.75">
      <c r="A41" s="7" t="s">
        <v>468</v>
      </c>
      <c r="B41" s="98">
        <v>2</v>
      </c>
      <c r="C41" s="5"/>
      <c r="D41" s="5"/>
      <c r="E41" s="5"/>
      <c r="F41" s="5"/>
      <c r="G41" s="5"/>
      <c r="H41" s="5"/>
      <c r="I41" s="5"/>
      <c r="J41" s="5"/>
      <c r="K41" s="5">
        <f t="shared" si="0"/>
        <v>0</v>
      </c>
      <c r="L41" s="5">
        <f t="shared" si="0"/>
        <v>0</v>
      </c>
    </row>
    <row r="42" spans="1:12" s="3" customFormat="1" ht="15.75">
      <c r="A42" s="7" t="s">
        <v>569</v>
      </c>
      <c r="B42" s="98">
        <v>2</v>
      </c>
      <c r="C42" s="5"/>
      <c r="D42" s="5"/>
      <c r="E42" s="5"/>
      <c r="F42" s="5"/>
      <c r="G42" s="5">
        <v>0</v>
      </c>
      <c r="H42" s="5">
        <v>30000</v>
      </c>
      <c r="I42" s="5">
        <v>0</v>
      </c>
      <c r="J42" s="5">
        <v>8100</v>
      </c>
      <c r="K42" s="5">
        <f>C42+E42+G42+I42</f>
        <v>0</v>
      </c>
      <c r="L42" s="5">
        <f>D42+F42+H42+J42</f>
        <v>38100</v>
      </c>
    </row>
    <row r="43" spans="1:12" s="3" customFormat="1" ht="15.75">
      <c r="A43" s="7" t="s">
        <v>260</v>
      </c>
      <c r="B43" s="98">
        <v>2</v>
      </c>
      <c r="C43" s="5"/>
      <c r="D43" s="5"/>
      <c r="E43" s="5"/>
      <c r="F43" s="5"/>
      <c r="G43" s="5">
        <v>150000</v>
      </c>
      <c r="H43" s="5">
        <v>150000</v>
      </c>
      <c r="I43" s="5">
        <v>40500</v>
      </c>
      <c r="J43" s="5">
        <v>40500</v>
      </c>
      <c r="K43" s="5">
        <f t="shared" si="0"/>
        <v>190500</v>
      </c>
      <c r="L43" s="5">
        <f t="shared" si="0"/>
        <v>190500</v>
      </c>
    </row>
    <row r="44" spans="1:12" s="3" customFormat="1" ht="15.75" hidden="1">
      <c r="A44" s="7" t="s">
        <v>481</v>
      </c>
      <c r="B44" s="98">
        <v>2</v>
      </c>
      <c r="C44" s="5"/>
      <c r="D44" s="5"/>
      <c r="E44" s="5"/>
      <c r="F44" s="5"/>
      <c r="G44" s="5"/>
      <c r="H44" s="5"/>
      <c r="I44" s="5"/>
      <c r="J44" s="5"/>
      <c r="K44" s="5">
        <f t="shared" si="0"/>
        <v>0</v>
      </c>
      <c r="L44" s="5">
        <f t="shared" si="0"/>
        <v>0</v>
      </c>
    </row>
    <row r="45" spans="1:12" s="3" customFormat="1" ht="15.75">
      <c r="A45" s="7" t="s">
        <v>143</v>
      </c>
      <c r="B45" s="98"/>
      <c r="C45" s="5"/>
      <c r="D45" s="5"/>
      <c r="E45" s="5"/>
      <c r="F45" s="5"/>
      <c r="G45" s="5">
        <f>SUM(G46:G48)</f>
        <v>847692</v>
      </c>
      <c r="H45" s="5">
        <f>SUM(H46:H48)</f>
        <v>867677</v>
      </c>
      <c r="I45" s="5"/>
      <c r="J45" s="5"/>
      <c r="K45" s="5">
        <f t="shared" si="0"/>
        <v>847692</v>
      </c>
      <c r="L45" s="5">
        <f t="shared" si="0"/>
        <v>867677</v>
      </c>
    </row>
    <row r="46" spans="1:12" s="3" customFormat="1" ht="15.75">
      <c r="A46" s="86" t="s">
        <v>381</v>
      </c>
      <c r="B46" s="98">
        <v>1</v>
      </c>
      <c r="C46" s="5"/>
      <c r="D46" s="5"/>
      <c r="E46" s="5"/>
      <c r="F46" s="5"/>
      <c r="G46" s="81">
        <f>SUMIF($B$6:$B$45,"1",I$6:I$45)</f>
        <v>0</v>
      </c>
      <c r="H46" s="81">
        <f>SUMIF($B$6:$B$45,"1",J$6:J$45)</f>
        <v>0</v>
      </c>
      <c r="I46" s="81"/>
      <c r="J46" s="81"/>
      <c r="K46" s="5">
        <f t="shared" si="0"/>
        <v>0</v>
      </c>
      <c r="L46" s="5">
        <f t="shared" si="0"/>
        <v>0</v>
      </c>
    </row>
    <row r="47" spans="1:12" s="3" customFormat="1" ht="15.75">
      <c r="A47" s="86" t="s">
        <v>227</v>
      </c>
      <c r="B47" s="98">
        <v>2</v>
      </c>
      <c r="C47" s="98"/>
      <c r="D47" s="98"/>
      <c r="E47" s="5"/>
      <c r="F47" s="5"/>
      <c r="G47" s="81">
        <f>SUMIF($B$6:$B$45,"2",I$6:I$45)</f>
        <v>847692</v>
      </c>
      <c r="H47" s="81">
        <f>SUMIF($B$6:$B$45,"2",J$6:J$45)</f>
        <v>867677</v>
      </c>
      <c r="I47" s="81"/>
      <c r="J47" s="81"/>
      <c r="K47" s="5">
        <f t="shared" si="0"/>
        <v>847692</v>
      </c>
      <c r="L47" s="5">
        <f t="shared" si="0"/>
        <v>867677</v>
      </c>
    </row>
    <row r="48" spans="1:12" s="3" customFormat="1" ht="15.75">
      <c r="A48" s="86" t="s">
        <v>124</v>
      </c>
      <c r="B48" s="98">
        <v>3</v>
      </c>
      <c r="C48" s="98"/>
      <c r="D48" s="98"/>
      <c r="E48" s="5"/>
      <c r="F48" s="5"/>
      <c r="G48" s="81">
        <f>SUMIF($B$6:$B$45,"3",I$6:I$45)</f>
        <v>0</v>
      </c>
      <c r="H48" s="81">
        <f>SUMIF($B$6:$B$45,"3",J$6:J$45)</f>
        <v>0</v>
      </c>
      <c r="I48" s="81"/>
      <c r="J48" s="81"/>
      <c r="K48" s="5">
        <f t="shared" si="0"/>
        <v>0</v>
      </c>
      <c r="L48" s="5">
        <f t="shared" si="0"/>
        <v>0</v>
      </c>
    </row>
    <row r="49" spans="1:12" s="3" customFormat="1" ht="15.75">
      <c r="A49" s="8" t="s">
        <v>388</v>
      </c>
      <c r="B49" s="98"/>
      <c r="C49" s="14">
        <f aca="true" t="shared" si="1" ref="C49:H49">SUM(C50:C52)</f>
        <v>6654769</v>
      </c>
      <c r="D49" s="14">
        <f t="shared" si="1"/>
        <v>6654769</v>
      </c>
      <c r="E49" s="14">
        <f t="shared" si="1"/>
        <v>1359780</v>
      </c>
      <c r="F49" s="14">
        <f t="shared" si="1"/>
        <v>1359780</v>
      </c>
      <c r="G49" s="14">
        <f t="shared" si="1"/>
        <v>4056692</v>
      </c>
      <c r="H49" s="14">
        <f t="shared" si="1"/>
        <v>4150694</v>
      </c>
      <c r="I49" s="14"/>
      <c r="J49" s="14"/>
      <c r="K49" s="14">
        <f t="shared" si="0"/>
        <v>12071241</v>
      </c>
      <c r="L49" s="14">
        <f t="shared" si="0"/>
        <v>12165243</v>
      </c>
    </row>
    <row r="50" spans="1:12" s="3" customFormat="1" ht="15.75">
      <c r="A50" s="86" t="s">
        <v>381</v>
      </c>
      <c r="B50" s="98">
        <v>1</v>
      </c>
      <c r="C50" s="81">
        <f aca="true" t="shared" si="2" ref="C50:H50">SUMIF($B$6:$B$49,"1",C$6:C$49)</f>
        <v>0</v>
      </c>
      <c r="D50" s="81">
        <f t="shared" si="2"/>
        <v>0</v>
      </c>
      <c r="E50" s="81">
        <f t="shared" si="2"/>
        <v>0</v>
      </c>
      <c r="F50" s="81">
        <f t="shared" si="2"/>
        <v>0</v>
      </c>
      <c r="G50" s="81">
        <f t="shared" si="2"/>
        <v>0</v>
      </c>
      <c r="H50" s="81">
        <f t="shared" si="2"/>
        <v>0</v>
      </c>
      <c r="I50" s="81"/>
      <c r="J50" s="81"/>
      <c r="K50" s="5">
        <f t="shared" si="0"/>
        <v>0</v>
      </c>
      <c r="L50" s="5">
        <f t="shared" si="0"/>
        <v>0</v>
      </c>
    </row>
    <row r="51" spans="1:12" s="3" customFormat="1" ht="15.75">
      <c r="A51" s="86" t="s">
        <v>227</v>
      </c>
      <c r="B51" s="98">
        <v>2</v>
      </c>
      <c r="C51" s="81">
        <f aca="true" t="shared" si="3" ref="C51:H51">SUMIF($B$6:$B$49,"2",C$6:C$49)</f>
        <v>6208769</v>
      </c>
      <c r="D51" s="81">
        <f t="shared" si="3"/>
        <v>6208769</v>
      </c>
      <c r="E51" s="81">
        <f t="shared" si="3"/>
        <v>1256735</v>
      </c>
      <c r="F51" s="81">
        <f t="shared" si="3"/>
        <v>1256735</v>
      </c>
      <c r="G51" s="81">
        <f t="shared" si="3"/>
        <v>4056692</v>
      </c>
      <c r="H51" s="81">
        <f t="shared" si="3"/>
        <v>4150694</v>
      </c>
      <c r="I51" s="81"/>
      <c r="J51" s="81"/>
      <c r="K51" s="5">
        <f t="shared" si="0"/>
        <v>11522196</v>
      </c>
      <c r="L51" s="5">
        <f t="shared" si="0"/>
        <v>11616198</v>
      </c>
    </row>
    <row r="52" spans="1:12" s="3" customFormat="1" ht="15.75">
      <c r="A52" s="86" t="s">
        <v>124</v>
      </c>
      <c r="B52" s="98">
        <v>3</v>
      </c>
      <c r="C52" s="81">
        <f aca="true" t="shared" si="4" ref="C52:H52">SUMIF($B$6:$B$49,"3",C$6:C$49)</f>
        <v>446000</v>
      </c>
      <c r="D52" s="81">
        <f t="shared" si="4"/>
        <v>446000</v>
      </c>
      <c r="E52" s="81">
        <f t="shared" si="4"/>
        <v>103045</v>
      </c>
      <c r="F52" s="81">
        <f t="shared" si="4"/>
        <v>103045</v>
      </c>
      <c r="G52" s="81">
        <f t="shared" si="4"/>
        <v>0</v>
      </c>
      <c r="H52" s="81">
        <f t="shared" si="4"/>
        <v>0</v>
      </c>
      <c r="I52" s="81"/>
      <c r="J52" s="81"/>
      <c r="K52" s="5">
        <f t="shared" si="0"/>
        <v>549045</v>
      </c>
      <c r="L52" s="5">
        <f t="shared" si="0"/>
        <v>549045</v>
      </c>
    </row>
  </sheetData>
  <sheetProtection/>
  <mergeCells count="9">
    <mergeCell ref="A1:L1"/>
    <mergeCell ref="A2:L2"/>
    <mergeCell ref="A4:A5"/>
    <mergeCell ref="B4:B5"/>
    <mergeCell ref="K4:L4"/>
    <mergeCell ref="I4:J4"/>
    <mergeCell ref="G4:H4"/>
    <mergeCell ref="E4:F4"/>
    <mergeCell ref="C4:D4"/>
  </mergeCells>
  <printOptions horizontalCentered="1"/>
  <pageMargins left="0.31496062992125984" right="0.2755905511811024" top="0.46" bottom="0.47" header="0.31496062992125984" footer="0.31496062992125984"/>
  <pageSetup fitToHeight="1" fitToWidth="1" horizontalDpi="300" verticalDpi="300" orientation="landscape" paperSize="9" scale="75" r:id="rId1"/>
  <headerFoot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4" width="9.7109375" style="30" customWidth="1"/>
    <col min="5" max="5" width="10.8515625" style="30" customWidth="1"/>
    <col min="6" max="16384" width="9.140625" style="30" customWidth="1"/>
  </cols>
  <sheetData>
    <row r="1" spans="1:6" s="23" customFormat="1" ht="48.75" customHeight="1">
      <c r="A1" s="228" t="s">
        <v>549</v>
      </c>
      <c r="B1" s="228"/>
      <c r="C1" s="228"/>
      <c r="D1" s="228"/>
      <c r="E1" s="228"/>
      <c r="F1" s="118"/>
    </row>
    <row r="2" spans="1:5" s="23" customFormat="1" ht="13.5" customHeight="1">
      <c r="A2" s="123"/>
      <c r="B2" s="123"/>
      <c r="C2" s="123"/>
      <c r="D2" s="123"/>
      <c r="E2" s="123"/>
    </row>
    <row r="3" spans="1:5" s="23" customFormat="1" ht="40.5" customHeight="1">
      <c r="A3" s="229" t="s">
        <v>546</v>
      </c>
      <c r="B3" s="229"/>
      <c r="C3" s="229"/>
      <c r="D3" s="229"/>
      <c r="E3" s="229"/>
    </row>
    <row r="4" spans="1:5" s="23" customFormat="1" ht="14.25" customHeight="1">
      <c r="A4" s="24"/>
      <c r="B4" s="24"/>
      <c r="C4" s="24"/>
      <c r="D4" s="24"/>
      <c r="E4" s="124" t="s">
        <v>489</v>
      </c>
    </row>
    <row r="5" spans="1:6" s="27" customFormat="1" ht="21.75" customHeight="1">
      <c r="A5" s="115" t="s">
        <v>9</v>
      </c>
      <c r="B5" s="25" t="s">
        <v>474</v>
      </c>
      <c r="C5" s="25" t="s">
        <v>509</v>
      </c>
      <c r="D5" s="25" t="s">
        <v>543</v>
      </c>
      <c r="E5" s="25" t="s">
        <v>5</v>
      </c>
      <c r="F5" s="26"/>
    </row>
    <row r="6" spans="1:5" ht="15">
      <c r="A6" s="28" t="s">
        <v>385</v>
      </c>
      <c r="B6" s="29">
        <v>200000</v>
      </c>
      <c r="C6" s="29">
        <v>200000</v>
      </c>
      <c r="D6" s="29">
        <v>200000</v>
      </c>
      <c r="E6" s="29">
        <f aca="true" t="shared" si="0" ref="E6:E21">SUM(B6:D6)</f>
        <v>600000</v>
      </c>
    </row>
    <row r="7" spans="1:5" ht="15">
      <c r="A7" s="28" t="s">
        <v>383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55000</v>
      </c>
      <c r="C9" s="29">
        <v>55000</v>
      </c>
      <c r="D9" s="29">
        <v>55000</v>
      </c>
      <c r="E9" s="29">
        <f t="shared" si="0"/>
        <v>165000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384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260000</v>
      </c>
      <c r="C13" s="33">
        <f>SUM(C6:C12)</f>
        <v>260000</v>
      </c>
      <c r="D13" s="33">
        <f>SUM(D6:D12)</f>
        <v>260000</v>
      </c>
      <c r="E13" s="33">
        <f>SUM(E6:E12)</f>
        <v>780000</v>
      </c>
    </row>
    <row r="14" spans="1:5" ht="15">
      <c r="A14" s="32" t="s">
        <v>41</v>
      </c>
      <c r="B14" s="33">
        <f>ROUNDDOWN(B13*0.5,0)</f>
        <v>130000</v>
      </c>
      <c r="C14" s="33">
        <f>ROUNDDOWN(C13*0.5,0)</f>
        <v>130000</v>
      </c>
      <c r="D14" s="33">
        <f>ROUNDDOWN(D13*0.5,0)</f>
        <v>130000</v>
      </c>
      <c r="E14" s="33">
        <f t="shared" si="0"/>
        <v>390000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130000</v>
      </c>
      <c r="C23" s="33">
        <f>C14-C22</f>
        <v>130000</v>
      </c>
      <c r="D23" s="33">
        <f>D14-D22</f>
        <v>130000</v>
      </c>
      <c r="E23" s="33">
        <f>E14-E22</f>
        <v>390000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5"/>
      <c r="B25" s="96"/>
      <c r="C25" s="96"/>
      <c r="D25" s="96"/>
      <c r="E25" s="96"/>
    </row>
    <row r="26" spans="1:5" s="34" customFormat="1" ht="27.75" customHeight="1">
      <c r="A26" s="230" t="s">
        <v>377</v>
      </c>
      <c r="B26" s="230"/>
      <c r="C26" s="230"/>
      <c r="D26" s="230"/>
      <c r="E26" s="230"/>
    </row>
    <row r="27" ht="18.75" customHeight="1"/>
    <row r="28" ht="15">
      <c r="A28" s="97" t="s">
        <v>547</v>
      </c>
    </row>
    <row r="29" spans="1:3" ht="15">
      <c r="A29" s="37" t="s">
        <v>490</v>
      </c>
      <c r="C29" s="62"/>
    </row>
    <row r="30" ht="15">
      <c r="C30" s="62"/>
    </row>
    <row r="31" spans="1:4" ht="15">
      <c r="A31" s="62" t="s">
        <v>511</v>
      </c>
      <c r="B31" s="26"/>
      <c r="D31" s="62" t="s">
        <v>491</v>
      </c>
    </row>
    <row r="32" spans="1:4" ht="15">
      <c r="A32" s="62" t="s">
        <v>512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2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7109375" style="0" customWidth="1"/>
    <col min="12" max="19" width="12.140625" style="0" customWidth="1"/>
  </cols>
  <sheetData>
    <row r="1" spans="1:19" s="2" customFormat="1" ht="15.75">
      <c r="A1" s="202" t="s">
        <v>544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2:4" s="2" customFormat="1" ht="15" customHeight="1">
      <c r="B2" s="116"/>
      <c r="C2" s="116"/>
      <c r="D2" s="116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571</v>
      </c>
      <c r="Q3" s="1" t="s">
        <v>572</v>
      </c>
      <c r="R3" s="1" t="s">
        <v>573</v>
      </c>
      <c r="S3" s="1" t="s">
        <v>574</v>
      </c>
    </row>
    <row r="4" spans="1:19" s="11" customFormat="1" ht="15.75">
      <c r="A4" s="1">
        <v>1</v>
      </c>
      <c r="B4" s="199" t="s">
        <v>9</v>
      </c>
      <c r="C4" s="199" t="s">
        <v>380</v>
      </c>
      <c r="D4" s="199"/>
      <c r="E4" s="199" t="s">
        <v>122</v>
      </c>
      <c r="F4" s="199"/>
      <c r="G4" s="199" t="s">
        <v>123</v>
      </c>
      <c r="H4" s="199"/>
      <c r="I4" s="199" t="s">
        <v>5</v>
      </c>
      <c r="J4" s="199"/>
      <c r="K4" s="199" t="s">
        <v>9</v>
      </c>
      <c r="L4" s="199" t="s">
        <v>380</v>
      </c>
      <c r="M4" s="199"/>
      <c r="N4" s="199" t="s">
        <v>122</v>
      </c>
      <c r="O4" s="199"/>
      <c r="P4" s="199" t="s">
        <v>123</v>
      </c>
      <c r="Q4" s="199"/>
      <c r="R4" s="199" t="s">
        <v>5</v>
      </c>
      <c r="S4" s="199"/>
    </row>
    <row r="5" spans="1:19" s="11" customFormat="1" ht="15.75">
      <c r="A5" s="1">
        <v>2</v>
      </c>
      <c r="B5" s="199"/>
      <c r="C5" s="87" t="s">
        <v>4</v>
      </c>
      <c r="D5" s="87" t="s">
        <v>568</v>
      </c>
      <c r="E5" s="87" t="s">
        <v>4</v>
      </c>
      <c r="F5" s="87" t="s">
        <v>568</v>
      </c>
      <c r="G5" s="87" t="s">
        <v>4</v>
      </c>
      <c r="H5" s="87" t="s">
        <v>568</v>
      </c>
      <c r="I5" s="87" t="s">
        <v>4</v>
      </c>
      <c r="J5" s="87" t="s">
        <v>568</v>
      </c>
      <c r="K5" s="199"/>
      <c r="L5" s="87" t="s">
        <v>4</v>
      </c>
      <c r="M5" s="87" t="s">
        <v>568</v>
      </c>
      <c r="N5" s="87" t="s">
        <v>4</v>
      </c>
      <c r="O5" s="87" t="s">
        <v>568</v>
      </c>
      <c r="P5" s="87" t="s">
        <v>4</v>
      </c>
      <c r="Q5" s="87" t="s">
        <v>568</v>
      </c>
      <c r="R5" s="87" t="s">
        <v>4</v>
      </c>
      <c r="S5" s="87" t="s">
        <v>568</v>
      </c>
    </row>
    <row r="6" spans="1:19" s="94" customFormat="1" ht="16.5">
      <c r="A6" s="1">
        <v>3</v>
      </c>
      <c r="B6" s="200" t="s">
        <v>44</v>
      </c>
      <c r="C6" s="200"/>
      <c r="D6" s="200"/>
      <c r="E6" s="200"/>
      <c r="F6" s="200"/>
      <c r="G6" s="200"/>
      <c r="H6" s="200"/>
      <c r="I6" s="200"/>
      <c r="J6" s="200"/>
      <c r="K6" s="200" t="s">
        <v>134</v>
      </c>
      <c r="L6" s="200"/>
      <c r="M6" s="200"/>
      <c r="N6" s="200"/>
      <c r="O6" s="200"/>
      <c r="P6" s="200"/>
      <c r="Q6" s="200"/>
      <c r="R6" s="200"/>
      <c r="S6" s="200"/>
    </row>
    <row r="7" spans="1:19" s="11" customFormat="1" ht="47.25">
      <c r="A7" s="1">
        <v>4</v>
      </c>
      <c r="B7" s="89" t="s">
        <v>284</v>
      </c>
      <c r="C7" s="5">
        <f>Bevételek!C90</f>
        <v>0</v>
      </c>
      <c r="D7" s="5">
        <f>Bevételek!D90</f>
        <v>0</v>
      </c>
      <c r="E7" s="5">
        <f>Bevételek!C91</f>
        <v>13676034</v>
      </c>
      <c r="F7" s="5">
        <f>Bevételek!D91</f>
        <v>13714134</v>
      </c>
      <c r="G7" s="5">
        <f>Bevételek!C92</f>
        <v>0</v>
      </c>
      <c r="H7" s="5">
        <f>Bevételek!D92</f>
        <v>0</v>
      </c>
      <c r="I7" s="5">
        <f aca="true" t="shared" si="0" ref="I7:J10">C7+E7+G7</f>
        <v>13676034</v>
      </c>
      <c r="J7" s="5">
        <f t="shared" si="0"/>
        <v>13714134</v>
      </c>
      <c r="K7" s="91" t="s">
        <v>39</v>
      </c>
      <c r="L7" s="5">
        <f>Kiadás!C8</f>
        <v>0</v>
      </c>
      <c r="M7" s="5">
        <f>Kiadás!D8</f>
        <v>0</v>
      </c>
      <c r="N7" s="5">
        <f>Kiadás!C9</f>
        <v>6208769</v>
      </c>
      <c r="O7" s="5">
        <f>Kiadás!D9</f>
        <v>6208769</v>
      </c>
      <c r="P7" s="5">
        <f>Kiadás!C10</f>
        <v>446000</v>
      </c>
      <c r="Q7" s="5">
        <f>Kiadás!D10</f>
        <v>446000</v>
      </c>
      <c r="R7" s="5">
        <f aca="true" t="shared" si="1" ref="R7:S11">L7+N7+P7</f>
        <v>6654769</v>
      </c>
      <c r="S7" s="5">
        <f t="shared" si="1"/>
        <v>6654769</v>
      </c>
    </row>
    <row r="8" spans="1:19" s="11" customFormat="1" ht="45">
      <c r="A8" s="1">
        <v>5</v>
      </c>
      <c r="B8" s="89" t="s">
        <v>306</v>
      </c>
      <c r="C8" s="5">
        <f>Bevételek!C149</f>
        <v>0</v>
      </c>
      <c r="D8" s="5">
        <f>Bevételek!D149</f>
        <v>0</v>
      </c>
      <c r="E8" s="5">
        <f>Bevételek!C150</f>
        <v>77000</v>
      </c>
      <c r="F8" s="5">
        <f>Bevételek!D150</f>
        <v>77000</v>
      </c>
      <c r="G8" s="5">
        <f>Bevételek!C151</f>
        <v>200000</v>
      </c>
      <c r="H8" s="5">
        <f>Bevételek!D151</f>
        <v>200000</v>
      </c>
      <c r="I8" s="5">
        <f t="shared" si="0"/>
        <v>277000</v>
      </c>
      <c r="J8" s="5">
        <f t="shared" si="0"/>
        <v>277000</v>
      </c>
      <c r="K8" s="91" t="s">
        <v>80</v>
      </c>
      <c r="L8" s="5">
        <f>Kiadás!C12</f>
        <v>0</v>
      </c>
      <c r="M8" s="5">
        <f>Kiadás!D12</f>
        <v>0</v>
      </c>
      <c r="N8" s="5">
        <f>Kiadás!C13</f>
        <v>1256735</v>
      </c>
      <c r="O8" s="5">
        <f>Kiadás!D13</f>
        <v>1256735</v>
      </c>
      <c r="P8" s="5">
        <f>Kiadás!C14</f>
        <v>103045</v>
      </c>
      <c r="Q8" s="5">
        <f>Kiadás!D14</f>
        <v>103045</v>
      </c>
      <c r="R8" s="5">
        <f t="shared" si="1"/>
        <v>1359780</v>
      </c>
      <c r="S8" s="5">
        <f t="shared" si="1"/>
        <v>1359780</v>
      </c>
    </row>
    <row r="9" spans="1:19" s="11" customFormat="1" ht="15.75">
      <c r="A9" s="1">
        <v>6</v>
      </c>
      <c r="B9" s="89" t="s">
        <v>44</v>
      </c>
      <c r="C9" s="5">
        <f>Bevételek!C203</f>
        <v>0</v>
      </c>
      <c r="D9" s="5">
        <f>Bevételek!D203</f>
        <v>0</v>
      </c>
      <c r="E9" s="5">
        <f>Bevételek!C204</f>
        <v>60000</v>
      </c>
      <c r="F9" s="5">
        <f>Bevételek!D204</f>
        <v>107600</v>
      </c>
      <c r="G9" s="5">
        <f>Bevételek!C205</f>
        <v>0</v>
      </c>
      <c r="H9" s="5">
        <f>Bevételek!D205</f>
        <v>0</v>
      </c>
      <c r="I9" s="5">
        <f t="shared" si="0"/>
        <v>60000</v>
      </c>
      <c r="J9" s="5">
        <f t="shared" si="0"/>
        <v>107600</v>
      </c>
      <c r="K9" s="91" t="s">
        <v>81</v>
      </c>
      <c r="L9" s="5">
        <f>Kiadás!C16</f>
        <v>0</v>
      </c>
      <c r="M9" s="5">
        <f>Kiadás!D16</f>
        <v>0</v>
      </c>
      <c r="N9" s="5">
        <f>Kiadás!C17</f>
        <v>4056692</v>
      </c>
      <c r="O9" s="5">
        <f>Kiadás!D17</f>
        <v>4150694</v>
      </c>
      <c r="P9" s="5">
        <f>Kiadás!C18</f>
        <v>0</v>
      </c>
      <c r="Q9" s="5">
        <f>Kiadás!D18</f>
        <v>0</v>
      </c>
      <c r="R9" s="5">
        <f t="shared" si="1"/>
        <v>4056692</v>
      </c>
      <c r="S9" s="5">
        <f t="shared" si="1"/>
        <v>4150694</v>
      </c>
    </row>
    <row r="10" spans="1:19" s="11" customFormat="1" ht="15.75">
      <c r="A10" s="1">
        <v>7</v>
      </c>
      <c r="B10" s="204" t="s">
        <v>364</v>
      </c>
      <c r="C10" s="201">
        <f>Bevételek!C237</f>
        <v>0</v>
      </c>
      <c r="D10" s="201">
        <f>Bevételek!D237</f>
        <v>0</v>
      </c>
      <c r="E10" s="201">
        <f>Bevételek!C238</f>
        <v>0</v>
      </c>
      <c r="F10" s="201">
        <f>Bevételek!D238</f>
        <v>0</v>
      </c>
      <c r="G10" s="201">
        <f>Bevételek!C239</f>
        <v>0</v>
      </c>
      <c r="H10" s="201">
        <f>Bevételek!D239</f>
        <v>0</v>
      </c>
      <c r="I10" s="201">
        <f t="shared" si="0"/>
        <v>0</v>
      </c>
      <c r="J10" s="201">
        <f t="shared" si="0"/>
        <v>0</v>
      </c>
      <c r="K10" s="91" t="s">
        <v>82</v>
      </c>
      <c r="L10" s="5">
        <f>Kiadás!C60</f>
        <v>0</v>
      </c>
      <c r="M10" s="5">
        <f>Kiadás!D60</f>
        <v>0</v>
      </c>
      <c r="N10" s="5">
        <f>Kiadás!C61</f>
        <v>430000</v>
      </c>
      <c r="O10" s="5">
        <f>Kiadás!D61</f>
        <v>430000</v>
      </c>
      <c r="P10" s="5">
        <f>Kiadás!C62</f>
        <v>0</v>
      </c>
      <c r="Q10" s="5">
        <f>Kiadás!D62</f>
        <v>0</v>
      </c>
      <c r="R10" s="5">
        <f t="shared" si="1"/>
        <v>430000</v>
      </c>
      <c r="S10" s="5">
        <f t="shared" si="1"/>
        <v>430000</v>
      </c>
    </row>
    <row r="11" spans="1:19" s="11" customFormat="1" ht="30">
      <c r="A11" s="1">
        <v>8</v>
      </c>
      <c r="B11" s="204"/>
      <c r="C11" s="201"/>
      <c r="D11" s="201"/>
      <c r="E11" s="201"/>
      <c r="F11" s="201"/>
      <c r="G11" s="201"/>
      <c r="H11" s="201"/>
      <c r="I11" s="201"/>
      <c r="J11" s="201"/>
      <c r="K11" s="91" t="s">
        <v>83</v>
      </c>
      <c r="L11" s="5">
        <f>Kiadás!C123</f>
        <v>0</v>
      </c>
      <c r="M11" s="5">
        <f>Kiadás!D123</f>
        <v>0</v>
      </c>
      <c r="N11" s="5">
        <f>Kiadás!C124</f>
        <v>965390</v>
      </c>
      <c r="O11" s="5">
        <f>Kiadás!D124</f>
        <v>965390</v>
      </c>
      <c r="P11" s="5">
        <f>Kiadás!C125</f>
        <v>0</v>
      </c>
      <c r="Q11" s="5">
        <f>Kiadás!D125</f>
        <v>0</v>
      </c>
      <c r="R11" s="5">
        <f t="shared" si="1"/>
        <v>965390</v>
      </c>
      <c r="S11" s="5">
        <f t="shared" si="1"/>
        <v>965390</v>
      </c>
    </row>
    <row r="12" spans="1:19" s="11" customFormat="1" ht="15.75">
      <c r="A12" s="1">
        <v>9</v>
      </c>
      <c r="B12" s="90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13813034</v>
      </c>
      <c r="F12" s="13">
        <f t="shared" si="2"/>
        <v>13898734</v>
      </c>
      <c r="G12" s="13">
        <f t="shared" si="2"/>
        <v>200000</v>
      </c>
      <c r="H12" s="13">
        <f t="shared" si="2"/>
        <v>200000</v>
      </c>
      <c r="I12" s="13">
        <f t="shared" si="2"/>
        <v>14013034</v>
      </c>
      <c r="J12" s="13">
        <f t="shared" si="2"/>
        <v>14098734</v>
      </c>
      <c r="K12" s="90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12917586</v>
      </c>
      <c r="O12" s="13">
        <f t="shared" si="3"/>
        <v>13011588</v>
      </c>
      <c r="P12" s="13">
        <f t="shared" si="3"/>
        <v>549045</v>
      </c>
      <c r="Q12" s="13">
        <f t="shared" si="3"/>
        <v>549045</v>
      </c>
      <c r="R12" s="13">
        <f t="shared" si="3"/>
        <v>13466631</v>
      </c>
      <c r="S12" s="13">
        <f t="shared" si="3"/>
        <v>13560633</v>
      </c>
    </row>
    <row r="13" spans="1:19" s="11" customFormat="1" ht="15.75">
      <c r="A13" s="1">
        <v>10</v>
      </c>
      <c r="B13" s="92" t="s">
        <v>139</v>
      </c>
      <c r="C13" s="93">
        <f aca="true" t="shared" si="4" ref="C13:J13">C12-L12</f>
        <v>0</v>
      </c>
      <c r="D13" s="93">
        <f t="shared" si="4"/>
        <v>0</v>
      </c>
      <c r="E13" s="93">
        <f t="shared" si="4"/>
        <v>895448</v>
      </c>
      <c r="F13" s="93">
        <f t="shared" si="4"/>
        <v>887146</v>
      </c>
      <c r="G13" s="93">
        <f t="shared" si="4"/>
        <v>-349045</v>
      </c>
      <c r="H13" s="93">
        <f t="shared" si="4"/>
        <v>-349045</v>
      </c>
      <c r="I13" s="93">
        <f t="shared" si="4"/>
        <v>546403</v>
      </c>
      <c r="J13" s="93">
        <f t="shared" si="4"/>
        <v>538101</v>
      </c>
      <c r="K13" s="203" t="s">
        <v>125</v>
      </c>
      <c r="L13" s="197">
        <f>Kiadás!C152</f>
        <v>0</v>
      </c>
      <c r="M13" s="197">
        <f>Kiadás!D152</f>
        <v>0</v>
      </c>
      <c r="N13" s="197">
        <f>Kiadás!C153</f>
        <v>546987</v>
      </c>
      <c r="O13" s="197">
        <f>Kiadás!D153</f>
        <v>546987</v>
      </c>
      <c r="P13" s="197">
        <f>Kiadás!C154</f>
        <v>0</v>
      </c>
      <c r="Q13" s="197">
        <f>Kiadás!D154</f>
        <v>0</v>
      </c>
      <c r="R13" s="197">
        <f>L13+N13+P13</f>
        <v>546987</v>
      </c>
      <c r="S13" s="197">
        <f>M13+O13+Q13</f>
        <v>546987</v>
      </c>
    </row>
    <row r="14" spans="1:19" s="11" customFormat="1" ht="15.75">
      <c r="A14" s="1">
        <v>11</v>
      </c>
      <c r="B14" s="92" t="s">
        <v>130</v>
      </c>
      <c r="C14" s="5">
        <f>Bevételek!C259</f>
        <v>0</v>
      </c>
      <c r="D14" s="5">
        <f>Bevételek!D259</f>
        <v>0</v>
      </c>
      <c r="E14" s="5">
        <f>Bevételek!C260</f>
        <v>4689309</v>
      </c>
      <c r="F14" s="5">
        <f>Bevételek!D260</f>
        <v>4697611</v>
      </c>
      <c r="G14" s="5">
        <f>Bevételek!C261</f>
        <v>0</v>
      </c>
      <c r="H14" s="5">
        <f>Bevételek!D261</f>
        <v>0</v>
      </c>
      <c r="I14" s="5">
        <f>C14+E14+G14</f>
        <v>4689309</v>
      </c>
      <c r="J14" s="5">
        <f>D14+F14+H14</f>
        <v>4697611</v>
      </c>
      <c r="K14" s="203"/>
      <c r="L14" s="197"/>
      <c r="M14" s="197"/>
      <c r="N14" s="197"/>
      <c r="O14" s="197"/>
      <c r="P14" s="197"/>
      <c r="Q14" s="197"/>
      <c r="R14" s="197"/>
      <c r="S14" s="197"/>
    </row>
    <row r="15" spans="1:19" s="11" customFormat="1" ht="15.75">
      <c r="A15" s="1">
        <v>12</v>
      </c>
      <c r="B15" s="92" t="s">
        <v>131</v>
      </c>
      <c r="C15" s="5">
        <f>Bevételek!C280</f>
        <v>0</v>
      </c>
      <c r="D15" s="5">
        <f>Bevételek!D280</f>
        <v>0</v>
      </c>
      <c r="E15" s="5">
        <f>Bevételek!C281</f>
        <v>0</v>
      </c>
      <c r="F15" s="5">
        <f>Bevételek!D281</f>
        <v>0</v>
      </c>
      <c r="G15" s="5">
        <f>Bevételek!C282</f>
        <v>0</v>
      </c>
      <c r="H15" s="5">
        <f>Bevételek!D282</f>
        <v>0</v>
      </c>
      <c r="I15" s="5">
        <f>C15+E15+G15</f>
        <v>0</v>
      </c>
      <c r="J15" s="5">
        <f>D15+F15+H15</f>
        <v>0</v>
      </c>
      <c r="K15" s="203"/>
      <c r="L15" s="197"/>
      <c r="M15" s="197"/>
      <c r="N15" s="197"/>
      <c r="O15" s="197"/>
      <c r="P15" s="197"/>
      <c r="Q15" s="197"/>
      <c r="R15" s="197"/>
      <c r="S15" s="197"/>
    </row>
    <row r="16" spans="1:19" s="11" customFormat="1" ht="31.5">
      <c r="A16" s="1">
        <v>13</v>
      </c>
      <c r="B16" s="90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18502343</v>
      </c>
      <c r="F16" s="14">
        <f t="shared" si="5"/>
        <v>18596345</v>
      </c>
      <c r="G16" s="14">
        <f t="shared" si="5"/>
        <v>200000</v>
      </c>
      <c r="H16" s="14">
        <f t="shared" si="5"/>
        <v>200000</v>
      </c>
      <c r="I16" s="14">
        <f t="shared" si="5"/>
        <v>18702343</v>
      </c>
      <c r="J16" s="14">
        <f t="shared" si="5"/>
        <v>18796345</v>
      </c>
      <c r="K16" s="90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13464573</v>
      </c>
      <c r="O16" s="14">
        <f t="shared" si="6"/>
        <v>13558575</v>
      </c>
      <c r="P16" s="14">
        <f t="shared" si="6"/>
        <v>549045</v>
      </c>
      <c r="Q16" s="14">
        <f t="shared" si="6"/>
        <v>549045</v>
      </c>
      <c r="R16" s="14">
        <f t="shared" si="6"/>
        <v>14013618</v>
      </c>
      <c r="S16" s="14">
        <f t="shared" si="6"/>
        <v>14107620</v>
      </c>
    </row>
    <row r="17" spans="1:19" s="94" customFormat="1" ht="16.5">
      <c r="A17" s="1">
        <v>14</v>
      </c>
      <c r="B17" s="205" t="s">
        <v>133</v>
      </c>
      <c r="C17" s="206"/>
      <c r="D17" s="206"/>
      <c r="E17" s="206"/>
      <c r="F17" s="206"/>
      <c r="G17" s="206"/>
      <c r="H17" s="206"/>
      <c r="I17" s="206"/>
      <c r="J17" s="207"/>
      <c r="K17" s="198" t="s">
        <v>112</v>
      </c>
      <c r="L17" s="198"/>
      <c r="M17" s="198"/>
      <c r="N17" s="198"/>
      <c r="O17" s="198"/>
      <c r="P17" s="198"/>
      <c r="Q17" s="198"/>
      <c r="R17" s="198"/>
      <c r="S17" s="198"/>
    </row>
    <row r="18" spans="1:19" s="11" customFormat="1" ht="47.25">
      <c r="A18" s="1">
        <v>15</v>
      </c>
      <c r="B18" s="89" t="s">
        <v>293</v>
      </c>
      <c r="C18" s="5">
        <f>Bevételek!C120</f>
        <v>0</v>
      </c>
      <c r="D18" s="5">
        <f>Bevételek!D120</f>
        <v>0</v>
      </c>
      <c r="E18" s="5">
        <f>Bevételek!C121</f>
        <v>0</v>
      </c>
      <c r="F18" s="5">
        <f>Bevételek!D121</f>
        <v>0</v>
      </c>
      <c r="G18" s="5">
        <f>Bevételek!C122</f>
        <v>0</v>
      </c>
      <c r="H18" s="5">
        <f>Bevételek!D122</f>
        <v>0</v>
      </c>
      <c r="I18" s="5">
        <f aca="true" t="shared" si="7" ref="I18:J20">C18+E18+G18</f>
        <v>0</v>
      </c>
      <c r="J18" s="5">
        <f t="shared" si="7"/>
        <v>0</v>
      </c>
      <c r="K18" s="89" t="s">
        <v>110</v>
      </c>
      <c r="L18" s="5">
        <f>Kiadás!C128</f>
        <v>0</v>
      </c>
      <c r="M18" s="5">
        <f>Kiadás!D128</f>
        <v>0</v>
      </c>
      <c r="N18" s="5">
        <f>Kiadás!C129</f>
        <v>0</v>
      </c>
      <c r="O18" s="5">
        <f>Kiadás!D129</f>
        <v>0</v>
      </c>
      <c r="P18" s="5">
        <f>Kiadás!C130</f>
        <v>0</v>
      </c>
      <c r="Q18" s="5">
        <f>Kiadás!D130</f>
        <v>0</v>
      </c>
      <c r="R18" s="5">
        <f aca="true" t="shared" si="8" ref="R18:S20">L18+N18+P18</f>
        <v>0</v>
      </c>
      <c r="S18" s="5">
        <f t="shared" si="8"/>
        <v>0</v>
      </c>
    </row>
    <row r="19" spans="1:19" s="11" customFormat="1" ht="15.75">
      <c r="A19" s="1">
        <v>16</v>
      </c>
      <c r="B19" s="89" t="s">
        <v>133</v>
      </c>
      <c r="C19" s="5">
        <f>Bevételek!C223</f>
        <v>0</v>
      </c>
      <c r="D19" s="5">
        <f>Bevételek!D223</f>
        <v>0</v>
      </c>
      <c r="E19" s="5">
        <f>Bevételek!C224</f>
        <v>0</v>
      </c>
      <c r="F19" s="5">
        <f>Bevételek!D224</f>
        <v>0</v>
      </c>
      <c r="G19" s="5">
        <f>Bevételek!C225</f>
        <v>0</v>
      </c>
      <c r="H19" s="5">
        <f>Bevételek!D225</f>
        <v>0</v>
      </c>
      <c r="I19" s="5">
        <f t="shared" si="7"/>
        <v>0</v>
      </c>
      <c r="J19" s="5">
        <f t="shared" si="7"/>
        <v>0</v>
      </c>
      <c r="K19" s="89" t="s">
        <v>45</v>
      </c>
      <c r="L19" s="5">
        <f>Kiadás!C132</f>
        <v>0</v>
      </c>
      <c r="M19" s="5">
        <f>Kiadás!D132</f>
        <v>0</v>
      </c>
      <c r="N19" s="5">
        <f>Kiadás!C133</f>
        <v>4679301</v>
      </c>
      <c r="O19" s="5">
        <f>Kiadás!D133</f>
        <v>4679301</v>
      </c>
      <c r="P19" s="5">
        <f>Kiadás!C134</f>
        <v>0</v>
      </c>
      <c r="Q19" s="5">
        <f>Kiadás!D134</f>
        <v>0</v>
      </c>
      <c r="R19" s="5">
        <f t="shared" si="8"/>
        <v>4679301</v>
      </c>
      <c r="S19" s="5">
        <f t="shared" si="8"/>
        <v>4679301</v>
      </c>
    </row>
    <row r="20" spans="1:19" s="11" customFormat="1" ht="31.5">
      <c r="A20" s="1">
        <v>17</v>
      </c>
      <c r="B20" s="89" t="s">
        <v>365</v>
      </c>
      <c r="C20" s="5">
        <f>Bevételek!C250</f>
        <v>0</v>
      </c>
      <c r="D20" s="5">
        <f>Bevételek!D250</f>
        <v>0</v>
      </c>
      <c r="E20" s="5">
        <f>Bevételek!C251</f>
        <v>0</v>
      </c>
      <c r="F20" s="5">
        <f>Bevételek!D251</f>
        <v>0</v>
      </c>
      <c r="G20" s="5">
        <f>Bevételek!C252</f>
        <v>0</v>
      </c>
      <c r="H20" s="5">
        <f>Bevételek!D252</f>
        <v>0</v>
      </c>
      <c r="I20" s="5">
        <f t="shared" si="7"/>
        <v>0</v>
      </c>
      <c r="J20" s="5">
        <f t="shared" si="7"/>
        <v>0</v>
      </c>
      <c r="K20" s="89" t="s">
        <v>202</v>
      </c>
      <c r="L20" s="5">
        <f>Kiadás!C136</f>
        <v>0</v>
      </c>
      <c r="M20" s="5">
        <f>Kiadás!D136</f>
        <v>0</v>
      </c>
      <c r="N20" s="5">
        <f>Kiadás!C137</f>
        <v>9424</v>
      </c>
      <c r="O20" s="5">
        <f>Kiadás!D137</f>
        <v>9424</v>
      </c>
      <c r="P20" s="5">
        <f>Kiadás!C138</f>
        <v>0</v>
      </c>
      <c r="Q20" s="5">
        <f>Kiadás!D138</f>
        <v>0</v>
      </c>
      <c r="R20" s="5">
        <f t="shared" si="8"/>
        <v>9424</v>
      </c>
      <c r="S20" s="5">
        <f t="shared" si="8"/>
        <v>9424</v>
      </c>
    </row>
    <row r="21" spans="1:19" s="11" customFormat="1" ht="15.75">
      <c r="A21" s="1">
        <v>18</v>
      </c>
      <c r="B21" s="90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0</v>
      </c>
      <c r="F21" s="13">
        <f t="shared" si="9"/>
        <v>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0</v>
      </c>
      <c r="K21" s="90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4688725</v>
      </c>
      <c r="O21" s="13">
        <f t="shared" si="10"/>
        <v>4688725</v>
      </c>
      <c r="P21" s="13">
        <f t="shared" si="10"/>
        <v>0</v>
      </c>
      <c r="Q21" s="13">
        <f t="shared" si="10"/>
        <v>0</v>
      </c>
      <c r="R21" s="13">
        <f t="shared" si="10"/>
        <v>4688725</v>
      </c>
      <c r="S21" s="13">
        <f t="shared" si="10"/>
        <v>4688725</v>
      </c>
    </row>
    <row r="22" spans="1:19" s="11" customFormat="1" ht="15.75">
      <c r="A22" s="1">
        <v>19</v>
      </c>
      <c r="B22" s="92" t="s">
        <v>139</v>
      </c>
      <c r="C22" s="93">
        <f aca="true" t="shared" si="11" ref="C22:J22">C21-L21</f>
        <v>0</v>
      </c>
      <c r="D22" s="93">
        <f t="shared" si="11"/>
        <v>0</v>
      </c>
      <c r="E22" s="93">
        <f t="shared" si="11"/>
        <v>-4688725</v>
      </c>
      <c r="F22" s="93">
        <f t="shared" si="11"/>
        <v>-4688725</v>
      </c>
      <c r="G22" s="93">
        <f t="shared" si="11"/>
        <v>0</v>
      </c>
      <c r="H22" s="93">
        <f t="shared" si="11"/>
        <v>0</v>
      </c>
      <c r="I22" s="93">
        <f t="shared" si="11"/>
        <v>-4688725</v>
      </c>
      <c r="J22" s="93">
        <f t="shared" si="11"/>
        <v>-4688725</v>
      </c>
      <c r="K22" s="203" t="s">
        <v>125</v>
      </c>
      <c r="L22" s="197">
        <f>Kiadás!C168</f>
        <v>0</v>
      </c>
      <c r="M22" s="197">
        <f>Kiadás!D168</f>
        <v>0</v>
      </c>
      <c r="N22" s="197">
        <f>Kiadás!C169</f>
        <v>0</v>
      </c>
      <c r="O22" s="197">
        <f>Kiadás!D169</f>
        <v>0</v>
      </c>
      <c r="P22" s="197">
        <f>Kiadás!C170</f>
        <v>0</v>
      </c>
      <c r="Q22" s="197">
        <f>Kiadás!D170</f>
        <v>0</v>
      </c>
      <c r="R22" s="197">
        <f>L22+N22+P22</f>
        <v>0</v>
      </c>
      <c r="S22" s="197">
        <f>M22+O22+Q22</f>
        <v>0</v>
      </c>
    </row>
    <row r="23" spans="1:19" s="11" customFormat="1" ht="15.75">
      <c r="A23" s="1">
        <v>20</v>
      </c>
      <c r="B23" s="92" t="s">
        <v>130</v>
      </c>
      <c r="C23" s="5">
        <f>Bevételek!C266</f>
        <v>0</v>
      </c>
      <c r="D23" s="5">
        <f>Bevételek!D266</f>
        <v>0</v>
      </c>
      <c r="E23" s="5">
        <f>Bevételek!C267</f>
        <v>0</v>
      </c>
      <c r="F23" s="5">
        <f>Bevételek!D267</f>
        <v>0</v>
      </c>
      <c r="G23" s="5">
        <f>Bevételek!C268</f>
        <v>0</v>
      </c>
      <c r="H23" s="5">
        <f>Bevételek!D268</f>
        <v>0</v>
      </c>
      <c r="I23" s="5">
        <f>C23+E23+G23</f>
        <v>0</v>
      </c>
      <c r="J23" s="5">
        <f>D23+F23+H23</f>
        <v>0</v>
      </c>
      <c r="K23" s="203"/>
      <c r="L23" s="197"/>
      <c r="M23" s="197"/>
      <c r="N23" s="197"/>
      <c r="O23" s="197"/>
      <c r="P23" s="197"/>
      <c r="Q23" s="197"/>
      <c r="R23" s="197"/>
      <c r="S23" s="197"/>
    </row>
    <row r="24" spans="1:19" s="11" customFormat="1" ht="15.75">
      <c r="A24" s="1">
        <v>21</v>
      </c>
      <c r="B24" s="92" t="s">
        <v>131</v>
      </c>
      <c r="C24" s="5">
        <f>Bevételek!C293</f>
        <v>0</v>
      </c>
      <c r="D24" s="5">
        <f>Bevételek!D293</f>
        <v>0</v>
      </c>
      <c r="E24" s="5">
        <f>Bevételek!C294</f>
        <v>0</v>
      </c>
      <c r="F24" s="5">
        <f>Bevételek!D294</f>
        <v>0</v>
      </c>
      <c r="G24" s="5">
        <f>Bevételek!C295</f>
        <v>0</v>
      </c>
      <c r="H24" s="5">
        <f>Bevételek!D295</f>
        <v>0</v>
      </c>
      <c r="I24" s="5">
        <f>C24+E24+G24</f>
        <v>0</v>
      </c>
      <c r="J24" s="5">
        <f>D24+F24+H24</f>
        <v>0</v>
      </c>
      <c r="K24" s="203"/>
      <c r="L24" s="197"/>
      <c r="M24" s="197"/>
      <c r="N24" s="197"/>
      <c r="O24" s="197"/>
      <c r="P24" s="197"/>
      <c r="Q24" s="197"/>
      <c r="R24" s="197"/>
      <c r="S24" s="197"/>
    </row>
    <row r="25" spans="1:19" s="11" customFormat="1" ht="31.5">
      <c r="A25" s="1">
        <v>22</v>
      </c>
      <c r="B25" s="90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0</v>
      </c>
      <c r="F25" s="14">
        <f t="shared" si="12"/>
        <v>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90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4688725</v>
      </c>
      <c r="O25" s="14">
        <f t="shared" si="13"/>
        <v>4688725</v>
      </c>
      <c r="P25" s="14">
        <f t="shared" si="13"/>
        <v>0</v>
      </c>
      <c r="Q25" s="14">
        <f t="shared" si="13"/>
        <v>0</v>
      </c>
      <c r="R25" s="14">
        <f t="shared" si="13"/>
        <v>4688725</v>
      </c>
      <c r="S25" s="14">
        <f t="shared" si="13"/>
        <v>4688725</v>
      </c>
    </row>
    <row r="26" spans="1:19" s="94" customFormat="1" ht="16.5">
      <c r="A26" s="1">
        <v>23</v>
      </c>
      <c r="B26" s="194" t="s">
        <v>135</v>
      </c>
      <c r="C26" s="195"/>
      <c r="D26" s="195"/>
      <c r="E26" s="195"/>
      <c r="F26" s="195"/>
      <c r="G26" s="195"/>
      <c r="H26" s="195"/>
      <c r="I26" s="195"/>
      <c r="J26" s="196"/>
      <c r="K26" s="198" t="s">
        <v>136</v>
      </c>
      <c r="L26" s="198"/>
      <c r="M26" s="198"/>
      <c r="N26" s="198"/>
      <c r="O26" s="198"/>
      <c r="P26" s="198"/>
      <c r="Q26" s="198"/>
      <c r="R26" s="198"/>
      <c r="S26" s="198"/>
    </row>
    <row r="27" spans="1:19" s="11" customFormat="1" ht="15.75">
      <c r="A27" s="1">
        <v>24</v>
      </c>
      <c r="B27" s="89" t="s">
        <v>137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13813034</v>
      </c>
      <c r="F27" s="5">
        <f t="shared" si="14"/>
        <v>13898734</v>
      </c>
      <c r="G27" s="5">
        <f t="shared" si="14"/>
        <v>200000</v>
      </c>
      <c r="H27" s="5">
        <f t="shared" si="14"/>
        <v>200000</v>
      </c>
      <c r="I27" s="5">
        <f t="shared" si="14"/>
        <v>14013034</v>
      </c>
      <c r="J27" s="5">
        <f t="shared" si="14"/>
        <v>14098734</v>
      </c>
      <c r="K27" s="89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17606311</v>
      </c>
      <c r="O27" s="5">
        <f>O12+O21</f>
        <v>17700313</v>
      </c>
      <c r="P27" s="5">
        <f t="shared" si="15"/>
        <v>549045</v>
      </c>
      <c r="Q27" s="5">
        <f>Q12+Q21</f>
        <v>549045</v>
      </c>
      <c r="R27" s="5">
        <f t="shared" si="15"/>
        <v>18155356</v>
      </c>
      <c r="S27" s="5">
        <f>S12+S21</f>
        <v>18249358</v>
      </c>
    </row>
    <row r="28" spans="1:19" s="11" customFormat="1" ht="15.75">
      <c r="A28" s="1">
        <v>25</v>
      </c>
      <c r="B28" s="92" t="s">
        <v>139</v>
      </c>
      <c r="C28" s="93">
        <f aca="true" t="shared" si="16" ref="C28:J28">C27-L27</f>
        <v>0</v>
      </c>
      <c r="D28" s="93">
        <f t="shared" si="16"/>
        <v>0</v>
      </c>
      <c r="E28" s="93">
        <f t="shared" si="16"/>
        <v>-3793277</v>
      </c>
      <c r="F28" s="93">
        <f t="shared" si="16"/>
        <v>-3801579</v>
      </c>
      <c r="G28" s="93">
        <f t="shared" si="16"/>
        <v>-349045</v>
      </c>
      <c r="H28" s="93">
        <f t="shared" si="16"/>
        <v>-349045</v>
      </c>
      <c r="I28" s="93">
        <f t="shared" si="16"/>
        <v>-4142322</v>
      </c>
      <c r="J28" s="93">
        <f t="shared" si="16"/>
        <v>-4150624</v>
      </c>
      <c r="K28" s="203" t="s">
        <v>132</v>
      </c>
      <c r="L28" s="197">
        <f t="shared" si="15"/>
        <v>0</v>
      </c>
      <c r="M28" s="197">
        <f>M13+M22</f>
        <v>0</v>
      </c>
      <c r="N28" s="197">
        <f t="shared" si="15"/>
        <v>546987</v>
      </c>
      <c r="O28" s="197">
        <f>O13+O22</f>
        <v>546987</v>
      </c>
      <c r="P28" s="197">
        <f t="shared" si="15"/>
        <v>0</v>
      </c>
      <c r="Q28" s="197">
        <f>Q13+Q22</f>
        <v>0</v>
      </c>
      <c r="R28" s="197">
        <f t="shared" si="15"/>
        <v>546987</v>
      </c>
      <c r="S28" s="197">
        <f>S13+S22</f>
        <v>546987</v>
      </c>
    </row>
    <row r="29" spans="1:19" s="11" customFormat="1" ht="15.75">
      <c r="A29" s="1">
        <v>26</v>
      </c>
      <c r="B29" s="92" t="s">
        <v>130</v>
      </c>
      <c r="C29" s="5">
        <f aca="true" t="shared" si="17" ref="C29:I30">C14+C23</f>
        <v>0</v>
      </c>
      <c r="D29" s="5">
        <f>D14+D23</f>
        <v>0</v>
      </c>
      <c r="E29" s="5">
        <f t="shared" si="17"/>
        <v>4689309</v>
      </c>
      <c r="F29" s="5">
        <f>F14+F23</f>
        <v>4697611</v>
      </c>
      <c r="G29" s="5">
        <f t="shared" si="17"/>
        <v>0</v>
      </c>
      <c r="H29" s="5">
        <f>H14+H23</f>
        <v>0</v>
      </c>
      <c r="I29" s="5">
        <f t="shared" si="17"/>
        <v>4689309</v>
      </c>
      <c r="J29" s="5">
        <f>J14+J23</f>
        <v>4697611</v>
      </c>
      <c r="K29" s="203"/>
      <c r="L29" s="197"/>
      <c r="M29" s="197"/>
      <c r="N29" s="197"/>
      <c r="O29" s="197"/>
      <c r="P29" s="197"/>
      <c r="Q29" s="197"/>
      <c r="R29" s="197"/>
      <c r="S29" s="197"/>
    </row>
    <row r="30" spans="1:19" s="11" customFormat="1" ht="15.75">
      <c r="A30" s="1">
        <v>27</v>
      </c>
      <c r="B30" s="92" t="s">
        <v>131</v>
      </c>
      <c r="C30" s="5">
        <f t="shared" si="17"/>
        <v>0</v>
      </c>
      <c r="D30" s="5">
        <f>D15+D24</f>
        <v>0</v>
      </c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203"/>
      <c r="L30" s="197"/>
      <c r="M30" s="197"/>
      <c r="N30" s="197"/>
      <c r="O30" s="197"/>
      <c r="P30" s="197"/>
      <c r="Q30" s="197"/>
      <c r="R30" s="197"/>
      <c r="S30" s="197"/>
    </row>
    <row r="31" spans="1:19" s="11" customFormat="1" ht="15.75">
      <c r="A31" s="1">
        <v>28</v>
      </c>
      <c r="B31" s="88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18502343</v>
      </c>
      <c r="F31" s="14">
        <f t="shared" si="18"/>
        <v>18596345</v>
      </c>
      <c r="G31" s="14">
        <f t="shared" si="18"/>
        <v>200000</v>
      </c>
      <c r="H31" s="14">
        <f t="shared" si="18"/>
        <v>200000</v>
      </c>
      <c r="I31" s="14">
        <f t="shared" si="18"/>
        <v>18702343</v>
      </c>
      <c r="J31" s="14">
        <f t="shared" si="18"/>
        <v>18796345</v>
      </c>
      <c r="K31" s="88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18153298</v>
      </c>
      <c r="O31" s="14">
        <f t="shared" si="19"/>
        <v>18247300</v>
      </c>
      <c r="P31" s="14">
        <f t="shared" si="19"/>
        <v>549045</v>
      </c>
      <c r="Q31" s="14">
        <f t="shared" si="19"/>
        <v>549045</v>
      </c>
      <c r="R31" s="14">
        <f t="shared" si="19"/>
        <v>18702343</v>
      </c>
      <c r="S31" s="14">
        <f t="shared" si="19"/>
        <v>18796345</v>
      </c>
    </row>
    <row r="32" ht="15">
      <c r="S32" s="190" t="s">
        <v>575</v>
      </c>
    </row>
  </sheetData>
  <sheetProtection/>
  <mergeCells count="53">
    <mergeCell ref="B10:B11"/>
    <mergeCell ref="K13:K15"/>
    <mergeCell ref="B6:J6"/>
    <mergeCell ref="B17:J17"/>
    <mergeCell ref="A1:S1"/>
    <mergeCell ref="R13:R15"/>
    <mergeCell ref="R22:R24"/>
    <mergeCell ref="R28:R30"/>
    <mergeCell ref="K4:K5"/>
    <mergeCell ref="B4:B5"/>
    <mergeCell ref="K28:K30"/>
    <mergeCell ref="K22:K24"/>
    <mergeCell ref="C10:C11"/>
    <mergeCell ref="I10:I11"/>
    <mergeCell ref="N22:N24"/>
    <mergeCell ref="N28:N30"/>
    <mergeCell ref="P22:P24"/>
    <mergeCell ref="P28:P30"/>
    <mergeCell ref="L22:L24"/>
    <mergeCell ref="P13:P15"/>
    <mergeCell ref="M13:M15"/>
    <mergeCell ref="M22:M24"/>
    <mergeCell ref="L13:L15"/>
    <mergeCell ref="C4:D4"/>
    <mergeCell ref="E4:F4"/>
    <mergeCell ref="G4:H4"/>
    <mergeCell ref="I4:J4"/>
    <mergeCell ref="D10:D11"/>
    <mergeCell ref="F10:F11"/>
    <mergeCell ref="H10:H11"/>
    <mergeCell ref="J10:J11"/>
    <mergeCell ref="E10:E11"/>
    <mergeCell ref="G10:G11"/>
    <mergeCell ref="K17:S17"/>
    <mergeCell ref="M28:M30"/>
    <mergeCell ref="O13:O15"/>
    <mergeCell ref="Q13:Q15"/>
    <mergeCell ref="O22:O24"/>
    <mergeCell ref="O28:O30"/>
    <mergeCell ref="Q22:Q24"/>
    <mergeCell ref="Q28:Q30"/>
    <mergeCell ref="L28:L30"/>
    <mergeCell ref="N13:N15"/>
    <mergeCell ref="B26:J26"/>
    <mergeCell ref="S28:S30"/>
    <mergeCell ref="K26:S26"/>
    <mergeCell ref="N4:O4"/>
    <mergeCell ref="L4:M4"/>
    <mergeCell ref="S13:S15"/>
    <mergeCell ref="R4:S4"/>
    <mergeCell ref="P4:Q4"/>
    <mergeCell ref="K6:S6"/>
    <mergeCell ref="S22:S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1"/>
  <headerFooter>
    <oddHeader>&amp;R&amp;"Arial,Normál"&amp;10 1. melléklet az 5/2018.(V.29.)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63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5.7109375" style="2" customWidth="1"/>
    <col min="2" max="2" width="35.8515625" style="2" customWidth="1"/>
    <col min="3" max="3" width="5.7109375" style="2" customWidth="1"/>
    <col min="4" max="4" width="12.8515625" style="2" customWidth="1"/>
    <col min="5" max="5" width="12.8515625" style="2" hidden="1" customWidth="1"/>
    <col min="6" max="6" width="14.00390625" style="2" customWidth="1"/>
    <col min="7" max="7" width="14.00390625" style="2" hidden="1" customWidth="1"/>
    <col min="8" max="8" width="13.421875" style="2" customWidth="1"/>
    <col min="9" max="9" width="12.421875" style="2" hidden="1" customWidth="1"/>
    <col min="10" max="16384" width="9.140625" style="2" customWidth="1"/>
  </cols>
  <sheetData>
    <row r="1" spans="1:8" ht="15.75">
      <c r="A1" s="210" t="s">
        <v>530</v>
      </c>
      <c r="B1" s="210"/>
      <c r="C1" s="210"/>
      <c r="D1" s="210"/>
      <c r="E1" s="210"/>
      <c r="F1" s="210"/>
      <c r="G1" s="210"/>
      <c r="H1" s="210"/>
    </row>
    <row r="2" spans="1:8" ht="15.75">
      <c r="A2" s="202" t="s">
        <v>457</v>
      </c>
      <c r="B2" s="202"/>
      <c r="C2" s="202"/>
      <c r="D2" s="202"/>
      <c r="E2" s="202"/>
      <c r="F2" s="202"/>
      <c r="G2" s="202"/>
      <c r="H2" s="202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/>
      <c r="F4" s="1" t="s">
        <v>3</v>
      </c>
      <c r="G4" s="160"/>
      <c r="H4" s="1" t="s">
        <v>6</v>
      </c>
      <c r="I4" s="175"/>
    </row>
    <row r="5" spans="1:9" s="3" customFormat="1" ht="15.75">
      <c r="A5" s="1">
        <v>1</v>
      </c>
      <c r="B5" s="208" t="s">
        <v>9</v>
      </c>
      <c r="C5" s="208" t="s">
        <v>140</v>
      </c>
      <c r="D5" s="211" t="s">
        <v>14</v>
      </c>
      <c r="E5" s="212"/>
      <c r="F5" s="211" t="s">
        <v>15</v>
      </c>
      <c r="G5" s="212"/>
      <c r="H5" s="4" t="s">
        <v>16</v>
      </c>
      <c r="I5" s="89"/>
    </row>
    <row r="6" spans="1:9" s="3" customFormat="1" ht="31.5">
      <c r="A6" s="1">
        <v>2</v>
      </c>
      <c r="B6" s="209"/>
      <c r="C6" s="209"/>
      <c r="D6" s="38" t="s">
        <v>4</v>
      </c>
      <c r="E6" s="38" t="s">
        <v>568</v>
      </c>
      <c r="F6" s="38" t="s">
        <v>4</v>
      </c>
      <c r="G6" s="38" t="s">
        <v>568</v>
      </c>
      <c r="H6" s="127" t="s">
        <v>4</v>
      </c>
      <c r="I6" s="38" t="s">
        <v>568</v>
      </c>
    </row>
    <row r="7" spans="1:9" s="3" customFormat="1" ht="15.75">
      <c r="A7" s="1">
        <v>3</v>
      </c>
      <c r="B7" s="103" t="s">
        <v>110</v>
      </c>
      <c r="C7" s="98"/>
      <c r="D7" s="14"/>
      <c r="E7" s="14"/>
      <c r="F7" s="14"/>
      <c r="G7" s="14"/>
      <c r="H7" s="14"/>
      <c r="I7" s="14"/>
    </row>
    <row r="8" spans="1:9" s="3" customFormat="1" ht="15.75" hidden="1">
      <c r="A8" s="1">
        <v>4</v>
      </c>
      <c r="B8" s="7"/>
      <c r="C8" s="98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>
        <v>4</v>
      </c>
      <c r="B9" s="7" t="s">
        <v>194</v>
      </c>
      <c r="C9" s="98"/>
      <c r="D9" s="5">
        <f>SUM(D8)</f>
        <v>0</v>
      </c>
      <c r="E9" s="5">
        <f>SUM(E8)</f>
        <v>0</v>
      </c>
      <c r="F9" s="114"/>
      <c r="G9" s="114"/>
      <c r="H9" s="114"/>
      <c r="I9" s="114"/>
    </row>
    <row r="10" spans="1:9" s="3" customFormat="1" ht="15.75" hidden="1">
      <c r="A10" s="1">
        <v>6</v>
      </c>
      <c r="B10" s="7"/>
      <c r="C10" s="98"/>
      <c r="D10" s="5"/>
      <c r="E10" s="5"/>
      <c r="F10" s="5"/>
      <c r="G10" s="5"/>
      <c r="H10" s="5">
        <f>D10+F10</f>
        <v>0</v>
      </c>
      <c r="I10" s="5">
        <f>E10+G10</f>
        <v>0</v>
      </c>
    </row>
    <row r="11" spans="1:9" s="3" customFormat="1" ht="15.75" hidden="1">
      <c r="A11" s="1">
        <v>7</v>
      </c>
      <c r="B11" s="7"/>
      <c r="C11" s="98"/>
      <c r="D11" s="5"/>
      <c r="E11" s="5"/>
      <c r="F11" s="5"/>
      <c r="G11" s="5"/>
      <c r="H11" s="5">
        <f>D11+F11</f>
        <v>0</v>
      </c>
      <c r="I11" s="5">
        <f>E11+G11</f>
        <v>0</v>
      </c>
    </row>
    <row r="12" spans="1:9" s="3" customFormat="1" ht="31.5" hidden="1">
      <c r="A12" s="1">
        <v>5</v>
      </c>
      <c r="B12" s="7" t="s">
        <v>193</v>
      </c>
      <c r="C12" s="98"/>
      <c r="D12" s="5">
        <f>SUM(D10:D11)</f>
        <v>0</v>
      </c>
      <c r="E12" s="5">
        <f>SUM(E10:E11)</f>
        <v>0</v>
      </c>
      <c r="F12" s="114"/>
      <c r="G12" s="114"/>
      <c r="H12" s="114"/>
      <c r="I12" s="114"/>
    </row>
    <row r="13" spans="1:9" s="3" customFormat="1" ht="15.75" hidden="1">
      <c r="A13" s="1">
        <v>9</v>
      </c>
      <c r="B13" s="7" t="s">
        <v>541</v>
      </c>
      <c r="C13" s="98">
        <v>2</v>
      </c>
      <c r="D13" s="5">
        <v>0</v>
      </c>
      <c r="E13" s="5">
        <v>0</v>
      </c>
      <c r="F13" s="5"/>
      <c r="G13" s="5"/>
      <c r="H13" s="5">
        <f>D13+F13</f>
        <v>0</v>
      </c>
      <c r="I13" s="5">
        <f>E13+G13</f>
        <v>0</v>
      </c>
    </row>
    <row r="14" spans="1:9" s="3" customFormat="1" ht="31.5" hidden="1">
      <c r="A14" s="1">
        <v>6</v>
      </c>
      <c r="B14" s="7" t="s">
        <v>192</v>
      </c>
      <c r="C14" s="98"/>
      <c r="D14" s="5">
        <f>SUM(D13)</f>
        <v>0</v>
      </c>
      <c r="E14" s="5">
        <f>SUM(E13)</f>
        <v>0</v>
      </c>
      <c r="F14" s="114"/>
      <c r="G14" s="114"/>
      <c r="H14" s="114"/>
      <c r="I14" s="114"/>
    </row>
    <row r="15" spans="1:9" s="3" customFormat="1" ht="31.5" hidden="1">
      <c r="A15" s="1">
        <v>11</v>
      </c>
      <c r="B15" s="7" t="s">
        <v>195</v>
      </c>
      <c r="C15" s="98"/>
      <c r="D15" s="5" t="e">
        <f>SUM(#REF!)</f>
        <v>#REF!</v>
      </c>
      <c r="E15" s="5" t="e">
        <f>SUM(#REF!)</f>
        <v>#REF!</v>
      </c>
      <c r="F15" s="114"/>
      <c r="G15" s="114"/>
      <c r="H15" s="114"/>
      <c r="I15" s="114"/>
    </row>
    <row r="16" spans="1:9" s="3" customFormat="1" ht="15.75" hidden="1">
      <c r="A16" s="1">
        <v>12</v>
      </c>
      <c r="B16" s="7" t="s">
        <v>196</v>
      </c>
      <c r="C16" s="98"/>
      <c r="D16" s="5"/>
      <c r="E16" s="5"/>
      <c r="F16" s="114"/>
      <c r="G16" s="114"/>
      <c r="H16" s="114"/>
      <c r="I16" s="114"/>
    </row>
    <row r="17" spans="1:9" s="3" customFormat="1" ht="31.5" hidden="1">
      <c r="A17" s="1">
        <v>13</v>
      </c>
      <c r="B17" s="7" t="s">
        <v>197</v>
      </c>
      <c r="C17" s="98"/>
      <c r="D17" s="5"/>
      <c r="E17" s="5"/>
      <c r="F17" s="114"/>
      <c r="G17" s="114"/>
      <c r="H17" s="114"/>
      <c r="I17" s="114"/>
    </row>
    <row r="18" spans="1:9" s="3" customFormat="1" ht="31.5" hidden="1">
      <c r="A18" s="1">
        <v>14</v>
      </c>
      <c r="B18" s="7" t="s">
        <v>216</v>
      </c>
      <c r="C18" s="98"/>
      <c r="D18" s="114"/>
      <c r="E18" s="114"/>
      <c r="F18" s="5">
        <f>SUM(F7:F17)</f>
        <v>0</v>
      </c>
      <c r="G18" s="5">
        <f>SUM(G7:G17)</f>
        <v>0</v>
      </c>
      <c r="H18" s="114"/>
      <c r="I18" s="114"/>
    </row>
    <row r="19" spans="1:9" s="3" customFormat="1" ht="15.75">
      <c r="A19" s="1">
        <v>4</v>
      </c>
      <c r="B19" s="9" t="s">
        <v>110</v>
      </c>
      <c r="C19" s="98"/>
      <c r="D19" s="14">
        <f>SUM(D20:D22)</f>
        <v>0</v>
      </c>
      <c r="E19" s="14">
        <f>SUM(E20:E22)</f>
        <v>0</v>
      </c>
      <c r="F19" s="14">
        <f>SUM(F20:F22)</f>
        <v>0</v>
      </c>
      <c r="G19" s="14">
        <f>SUM(G20:G22)</f>
        <v>0</v>
      </c>
      <c r="H19" s="14">
        <f aca="true" t="shared" si="0" ref="H19:I22">D19+F19</f>
        <v>0</v>
      </c>
      <c r="I19" s="14">
        <f t="shared" si="0"/>
        <v>0</v>
      </c>
    </row>
    <row r="20" spans="1:9" s="3" customFormat="1" ht="15.75">
      <c r="A20" s="1">
        <v>5</v>
      </c>
      <c r="B20" s="86" t="s">
        <v>381</v>
      </c>
      <c r="C20" s="98">
        <v>1</v>
      </c>
      <c r="D20" s="5">
        <f>SUMIF($C$7:$C$19,"1",D$7:D$19)</f>
        <v>0</v>
      </c>
      <c r="E20" s="5">
        <f>SUMIF($C$7:$C$19,"1",E$7:E$19)</f>
        <v>0</v>
      </c>
      <c r="F20" s="5">
        <f>SUMIF($C$7:$C$19,"1",F$7:F$19)</f>
        <v>0</v>
      </c>
      <c r="G20" s="5">
        <f>SUMIF($C$7:$C$19,"1",G$7:G$19)</f>
        <v>0</v>
      </c>
      <c r="H20" s="5">
        <f t="shared" si="0"/>
        <v>0</v>
      </c>
      <c r="I20" s="5">
        <f t="shared" si="0"/>
        <v>0</v>
      </c>
    </row>
    <row r="21" spans="1:9" s="3" customFormat="1" ht="15.75">
      <c r="A21" s="1">
        <v>6</v>
      </c>
      <c r="B21" s="86" t="s">
        <v>227</v>
      </c>
      <c r="C21" s="98">
        <v>2</v>
      </c>
      <c r="D21" s="5">
        <f>SUMIF($C$7:$C$19,"2",D$7:D$19)</f>
        <v>0</v>
      </c>
      <c r="E21" s="5">
        <f>SUMIF($C$7:$C$19,"2",E$7:E$19)</f>
        <v>0</v>
      </c>
      <c r="F21" s="5">
        <f>SUMIF($C$7:$C$19,"2",F$7:F$19)</f>
        <v>0</v>
      </c>
      <c r="G21" s="5">
        <f>SUMIF($C$7:$C$19,"2",G$7:G$19)</f>
        <v>0</v>
      </c>
      <c r="H21" s="5">
        <f t="shared" si="0"/>
        <v>0</v>
      </c>
      <c r="I21" s="5">
        <f t="shared" si="0"/>
        <v>0</v>
      </c>
    </row>
    <row r="22" spans="1:9" s="3" customFormat="1" ht="15.75">
      <c r="A22" s="1">
        <v>7</v>
      </c>
      <c r="B22" s="86" t="s">
        <v>124</v>
      </c>
      <c r="C22" s="98">
        <v>3</v>
      </c>
      <c r="D22" s="5">
        <f>SUMIF($C$7:$C$19,"3",D$7:D$19)</f>
        <v>0</v>
      </c>
      <c r="E22" s="5">
        <f>SUMIF($C$7:$C$19,"3",E$7:E$19)</f>
        <v>0</v>
      </c>
      <c r="F22" s="5">
        <f>SUMIF($C$7:$C$19,"3",F$7:F$19)</f>
        <v>0</v>
      </c>
      <c r="G22" s="5">
        <f>SUMIF($C$7:$C$19,"3",G$7:G$19)</f>
        <v>0</v>
      </c>
      <c r="H22" s="5">
        <f t="shared" si="0"/>
        <v>0</v>
      </c>
      <c r="I22" s="5">
        <f t="shared" si="0"/>
        <v>0</v>
      </c>
    </row>
    <row r="23" spans="1:9" s="3" customFormat="1" ht="15.75">
      <c r="A23" s="1">
        <v>8</v>
      </c>
      <c r="B23" s="103" t="s">
        <v>45</v>
      </c>
      <c r="C23" s="98"/>
      <c r="D23" s="14"/>
      <c r="E23" s="14"/>
      <c r="F23" s="14"/>
      <c r="G23" s="14"/>
      <c r="H23" s="14"/>
      <c r="I23" s="14"/>
    </row>
    <row r="24" spans="1:9" s="3" customFormat="1" ht="15.75">
      <c r="A24" s="1">
        <v>9</v>
      </c>
      <c r="B24" s="119" t="s">
        <v>475</v>
      </c>
      <c r="C24" s="98">
        <v>2</v>
      </c>
      <c r="D24" s="5">
        <v>39370</v>
      </c>
      <c r="E24" s="5">
        <v>39370</v>
      </c>
      <c r="F24" s="5">
        <v>10630</v>
      </c>
      <c r="G24" s="5">
        <v>10630</v>
      </c>
      <c r="H24" s="5">
        <f aca="true" t="shared" si="1" ref="H24:I30">D24+F24</f>
        <v>50000</v>
      </c>
      <c r="I24" s="5">
        <f t="shared" si="1"/>
        <v>50000</v>
      </c>
    </row>
    <row r="25" spans="1:9" s="3" customFormat="1" ht="15.75">
      <c r="A25" s="1">
        <v>10</v>
      </c>
      <c r="B25" s="7" t="s">
        <v>495</v>
      </c>
      <c r="C25" s="98">
        <v>2</v>
      </c>
      <c r="D25" s="5">
        <v>1336975</v>
      </c>
      <c r="E25" s="5">
        <v>1336975</v>
      </c>
      <c r="F25" s="5">
        <v>360983</v>
      </c>
      <c r="G25" s="5">
        <v>360983</v>
      </c>
      <c r="H25" s="5">
        <f t="shared" si="1"/>
        <v>1697958</v>
      </c>
      <c r="I25" s="5">
        <f t="shared" si="1"/>
        <v>1697958</v>
      </c>
    </row>
    <row r="26" spans="1:9" s="3" customFormat="1" ht="15.75">
      <c r="A26" s="1">
        <v>11</v>
      </c>
      <c r="B26" s="7" t="s">
        <v>542</v>
      </c>
      <c r="C26" s="98">
        <v>2</v>
      </c>
      <c r="D26" s="5">
        <v>601114</v>
      </c>
      <c r="E26" s="5">
        <v>601114</v>
      </c>
      <c r="F26" s="5">
        <v>162301</v>
      </c>
      <c r="G26" s="5">
        <v>162301</v>
      </c>
      <c r="H26" s="5">
        <f t="shared" si="1"/>
        <v>763415</v>
      </c>
      <c r="I26" s="5">
        <f t="shared" si="1"/>
        <v>763415</v>
      </c>
    </row>
    <row r="27" spans="1:9" s="3" customFormat="1" ht="31.5">
      <c r="A27" s="1">
        <v>12</v>
      </c>
      <c r="B27" s="7" t="s">
        <v>539</v>
      </c>
      <c r="C27" s="98">
        <v>2</v>
      </c>
      <c r="D27" s="5">
        <v>991000</v>
      </c>
      <c r="E27" s="5">
        <v>991000</v>
      </c>
      <c r="F27" s="5">
        <v>178200</v>
      </c>
      <c r="G27" s="5">
        <v>178200</v>
      </c>
      <c r="H27" s="5">
        <f t="shared" si="1"/>
        <v>1169200</v>
      </c>
      <c r="I27" s="5">
        <f t="shared" si="1"/>
        <v>1169200</v>
      </c>
    </row>
    <row r="28" spans="1:9" s="3" customFormat="1" ht="31.5">
      <c r="A28" s="1">
        <v>13</v>
      </c>
      <c r="B28" s="7" t="s">
        <v>540</v>
      </c>
      <c r="C28" s="98">
        <v>2</v>
      </c>
      <c r="D28" s="5">
        <v>392400</v>
      </c>
      <c r="E28" s="5">
        <v>392400</v>
      </c>
      <c r="F28" s="5">
        <v>105948</v>
      </c>
      <c r="G28" s="5">
        <v>105948</v>
      </c>
      <c r="H28" s="5">
        <f t="shared" si="1"/>
        <v>498348</v>
      </c>
      <c r="I28" s="5">
        <f t="shared" si="1"/>
        <v>498348</v>
      </c>
    </row>
    <row r="29" spans="1:9" s="3" customFormat="1" ht="15.75">
      <c r="A29" s="1">
        <v>14</v>
      </c>
      <c r="B29" s="174" t="s">
        <v>550</v>
      </c>
      <c r="C29" s="98">
        <v>2</v>
      </c>
      <c r="D29" s="5">
        <v>394000</v>
      </c>
      <c r="E29" s="5">
        <v>394000</v>
      </c>
      <c r="F29" s="5">
        <v>106380</v>
      </c>
      <c r="G29" s="5">
        <v>106380</v>
      </c>
      <c r="H29" s="5">
        <f t="shared" si="1"/>
        <v>500380</v>
      </c>
      <c r="I29" s="5">
        <f t="shared" si="1"/>
        <v>500380</v>
      </c>
    </row>
    <row r="30" spans="1:9" s="3" customFormat="1" ht="15.75" hidden="1">
      <c r="A30" s="1">
        <v>12</v>
      </c>
      <c r="B30" s="173"/>
      <c r="C30" s="98">
        <v>2</v>
      </c>
      <c r="D30" s="5"/>
      <c r="E30" s="5"/>
      <c r="F30" s="5"/>
      <c r="G30" s="5"/>
      <c r="H30" s="5">
        <f t="shared" si="1"/>
        <v>0</v>
      </c>
      <c r="I30" s="5">
        <f t="shared" si="1"/>
        <v>0</v>
      </c>
    </row>
    <row r="31" spans="1:9" s="3" customFormat="1" ht="15.75">
      <c r="A31" s="1">
        <v>15</v>
      </c>
      <c r="B31" s="7" t="s">
        <v>198</v>
      </c>
      <c r="C31" s="98"/>
      <c r="D31" s="5">
        <f>SUM(D24:D30)</f>
        <v>3754859</v>
      </c>
      <c r="E31" s="5">
        <f>SUM(E24:E30)</f>
        <v>3754859</v>
      </c>
      <c r="F31" s="114"/>
      <c r="G31" s="114"/>
      <c r="H31" s="114"/>
      <c r="I31" s="114"/>
    </row>
    <row r="32" spans="1:9" s="3" customFormat="1" ht="31.5" hidden="1">
      <c r="A32" s="1"/>
      <c r="B32" s="7" t="s">
        <v>199</v>
      </c>
      <c r="C32" s="98"/>
      <c r="D32" s="5"/>
      <c r="E32" s="5"/>
      <c r="F32" s="114"/>
      <c r="G32" s="114"/>
      <c r="H32" s="114"/>
      <c r="I32" s="114"/>
    </row>
    <row r="33" spans="1:9" s="3" customFormat="1" ht="15.75" hidden="1">
      <c r="A33" s="1"/>
      <c r="B33" s="7"/>
      <c r="C33" s="98"/>
      <c r="D33" s="5"/>
      <c r="E33" s="5"/>
      <c r="F33" s="5"/>
      <c r="G33" s="5"/>
      <c r="H33" s="5">
        <f>D33+F33</f>
        <v>0</v>
      </c>
      <c r="I33" s="5">
        <f>E33+G33</f>
        <v>0</v>
      </c>
    </row>
    <row r="34" spans="1:9" s="3" customFormat="1" ht="15.75" hidden="1">
      <c r="A34" s="1"/>
      <c r="B34" s="7"/>
      <c r="C34" s="98"/>
      <c r="D34" s="5"/>
      <c r="E34" s="5"/>
      <c r="F34" s="5"/>
      <c r="G34" s="5"/>
      <c r="H34" s="5">
        <f>D34+F34</f>
        <v>0</v>
      </c>
      <c r="I34" s="5">
        <f>E34+G34</f>
        <v>0</v>
      </c>
    </row>
    <row r="35" spans="1:9" s="3" customFormat="1" ht="31.5" hidden="1">
      <c r="A35" s="1"/>
      <c r="B35" s="7" t="s">
        <v>200</v>
      </c>
      <c r="C35" s="98"/>
      <c r="D35" s="5">
        <f>SUM(D33:D34)</f>
        <v>0</v>
      </c>
      <c r="E35" s="5">
        <f>SUM(E33:E34)</f>
        <v>0</v>
      </c>
      <c r="F35" s="114"/>
      <c r="G35" s="114"/>
      <c r="H35" s="114"/>
      <c r="I35" s="114"/>
    </row>
    <row r="36" spans="1:9" s="3" customFormat="1" ht="47.25">
      <c r="A36" s="1">
        <v>16</v>
      </c>
      <c r="B36" s="7" t="s">
        <v>201</v>
      </c>
      <c r="C36" s="98"/>
      <c r="D36" s="114"/>
      <c r="E36" s="114"/>
      <c r="F36" s="5">
        <f>SUM(F23:F35)</f>
        <v>924442</v>
      </c>
      <c r="G36" s="5">
        <f>SUM(G23:G35)</f>
        <v>924442</v>
      </c>
      <c r="H36" s="114"/>
      <c r="I36" s="114"/>
    </row>
    <row r="37" spans="1:9" s="3" customFormat="1" ht="15.75">
      <c r="A37" s="1">
        <v>17</v>
      </c>
      <c r="B37" s="9" t="s">
        <v>45</v>
      </c>
      <c r="C37" s="98"/>
      <c r="D37" s="14">
        <f>SUM(D38:D40)</f>
        <v>3754859</v>
      </c>
      <c r="E37" s="14">
        <f>SUM(E38:E40)</f>
        <v>3754859</v>
      </c>
      <c r="F37" s="14">
        <f>SUM(F38:F40)</f>
        <v>924442</v>
      </c>
      <c r="G37" s="14">
        <f>SUM(G38:G40)</f>
        <v>924442</v>
      </c>
      <c r="H37" s="14">
        <f aca="true" t="shared" si="2" ref="H37:I40">D37+F37</f>
        <v>4679301</v>
      </c>
      <c r="I37" s="14">
        <f t="shared" si="2"/>
        <v>4679301</v>
      </c>
    </row>
    <row r="38" spans="1:9" s="3" customFormat="1" ht="15.75">
      <c r="A38" s="1">
        <v>18</v>
      </c>
      <c r="B38" s="86" t="s">
        <v>381</v>
      </c>
      <c r="C38" s="98">
        <v>1</v>
      </c>
      <c r="D38" s="5">
        <f>SUMIF($C$23:$C$37,"1",D$23:D$37)</f>
        <v>0</v>
      </c>
      <c r="E38" s="5">
        <f>SUMIF($C$23:$C$37,"1",E$23:E$37)</f>
        <v>0</v>
      </c>
      <c r="F38" s="5">
        <f>SUMIF($C$23:$C$37,"1",F$23:F$37)</f>
        <v>0</v>
      </c>
      <c r="G38" s="5">
        <f>SUMIF($C$23:$C$37,"1",G$23:G$37)</f>
        <v>0</v>
      </c>
      <c r="H38" s="5">
        <f t="shared" si="2"/>
        <v>0</v>
      </c>
      <c r="I38" s="5">
        <f t="shared" si="2"/>
        <v>0</v>
      </c>
    </row>
    <row r="39" spans="1:9" s="3" customFormat="1" ht="15.75">
      <c r="A39" s="1">
        <v>19</v>
      </c>
      <c r="B39" s="86" t="s">
        <v>227</v>
      </c>
      <c r="C39" s="98">
        <v>2</v>
      </c>
      <c r="D39" s="5">
        <f>SUMIF($C$23:$C$37,"2",D$23:D$37)</f>
        <v>3754859</v>
      </c>
      <c r="E39" s="5">
        <f>SUMIF($C$23:$C$37,"2",E$23:E$37)</f>
        <v>3754859</v>
      </c>
      <c r="F39" s="5">
        <f>SUMIF($C$23:$C$37,"2",F$23:F$37)</f>
        <v>924442</v>
      </c>
      <c r="G39" s="5">
        <f>SUMIF($C$23:$C$37,"2",G$23:G$37)</f>
        <v>924442</v>
      </c>
      <c r="H39" s="5">
        <f t="shared" si="2"/>
        <v>4679301</v>
      </c>
      <c r="I39" s="5">
        <f t="shared" si="2"/>
        <v>4679301</v>
      </c>
    </row>
    <row r="40" spans="1:9" s="3" customFormat="1" ht="15.75">
      <c r="A40" s="1">
        <v>20</v>
      </c>
      <c r="B40" s="86" t="s">
        <v>124</v>
      </c>
      <c r="C40" s="98">
        <v>3</v>
      </c>
      <c r="D40" s="5">
        <f>SUMIF($C$23:$C$37,"3",D$23:D$37)</f>
        <v>0</v>
      </c>
      <c r="E40" s="5">
        <f>SUMIF($C$23:$C$37,"3",E$23:E$37)</f>
        <v>0</v>
      </c>
      <c r="F40" s="5">
        <f>SUMIF($C$23:$C$37,"3",F$23:F$37)</f>
        <v>0</v>
      </c>
      <c r="G40" s="5">
        <f>SUMIF($C$23:$C$37,"3",G$23:G$37)</f>
        <v>0</v>
      </c>
      <c r="H40" s="5">
        <f t="shared" si="2"/>
        <v>0</v>
      </c>
      <c r="I40" s="5">
        <f t="shared" si="2"/>
        <v>0</v>
      </c>
    </row>
    <row r="41" spans="1:9" s="3" customFormat="1" ht="31.5">
      <c r="A41" s="1">
        <v>21</v>
      </c>
      <c r="B41" s="103" t="s">
        <v>202</v>
      </c>
      <c r="C41" s="98"/>
      <c r="D41" s="14"/>
      <c r="E41" s="14"/>
      <c r="F41" s="14"/>
      <c r="G41" s="14"/>
      <c r="H41" s="14"/>
      <c r="I41" s="14"/>
    </row>
    <row r="42" spans="1:9" s="3" customFormat="1" ht="47.25" hidden="1">
      <c r="A42" s="1"/>
      <c r="B42" s="61" t="s">
        <v>205</v>
      </c>
      <c r="C42" s="98"/>
      <c r="D42" s="5"/>
      <c r="E42" s="5"/>
      <c r="F42" s="114"/>
      <c r="G42" s="114"/>
      <c r="H42" s="5">
        <f aca="true" t="shared" si="3" ref="H42:I48">D42+F42</f>
        <v>0</v>
      </c>
      <c r="I42" s="5">
        <f t="shared" si="3"/>
        <v>0</v>
      </c>
    </row>
    <row r="43" spans="1:9" s="3" customFormat="1" ht="15.75" hidden="1">
      <c r="A43" s="1"/>
      <c r="B43" s="61"/>
      <c r="C43" s="98"/>
      <c r="D43" s="5"/>
      <c r="E43" s="5"/>
      <c r="F43" s="114"/>
      <c r="G43" s="114"/>
      <c r="H43" s="5">
        <f t="shared" si="3"/>
        <v>0</v>
      </c>
      <c r="I43" s="5">
        <f t="shared" si="3"/>
        <v>0</v>
      </c>
    </row>
    <row r="44" spans="1:9" s="3" customFormat="1" ht="47.25" hidden="1">
      <c r="A44" s="1"/>
      <c r="B44" s="61" t="s">
        <v>204</v>
      </c>
      <c r="C44" s="98"/>
      <c r="D44" s="5"/>
      <c r="E44" s="5"/>
      <c r="F44" s="114"/>
      <c r="G44" s="114"/>
      <c r="H44" s="5">
        <f t="shared" si="3"/>
        <v>0</v>
      </c>
      <c r="I44" s="5">
        <f t="shared" si="3"/>
        <v>0</v>
      </c>
    </row>
    <row r="45" spans="1:9" s="3" customFormat="1" ht="15.75" hidden="1">
      <c r="A45" s="1"/>
      <c r="B45" s="61"/>
      <c r="C45" s="98"/>
      <c r="D45" s="5"/>
      <c r="E45" s="5"/>
      <c r="F45" s="114"/>
      <c r="G45" s="114"/>
      <c r="H45" s="5">
        <f t="shared" si="3"/>
        <v>0</v>
      </c>
      <c r="I45" s="5">
        <f t="shared" si="3"/>
        <v>0</v>
      </c>
    </row>
    <row r="46" spans="1:9" s="3" customFormat="1" ht="47.25" hidden="1">
      <c r="A46" s="1"/>
      <c r="B46" s="61" t="s">
        <v>203</v>
      </c>
      <c r="C46" s="98"/>
      <c r="D46" s="5"/>
      <c r="E46" s="5"/>
      <c r="F46" s="114"/>
      <c r="G46" s="114"/>
      <c r="H46" s="5">
        <f t="shared" si="3"/>
        <v>0</v>
      </c>
      <c r="I46" s="5">
        <f t="shared" si="3"/>
        <v>0</v>
      </c>
    </row>
    <row r="47" spans="1:9" s="3" customFormat="1" ht="47.25" hidden="1">
      <c r="A47" s="1">
        <v>20</v>
      </c>
      <c r="B47" s="86" t="s">
        <v>510</v>
      </c>
      <c r="C47" s="98">
        <v>2</v>
      </c>
      <c r="D47" s="5"/>
      <c r="E47" s="5"/>
      <c r="F47" s="114"/>
      <c r="G47" s="114"/>
      <c r="H47" s="5">
        <f t="shared" si="3"/>
        <v>0</v>
      </c>
      <c r="I47" s="5">
        <f t="shared" si="3"/>
        <v>0</v>
      </c>
    </row>
    <row r="48" spans="1:9" s="3" customFormat="1" ht="31.5">
      <c r="A48" s="1">
        <v>22</v>
      </c>
      <c r="B48" s="86" t="s">
        <v>548</v>
      </c>
      <c r="C48" s="98">
        <v>2</v>
      </c>
      <c r="D48" s="5">
        <v>9424</v>
      </c>
      <c r="E48" s="5">
        <v>9424</v>
      </c>
      <c r="F48" s="114"/>
      <c r="G48" s="114"/>
      <c r="H48" s="5">
        <f t="shared" si="3"/>
        <v>9424</v>
      </c>
      <c r="I48" s="5">
        <f t="shared" si="3"/>
        <v>9424</v>
      </c>
    </row>
    <row r="49" spans="1:9" s="3" customFormat="1" ht="31.5" hidden="1">
      <c r="A49" s="1"/>
      <c r="B49" s="61" t="s">
        <v>528</v>
      </c>
      <c r="C49" s="98">
        <v>2</v>
      </c>
      <c r="D49" s="5"/>
      <c r="E49" s="5"/>
      <c r="F49" s="114"/>
      <c r="G49" s="114"/>
      <c r="H49" s="5"/>
      <c r="I49" s="5"/>
    </row>
    <row r="50" spans="1:9" s="3" customFormat="1" ht="63">
      <c r="A50" s="1">
        <v>23</v>
      </c>
      <c r="B50" s="61" t="s">
        <v>372</v>
      </c>
      <c r="C50" s="98"/>
      <c r="D50" s="5">
        <f>SUM(D47:D49)</f>
        <v>9424</v>
      </c>
      <c r="E50" s="5">
        <f>SUM(E47:E49)</f>
        <v>9424</v>
      </c>
      <c r="F50" s="114"/>
      <c r="G50" s="114"/>
      <c r="H50" s="5">
        <f aca="true" t="shared" si="4" ref="H50:I63">D50+F50</f>
        <v>9424</v>
      </c>
      <c r="I50" s="5">
        <f t="shared" si="4"/>
        <v>9424</v>
      </c>
    </row>
    <row r="51" spans="1:9" s="3" customFormat="1" ht="47.25" hidden="1">
      <c r="A51" s="1"/>
      <c r="B51" s="61" t="s">
        <v>206</v>
      </c>
      <c r="C51" s="98"/>
      <c r="D51" s="5"/>
      <c r="E51" s="5"/>
      <c r="F51" s="114"/>
      <c r="G51" s="114"/>
      <c r="H51" s="5">
        <f t="shared" si="4"/>
        <v>0</v>
      </c>
      <c r="I51" s="5">
        <f t="shared" si="4"/>
        <v>0</v>
      </c>
    </row>
    <row r="52" spans="1:9" s="3" customFormat="1" ht="15.75" hidden="1">
      <c r="A52" s="1"/>
      <c r="B52" s="61"/>
      <c r="C52" s="98"/>
      <c r="D52" s="5"/>
      <c r="E52" s="5"/>
      <c r="F52" s="114"/>
      <c r="G52" s="114"/>
      <c r="H52" s="5">
        <f t="shared" si="4"/>
        <v>0</v>
      </c>
      <c r="I52" s="5">
        <f t="shared" si="4"/>
        <v>0</v>
      </c>
    </row>
    <row r="53" spans="1:9" s="3" customFormat="1" ht="47.25" hidden="1">
      <c r="A53" s="1"/>
      <c r="B53" s="61" t="s">
        <v>207</v>
      </c>
      <c r="C53" s="98"/>
      <c r="D53" s="5"/>
      <c r="E53" s="5"/>
      <c r="F53" s="114"/>
      <c r="G53" s="114"/>
      <c r="H53" s="5">
        <f t="shared" si="4"/>
        <v>0</v>
      </c>
      <c r="I53" s="5">
        <f t="shared" si="4"/>
        <v>0</v>
      </c>
    </row>
    <row r="54" spans="1:9" s="3" customFormat="1" ht="15.75" hidden="1">
      <c r="A54" s="1"/>
      <c r="B54" s="61"/>
      <c r="C54" s="98"/>
      <c r="D54" s="5"/>
      <c r="E54" s="5"/>
      <c r="F54" s="114"/>
      <c r="G54" s="114"/>
      <c r="H54" s="5">
        <f t="shared" si="4"/>
        <v>0</v>
      </c>
      <c r="I54" s="5">
        <f t="shared" si="4"/>
        <v>0</v>
      </c>
    </row>
    <row r="55" spans="1:9" s="3" customFormat="1" ht="15.75" hidden="1">
      <c r="A55" s="1"/>
      <c r="B55" s="61" t="s">
        <v>208</v>
      </c>
      <c r="C55" s="98"/>
      <c r="D55" s="5"/>
      <c r="E55" s="5"/>
      <c r="F55" s="114"/>
      <c r="G55" s="114"/>
      <c r="H55" s="5">
        <f t="shared" si="4"/>
        <v>0</v>
      </c>
      <c r="I55" s="5">
        <f t="shared" si="4"/>
        <v>0</v>
      </c>
    </row>
    <row r="56" spans="1:9" s="3" customFormat="1" ht="15.75" hidden="1">
      <c r="A56" s="1"/>
      <c r="B56" s="61"/>
      <c r="C56" s="98"/>
      <c r="D56" s="5"/>
      <c r="E56" s="5"/>
      <c r="F56" s="114"/>
      <c r="G56" s="114"/>
      <c r="H56" s="5">
        <f t="shared" si="4"/>
        <v>0</v>
      </c>
      <c r="I56" s="5">
        <f t="shared" si="4"/>
        <v>0</v>
      </c>
    </row>
    <row r="57" spans="1:9" s="3" customFormat="1" ht="15.75" hidden="1">
      <c r="A57" s="1" t="s">
        <v>524</v>
      </c>
      <c r="B57" s="86" t="s">
        <v>523</v>
      </c>
      <c r="C57" s="98">
        <v>2</v>
      </c>
      <c r="D57" s="5"/>
      <c r="E57" s="5"/>
      <c r="F57" s="114"/>
      <c r="G57" s="114"/>
      <c r="H57" s="5">
        <f t="shared" si="4"/>
        <v>0</v>
      </c>
      <c r="I57" s="5">
        <f t="shared" si="4"/>
        <v>0</v>
      </c>
    </row>
    <row r="58" spans="1:9" s="3" customFormat="1" ht="31.5" hidden="1">
      <c r="A58" s="1">
        <v>24</v>
      </c>
      <c r="B58" s="61" t="s">
        <v>209</v>
      </c>
      <c r="C58" s="98"/>
      <c r="D58" s="5">
        <f>SUM(D57)</f>
        <v>0</v>
      </c>
      <c r="E58" s="5">
        <f>SUM(E57)</f>
        <v>0</v>
      </c>
      <c r="F58" s="114"/>
      <c r="G58" s="114"/>
      <c r="H58" s="5">
        <f t="shared" si="4"/>
        <v>0</v>
      </c>
      <c r="I58" s="5">
        <f t="shared" si="4"/>
        <v>0</v>
      </c>
    </row>
    <row r="59" spans="1:9" s="3" customFormat="1" ht="31.5">
      <c r="A59" s="1">
        <v>24</v>
      </c>
      <c r="B59" s="9" t="s">
        <v>46</v>
      </c>
      <c r="C59" s="98"/>
      <c r="D59" s="14">
        <f>SUM(D60:D62)</f>
        <v>9424</v>
      </c>
      <c r="E59" s="14">
        <f>SUM(E60:E62)</f>
        <v>9424</v>
      </c>
      <c r="F59" s="14">
        <f>SUM(F60:F62)</f>
        <v>0</v>
      </c>
      <c r="G59" s="14">
        <f>SUM(G60:G62)</f>
        <v>0</v>
      </c>
      <c r="H59" s="14">
        <f t="shared" si="4"/>
        <v>9424</v>
      </c>
      <c r="I59" s="14">
        <f t="shared" si="4"/>
        <v>9424</v>
      </c>
    </row>
    <row r="60" spans="1:9" s="3" customFormat="1" ht="15.75">
      <c r="A60" s="1">
        <v>25</v>
      </c>
      <c r="B60" s="86" t="s">
        <v>381</v>
      </c>
      <c r="C60" s="98">
        <v>1</v>
      </c>
      <c r="D60" s="5">
        <f>SUMIF($C$41:$C$59,"1",D$41:D$59)</f>
        <v>0</v>
      </c>
      <c r="E60" s="5">
        <f>SUMIF($C$41:$C$59,"1",E$41:E$59)</f>
        <v>0</v>
      </c>
      <c r="F60" s="5">
        <f>SUMIF($C$41:$C$59,"1",F$41:F$59)</f>
        <v>0</v>
      </c>
      <c r="G60" s="5">
        <f>SUMIF($C$41:$C$59,"1",G$41:G$59)</f>
        <v>0</v>
      </c>
      <c r="H60" s="5">
        <f t="shared" si="4"/>
        <v>0</v>
      </c>
      <c r="I60" s="5">
        <f t="shared" si="4"/>
        <v>0</v>
      </c>
    </row>
    <row r="61" spans="1:9" s="3" customFormat="1" ht="15.75">
      <c r="A61" s="1">
        <v>26</v>
      </c>
      <c r="B61" s="86" t="s">
        <v>227</v>
      </c>
      <c r="C61" s="98">
        <v>2</v>
      </c>
      <c r="D61" s="5">
        <f>SUMIF($C$41:$C$59,"2",D$41:D$59)</f>
        <v>9424</v>
      </c>
      <c r="E61" s="5">
        <f>SUMIF($C$41:$C$59,"2",E$41:E$59)</f>
        <v>9424</v>
      </c>
      <c r="F61" s="5">
        <f>SUMIF($C$41:$C$59,"2",F$41:F$59)</f>
        <v>0</v>
      </c>
      <c r="G61" s="5">
        <f>SUMIF($C$41:$C$59,"2",G$41:G$59)</f>
        <v>0</v>
      </c>
      <c r="H61" s="5">
        <f t="shared" si="4"/>
        <v>9424</v>
      </c>
      <c r="I61" s="5">
        <f t="shared" si="4"/>
        <v>9424</v>
      </c>
    </row>
    <row r="62" spans="1:9" s="3" customFormat="1" ht="15.75">
      <c r="A62" s="1">
        <v>27</v>
      </c>
      <c r="B62" s="86" t="s">
        <v>124</v>
      </c>
      <c r="C62" s="98">
        <v>3</v>
      </c>
      <c r="D62" s="5">
        <f>SUMIF($C$41:$C$59,"3",D$41:D$59)</f>
        <v>0</v>
      </c>
      <c r="E62" s="5">
        <f>SUMIF($C$41:$C$59,"3",E$41:E$59)</f>
        <v>0</v>
      </c>
      <c r="F62" s="5">
        <f>SUMIF($C$41:$C$59,"3",F$41:F$59)</f>
        <v>0</v>
      </c>
      <c r="G62" s="5">
        <f>SUMIF($C$41:$C$59,"3",G$41:G$59)</f>
        <v>0</v>
      </c>
      <c r="H62" s="5">
        <f t="shared" si="4"/>
        <v>0</v>
      </c>
      <c r="I62" s="5">
        <f t="shared" si="4"/>
        <v>0</v>
      </c>
    </row>
    <row r="63" spans="1:9" s="3" customFormat="1" ht="31.5">
      <c r="A63" s="1">
        <v>28</v>
      </c>
      <c r="B63" s="9" t="s">
        <v>165</v>
      </c>
      <c r="C63" s="98"/>
      <c r="D63" s="14">
        <f>D19+D37+D59</f>
        <v>3764283</v>
      </c>
      <c r="E63" s="14">
        <f>E19+E37+E59</f>
        <v>3764283</v>
      </c>
      <c r="F63" s="14">
        <f>F19+F37+F59</f>
        <v>924442</v>
      </c>
      <c r="G63" s="14">
        <f>G19+G37+G59</f>
        <v>924442</v>
      </c>
      <c r="H63" s="14">
        <f t="shared" si="4"/>
        <v>4688725</v>
      </c>
      <c r="I63" s="14">
        <f t="shared" si="4"/>
        <v>4688725</v>
      </c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1" ht="15.75"/>
    <row r="102" ht="15.75"/>
    <row r="103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</sheetData>
  <sheetProtection/>
  <mergeCells count="6">
    <mergeCell ref="B5:B6"/>
    <mergeCell ref="C5:C6"/>
    <mergeCell ref="A1:H1"/>
    <mergeCell ref="A2:H2"/>
    <mergeCell ref="D5:E5"/>
    <mergeCell ref="F5:G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r:id="rId3"/>
  <headerFooter>
    <oddHeader>&amp;R&amp;"Arial,Normál"&amp;10
2. melléklet a 2/2018.(III.12.) önkormányzati rendelethez
</oddHeader>
    <oddFooter>&amp;C&amp;P. oldal, összesen: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9.8515625" style="21" customWidth="1"/>
    <col min="4" max="4" width="12.140625" style="21" hidden="1" customWidth="1"/>
    <col min="5" max="8" width="9.140625" style="21" customWidth="1"/>
    <col min="9" max="16384" width="9.140625" style="21" customWidth="1"/>
  </cols>
  <sheetData>
    <row r="1" spans="1:8" s="16" customFormat="1" ht="15.75">
      <c r="A1" s="213" t="s">
        <v>486</v>
      </c>
      <c r="B1" s="213"/>
      <c r="C1" s="213"/>
      <c r="D1" s="213"/>
      <c r="E1" s="213"/>
      <c r="F1" s="213"/>
      <c r="G1" s="213"/>
      <c r="H1" s="213"/>
    </row>
    <row r="2" spans="1:8" s="16" customFormat="1" ht="15.75">
      <c r="A2" s="214" t="s">
        <v>545</v>
      </c>
      <c r="B2" s="214"/>
      <c r="C2" s="214"/>
      <c r="D2" s="214"/>
      <c r="E2" s="214"/>
      <c r="F2" s="214"/>
      <c r="G2" s="214"/>
      <c r="H2" s="214"/>
    </row>
    <row r="3" spans="1:8" s="16" customFormat="1" ht="15.75">
      <c r="A3" s="214" t="s">
        <v>164</v>
      </c>
      <c r="B3" s="214"/>
      <c r="C3" s="214"/>
      <c r="D3" s="214"/>
      <c r="E3" s="214"/>
      <c r="F3" s="214"/>
      <c r="G3" s="214"/>
      <c r="H3" s="214"/>
    </row>
    <row r="4" spans="1:8" ht="15.75">
      <c r="A4" s="214" t="s">
        <v>473</v>
      </c>
      <c r="B4" s="214"/>
      <c r="C4" s="214"/>
      <c r="D4" s="214"/>
      <c r="E4" s="214"/>
      <c r="F4" s="214"/>
      <c r="G4" s="214"/>
      <c r="H4" s="214"/>
    </row>
    <row r="5" spans="1:8" ht="15.75">
      <c r="A5" s="41"/>
      <c r="B5" s="41"/>
      <c r="C5" s="41"/>
      <c r="D5" s="41"/>
      <c r="E5" s="16"/>
      <c r="F5" s="16"/>
      <c r="G5" s="16"/>
      <c r="H5" s="16"/>
    </row>
    <row r="6" spans="1:8" s="3" customFormat="1" ht="15.75">
      <c r="A6" s="1"/>
      <c r="B6" s="1" t="s">
        <v>0</v>
      </c>
      <c r="C6" s="43" t="s">
        <v>1</v>
      </c>
      <c r="D6" s="43"/>
      <c r="E6" s="43" t="s">
        <v>2</v>
      </c>
      <c r="F6" s="43" t="s">
        <v>3</v>
      </c>
      <c r="G6" s="43" t="s">
        <v>6</v>
      </c>
      <c r="H6" s="43" t="s">
        <v>47</v>
      </c>
    </row>
    <row r="7" spans="1:8" s="3" customFormat="1" ht="15.75">
      <c r="A7" s="1">
        <v>1</v>
      </c>
      <c r="B7" s="208" t="s">
        <v>9</v>
      </c>
      <c r="C7" s="4" t="s">
        <v>387</v>
      </c>
      <c r="D7" s="4"/>
      <c r="E7" s="4" t="s">
        <v>474</v>
      </c>
      <c r="F7" s="4" t="s">
        <v>509</v>
      </c>
      <c r="G7" s="4" t="s">
        <v>543</v>
      </c>
      <c r="H7" s="4" t="s">
        <v>5</v>
      </c>
    </row>
    <row r="8" spans="1:8" s="3" customFormat="1" ht="15.75">
      <c r="A8" s="1">
        <v>2</v>
      </c>
      <c r="B8" s="209"/>
      <c r="C8" s="6" t="s">
        <v>4</v>
      </c>
      <c r="D8" s="6" t="s">
        <v>568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5.75">
      <c r="A9" s="1">
        <v>3</v>
      </c>
      <c r="B9" s="44" t="s">
        <v>382</v>
      </c>
      <c r="C9" s="15">
        <f>Bevételek!C126+Bevételek!C127+Bevételek!C129+Bevételek!C130+Bevételek!C135</f>
        <v>200000</v>
      </c>
      <c r="D9" s="15">
        <f>Bevételek!D126+Bevételek!D127+Bevételek!D129+Bevételek!D130+Bevételek!D135</f>
        <v>200000</v>
      </c>
      <c r="E9" s="45"/>
      <c r="F9" s="45"/>
      <c r="G9" s="45"/>
      <c r="H9" s="45"/>
    </row>
    <row r="10" spans="1:8" ht="30">
      <c r="A10" s="1">
        <v>4</v>
      </c>
      <c r="B10" s="44" t="s">
        <v>383</v>
      </c>
      <c r="C10" s="15">
        <f>Bevételek!C172+Bevételek!C173+Bevételek!C174</f>
        <v>0</v>
      </c>
      <c r="D10" s="15">
        <f>Bevételek!D172+Bevételek!D173+Bevételek!D174</f>
        <v>0</v>
      </c>
      <c r="E10" s="45"/>
      <c r="F10" s="45"/>
      <c r="G10" s="45"/>
      <c r="H10" s="45"/>
    </row>
    <row r="11" spans="1:8" ht="15.75">
      <c r="A11" s="1">
        <v>5</v>
      </c>
      <c r="B11" s="44" t="s">
        <v>29</v>
      </c>
      <c r="C11" s="15">
        <f>Bevételek!C133+Bevételek!C147+Bevételek!C160</f>
        <v>0</v>
      </c>
      <c r="D11" s="15">
        <f>Bevételek!D133+Bevételek!D147+Bevételek!D160</f>
        <v>0</v>
      </c>
      <c r="E11" s="45"/>
      <c r="F11" s="45"/>
      <c r="G11" s="45"/>
      <c r="H11" s="45"/>
    </row>
    <row r="12" spans="1:8" ht="45">
      <c r="A12" s="1">
        <v>6</v>
      </c>
      <c r="B12" s="44" t="s">
        <v>30</v>
      </c>
      <c r="C12" s="15">
        <f>Bevételek!C156+Bevételek!C169+Bevételek!C170+Bevételek!C171+Bevételek!C208+Bevételek!C213+Bevételek!C217</f>
        <v>55000</v>
      </c>
      <c r="D12" s="15">
        <f>Bevételek!D156+Bevételek!D169+Bevételek!D170+Bevételek!D171+Bevételek!D208+Bevételek!D213+Bevételek!D217</f>
        <v>55000</v>
      </c>
      <c r="E12" s="45"/>
      <c r="F12" s="45"/>
      <c r="G12" s="45"/>
      <c r="H12" s="45"/>
    </row>
    <row r="13" spans="1:8" ht="15.75">
      <c r="A13" s="1">
        <v>7</v>
      </c>
      <c r="B13" s="44" t="s">
        <v>31</v>
      </c>
      <c r="C13" s="15">
        <f>Bevételek!C219</f>
        <v>0</v>
      </c>
      <c r="D13" s="15">
        <f>Bevételek!D219</f>
        <v>0</v>
      </c>
      <c r="E13" s="45"/>
      <c r="F13" s="45"/>
      <c r="G13" s="45"/>
      <c r="H13" s="45"/>
    </row>
    <row r="14" spans="1:8" ht="30">
      <c r="A14" s="1">
        <v>8</v>
      </c>
      <c r="B14" s="44" t="s">
        <v>32</v>
      </c>
      <c r="C14" s="15">
        <f>Bevételek!C218</f>
        <v>0</v>
      </c>
      <c r="D14" s="15">
        <f>Bevételek!D218</f>
        <v>0</v>
      </c>
      <c r="E14" s="45"/>
      <c r="F14" s="45"/>
      <c r="G14" s="45"/>
      <c r="H14" s="45"/>
    </row>
    <row r="15" spans="1:8" ht="30">
      <c r="A15" s="1">
        <v>9</v>
      </c>
      <c r="B15" s="44" t="s">
        <v>384</v>
      </c>
      <c r="C15" s="15">
        <f>Bevételek!C51+Bevételek!C106+Bevételek!C228+Bevételek!C242</f>
        <v>0</v>
      </c>
      <c r="D15" s="15">
        <f>Bevételek!D51+Bevételek!D106+Bevételek!D228+Bevételek!D242</f>
        <v>0</v>
      </c>
      <c r="E15" s="45"/>
      <c r="F15" s="45"/>
      <c r="G15" s="45"/>
      <c r="H15" s="45"/>
    </row>
    <row r="16" spans="1:8" s="22" customFormat="1" ht="15.75">
      <c r="A16" s="1">
        <v>10</v>
      </c>
      <c r="B16" s="46" t="s">
        <v>51</v>
      </c>
      <c r="C16" s="18">
        <f>SUM(C9:C15)</f>
        <v>255000</v>
      </c>
      <c r="D16" s="18">
        <f>SUM(D9:D15)</f>
        <v>255000</v>
      </c>
      <c r="E16" s="45"/>
      <c r="F16" s="45"/>
      <c r="G16" s="45"/>
      <c r="H16" s="45"/>
    </row>
    <row r="17" spans="1:8" ht="15.75">
      <c r="A17" s="1">
        <v>11</v>
      </c>
      <c r="B17" s="46" t="s">
        <v>52</v>
      </c>
      <c r="C17" s="18">
        <f>ROUNDDOWN(C16*0.5,0)</f>
        <v>127500</v>
      </c>
      <c r="D17" s="18">
        <f>ROUNDDOWN(D16*0.5,0)</f>
        <v>127500</v>
      </c>
      <c r="E17" s="45"/>
      <c r="F17" s="45"/>
      <c r="G17" s="45"/>
      <c r="H17" s="45"/>
    </row>
    <row r="18" spans="1:8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>C18+E18+F18+G18</f>
        <v>0</v>
      </c>
    </row>
    <row r="19" spans="1:8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aca="true" t="shared" si="0" ref="H19:H32">C19+E19+F19+G19</f>
        <v>0</v>
      </c>
    </row>
    <row r="20" spans="1:8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s="22" customFormat="1" ht="15.75">
      <c r="A25" s="1">
        <v>19</v>
      </c>
      <c r="B25" s="46" t="s">
        <v>53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5">
        <f t="shared" si="0"/>
        <v>0</v>
      </c>
    </row>
    <row r="26" spans="1:8" s="22" customFormat="1" ht="29.25">
      <c r="A26" s="1">
        <v>20</v>
      </c>
      <c r="B26" s="46" t="s">
        <v>54</v>
      </c>
      <c r="C26" s="18">
        <f>C17-C25</f>
        <v>127500</v>
      </c>
      <c r="D26" s="18">
        <f>D17-D25</f>
        <v>127500</v>
      </c>
      <c r="E26" s="45"/>
      <c r="F26" s="45"/>
      <c r="G26" s="45"/>
      <c r="H26" s="45"/>
    </row>
    <row r="27" spans="1:8" s="22" customFormat="1" ht="42.75">
      <c r="A27" s="1">
        <v>21</v>
      </c>
      <c r="B27" s="47" t="s">
        <v>379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5">
        <f t="shared" si="0"/>
        <v>0</v>
      </c>
    </row>
    <row r="28" spans="1:8" ht="30">
      <c r="A28" s="1">
        <v>22</v>
      </c>
      <c r="B28" s="44" t="s">
        <v>386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1:8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1:8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1:8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1:8" ht="45">
      <c r="A32" s="1">
        <v>26</v>
      </c>
      <c r="B32" s="44" t="s">
        <v>378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ht="15">
      <c r="H33" s="128"/>
    </row>
  </sheetData>
  <sheetProtection/>
  <mergeCells count="5">
    <mergeCell ref="A1:H1"/>
    <mergeCell ref="A3:H3"/>
    <mergeCell ref="A4:H4"/>
    <mergeCell ref="B7:B8"/>
    <mergeCell ref="A2:H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r:id="rId1"/>
  <headerFooter>
    <oddHeader>&amp;R&amp;"Arial,Normál"&amp;10
3. melléklet a 2/2018.(III.12.)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02" t="s">
        <v>487</v>
      </c>
      <c r="B1" s="202"/>
      <c r="C1" s="202"/>
      <c r="D1" s="202"/>
      <c r="E1" s="202"/>
      <c r="F1" s="202"/>
    </row>
    <row r="2" spans="1:6" s="2" customFormat="1" ht="15.75">
      <c r="A2" s="202" t="s">
        <v>472</v>
      </c>
      <c r="B2" s="202"/>
      <c r="C2" s="202"/>
      <c r="D2" s="202"/>
      <c r="E2" s="202"/>
      <c r="F2" s="20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15" t="s">
        <v>9</v>
      </c>
      <c r="C5" s="6" t="s">
        <v>387</v>
      </c>
      <c r="D5" s="6" t="s">
        <v>474</v>
      </c>
      <c r="E5" s="6" t="s">
        <v>509</v>
      </c>
      <c r="F5" s="6" t="s">
        <v>5</v>
      </c>
    </row>
    <row r="6" spans="1:7" s="10" customFormat="1" ht="15.75">
      <c r="A6" s="1">
        <v>2</v>
      </c>
      <c r="B6" s="216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2/2018.(III.12.)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36.7109375" style="0" customWidth="1"/>
    <col min="2" max="2" width="12.28125" style="0" customWidth="1"/>
    <col min="3" max="3" width="16.421875" style="0" customWidth="1"/>
    <col min="4" max="4" width="15.57421875" style="0" customWidth="1"/>
    <col min="5" max="5" width="36.7109375" style="0" customWidth="1"/>
    <col min="6" max="6" width="12.7109375" style="0" customWidth="1"/>
    <col min="7" max="7" width="13.7109375" style="0" customWidth="1"/>
    <col min="8" max="8" width="15.421875" style="0" customWidth="1"/>
  </cols>
  <sheetData>
    <row r="1" spans="1:8" s="2" customFormat="1" ht="15.75" customHeight="1">
      <c r="A1" s="210" t="s">
        <v>557</v>
      </c>
      <c r="B1" s="210"/>
      <c r="C1" s="210"/>
      <c r="D1" s="210"/>
      <c r="E1" s="210"/>
      <c r="F1" s="210"/>
      <c r="G1" s="210"/>
      <c r="H1" s="210"/>
    </row>
    <row r="2" spans="1:8" s="2" customFormat="1" ht="15.75">
      <c r="A2" s="202" t="s">
        <v>556</v>
      </c>
      <c r="B2" s="202"/>
      <c r="C2" s="202"/>
      <c r="D2" s="202"/>
      <c r="E2" s="202"/>
      <c r="F2" s="202"/>
      <c r="G2" s="202"/>
      <c r="H2" s="202"/>
    </row>
    <row r="3" spans="2:4" ht="15">
      <c r="B3" s="39"/>
      <c r="C3" s="39"/>
      <c r="D3" s="39"/>
    </row>
    <row r="4" spans="1:8" s="11" customFormat="1" ht="31.5">
      <c r="A4" s="87" t="s">
        <v>9</v>
      </c>
      <c r="B4" s="4" t="s">
        <v>555</v>
      </c>
      <c r="C4" s="4" t="s">
        <v>554</v>
      </c>
      <c r="D4" s="4" t="s">
        <v>553</v>
      </c>
      <c r="E4" s="87" t="s">
        <v>9</v>
      </c>
      <c r="F4" s="4" t="s">
        <v>555</v>
      </c>
      <c r="G4" s="4" t="s">
        <v>554</v>
      </c>
      <c r="H4" s="4" t="s">
        <v>553</v>
      </c>
    </row>
    <row r="5" spans="1:8" s="94" customFormat="1" ht="16.5">
      <c r="A5" s="200" t="s">
        <v>44</v>
      </c>
      <c r="B5" s="200"/>
      <c r="C5" s="200"/>
      <c r="D5" s="200"/>
      <c r="E5" s="194" t="s">
        <v>134</v>
      </c>
      <c r="F5" s="195"/>
      <c r="G5" s="195"/>
      <c r="H5" s="125"/>
    </row>
    <row r="6" spans="1:8" s="11" customFormat="1" ht="31.5">
      <c r="A6" s="89" t="s">
        <v>284</v>
      </c>
      <c r="B6" s="5">
        <v>12171799</v>
      </c>
      <c r="C6" s="5">
        <v>13919109</v>
      </c>
      <c r="D6" s="5">
        <f>Összesen!I7</f>
        <v>13676034</v>
      </c>
      <c r="E6" s="91" t="s">
        <v>39</v>
      </c>
      <c r="F6" s="5">
        <v>3724381</v>
      </c>
      <c r="G6" s="5">
        <v>5868304</v>
      </c>
      <c r="H6" s="5">
        <f>Összesen!R7</f>
        <v>6654769</v>
      </c>
    </row>
    <row r="7" spans="1:8" s="11" customFormat="1" ht="30">
      <c r="A7" s="89" t="s">
        <v>306</v>
      </c>
      <c r="B7" s="5">
        <v>292382</v>
      </c>
      <c r="C7" s="5">
        <v>165922</v>
      </c>
      <c r="D7" s="5">
        <f>Összesen!I8</f>
        <v>277000</v>
      </c>
      <c r="E7" s="91" t="s">
        <v>80</v>
      </c>
      <c r="F7" s="5">
        <v>874862</v>
      </c>
      <c r="G7" s="5">
        <v>1168349</v>
      </c>
      <c r="H7" s="5">
        <f>Összesen!R8</f>
        <v>1359780</v>
      </c>
    </row>
    <row r="8" spans="1:8" s="11" customFormat="1" ht="15.75">
      <c r="A8" s="89" t="s">
        <v>44</v>
      </c>
      <c r="B8" s="5">
        <v>294804</v>
      </c>
      <c r="C8" s="5">
        <v>199144</v>
      </c>
      <c r="D8" s="5">
        <f>Összesen!I9</f>
        <v>60000</v>
      </c>
      <c r="E8" s="91" t="s">
        <v>81</v>
      </c>
      <c r="F8" s="5">
        <v>3592452</v>
      </c>
      <c r="G8" s="5">
        <v>2028426</v>
      </c>
      <c r="H8" s="5">
        <f>Összesen!R9</f>
        <v>4056692</v>
      </c>
    </row>
    <row r="9" spans="1:8" s="11" customFormat="1" ht="15.75">
      <c r="A9" s="204" t="s">
        <v>364</v>
      </c>
      <c r="B9" s="201">
        <v>19900</v>
      </c>
      <c r="C9" s="201">
        <v>123200</v>
      </c>
      <c r="D9" s="218">
        <f>Összesen!I10</f>
        <v>0</v>
      </c>
      <c r="E9" s="91" t="s">
        <v>82</v>
      </c>
      <c r="F9" s="5">
        <v>935219</v>
      </c>
      <c r="G9" s="5">
        <v>688285</v>
      </c>
      <c r="H9" s="5">
        <f>Összesen!R10</f>
        <v>430000</v>
      </c>
    </row>
    <row r="10" spans="1:8" s="11" customFormat="1" ht="15.75">
      <c r="A10" s="204"/>
      <c r="B10" s="201"/>
      <c r="C10" s="201"/>
      <c r="D10" s="219"/>
      <c r="E10" s="91" t="s">
        <v>83</v>
      </c>
      <c r="F10" s="5">
        <v>1745994</v>
      </c>
      <c r="G10" s="5">
        <v>1119070</v>
      </c>
      <c r="H10" s="5">
        <f>Összesen!R11</f>
        <v>965390</v>
      </c>
    </row>
    <row r="11" spans="1:8" s="11" customFormat="1" ht="15.75">
      <c r="A11" s="90" t="s">
        <v>85</v>
      </c>
      <c r="B11" s="13">
        <f>SUM(B6:B10)</f>
        <v>12778885</v>
      </c>
      <c r="C11" s="13">
        <f>SUM(C6:C10)</f>
        <v>14407375</v>
      </c>
      <c r="D11" s="13">
        <f>SUM(D6:D10)</f>
        <v>14013034</v>
      </c>
      <c r="E11" s="90" t="s">
        <v>86</v>
      </c>
      <c r="F11" s="13">
        <f>SUM(F6:F10)</f>
        <v>10872908</v>
      </c>
      <c r="G11" s="13">
        <f>SUM(G6:G10)</f>
        <v>10872434</v>
      </c>
      <c r="H11" s="13">
        <f>SUM(H6:H10)</f>
        <v>13466631</v>
      </c>
    </row>
    <row r="12" spans="1:8" s="11" customFormat="1" ht="15.75">
      <c r="A12" s="92" t="s">
        <v>139</v>
      </c>
      <c r="B12" s="93">
        <f>B11-F11</f>
        <v>1905977</v>
      </c>
      <c r="C12" s="93">
        <f>C11-G11</f>
        <v>3534941</v>
      </c>
      <c r="D12" s="5">
        <f>Összesen!I13</f>
        <v>546403</v>
      </c>
      <c r="E12" s="203" t="s">
        <v>132</v>
      </c>
      <c r="F12" s="197">
        <v>449072</v>
      </c>
      <c r="G12" s="197">
        <v>467920</v>
      </c>
      <c r="H12" s="197">
        <f>Összesen!R13</f>
        <v>546987</v>
      </c>
    </row>
    <row r="13" spans="1:8" s="11" customFormat="1" ht="15.75">
      <c r="A13" s="92" t="s">
        <v>130</v>
      </c>
      <c r="B13" s="5">
        <v>4826055</v>
      </c>
      <c r="C13" s="5">
        <v>4780110</v>
      </c>
      <c r="D13" s="5">
        <f>Összesen!I14</f>
        <v>4689309</v>
      </c>
      <c r="E13" s="203"/>
      <c r="F13" s="197"/>
      <c r="G13" s="197"/>
      <c r="H13" s="197"/>
    </row>
    <row r="14" spans="1:8" s="11" customFormat="1" ht="15.75">
      <c r="A14" s="92" t="s">
        <v>131</v>
      </c>
      <c r="B14" s="5">
        <v>467920</v>
      </c>
      <c r="C14" s="5">
        <v>546987</v>
      </c>
      <c r="D14" s="5">
        <f>Összesen!I15</f>
        <v>0</v>
      </c>
      <c r="E14" s="203"/>
      <c r="F14" s="197"/>
      <c r="G14" s="197"/>
      <c r="H14" s="197"/>
    </row>
    <row r="15" spans="1:8" s="11" customFormat="1" ht="15.75">
      <c r="A15" s="61" t="s">
        <v>162</v>
      </c>
      <c r="B15" s="5">
        <v>0</v>
      </c>
      <c r="C15" s="5">
        <v>0</v>
      </c>
      <c r="D15" s="5">
        <v>0</v>
      </c>
      <c r="E15" s="61" t="s">
        <v>163</v>
      </c>
      <c r="F15" s="80">
        <v>0</v>
      </c>
      <c r="G15" s="80"/>
      <c r="H15" s="80"/>
    </row>
    <row r="16" spans="1:8" s="11" customFormat="1" ht="15.75">
      <c r="A16" s="90" t="s">
        <v>10</v>
      </c>
      <c r="B16" s="14">
        <f>B11+B13+B14+B15</f>
        <v>18072860</v>
      </c>
      <c r="C16" s="14">
        <f>C11+C13+C14+C15</f>
        <v>19734472</v>
      </c>
      <c r="D16" s="14">
        <f>D11+D13+D14+D15</f>
        <v>18702343</v>
      </c>
      <c r="E16" s="90" t="s">
        <v>11</v>
      </c>
      <c r="F16" s="14">
        <f>F11+F12+F15</f>
        <v>11321980</v>
      </c>
      <c r="G16" s="14">
        <f>G11+G12+G15</f>
        <v>11340354</v>
      </c>
      <c r="H16" s="14">
        <f>H11+H12+H15</f>
        <v>14013618</v>
      </c>
    </row>
    <row r="17" spans="1:8" s="94" customFormat="1" ht="16.5">
      <c r="A17" s="217" t="s">
        <v>133</v>
      </c>
      <c r="B17" s="217"/>
      <c r="C17" s="217"/>
      <c r="D17" s="217"/>
      <c r="E17" s="194" t="s">
        <v>112</v>
      </c>
      <c r="F17" s="195"/>
      <c r="G17" s="195"/>
      <c r="H17" s="125"/>
    </row>
    <row r="18" spans="1:8" s="11" customFormat="1" ht="31.5">
      <c r="A18" s="89" t="s">
        <v>293</v>
      </c>
      <c r="B18" s="5">
        <v>1499358</v>
      </c>
      <c r="C18" s="5">
        <v>498348</v>
      </c>
      <c r="D18" s="5">
        <f>Összesen!I18</f>
        <v>0</v>
      </c>
      <c r="E18" s="89" t="s">
        <v>110</v>
      </c>
      <c r="F18" s="5">
        <v>1471846</v>
      </c>
      <c r="G18" s="5">
        <v>1266279</v>
      </c>
      <c r="H18" s="5">
        <f>Összesen!R18</f>
        <v>0</v>
      </c>
    </row>
    <row r="19" spans="1:8" s="11" customFormat="1" ht="15.75">
      <c r="A19" s="89" t="s">
        <v>133</v>
      </c>
      <c r="B19" s="5">
        <v>0</v>
      </c>
      <c r="C19" s="5">
        <v>0</v>
      </c>
      <c r="D19" s="5">
        <f>Összesen!I19</f>
        <v>0</v>
      </c>
      <c r="E19" s="89" t="s">
        <v>45</v>
      </c>
      <c r="F19" s="5">
        <v>1988282</v>
      </c>
      <c r="G19" s="5">
        <v>4006292</v>
      </c>
      <c r="H19" s="5">
        <f>Összesen!R19</f>
        <v>4679301</v>
      </c>
    </row>
    <row r="20" spans="1:8" s="11" customFormat="1" ht="15.75">
      <c r="A20" s="89" t="s">
        <v>365</v>
      </c>
      <c r="B20" s="5">
        <v>0</v>
      </c>
      <c r="C20" s="5">
        <v>1169200</v>
      </c>
      <c r="D20" s="5">
        <f>Összesen!I20</f>
        <v>0</v>
      </c>
      <c r="E20" s="89" t="s">
        <v>202</v>
      </c>
      <c r="F20" s="5">
        <v>10000</v>
      </c>
      <c r="G20" s="5">
        <v>91484</v>
      </c>
      <c r="H20" s="5">
        <f>Összesen!R20</f>
        <v>9424</v>
      </c>
    </row>
    <row r="21" spans="1:8" s="11" customFormat="1" ht="15.75">
      <c r="A21" s="90" t="s">
        <v>85</v>
      </c>
      <c r="B21" s="13">
        <f>SUM(B18:B20)</f>
        <v>1499358</v>
      </c>
      <c r="C21" s="13">
        <f>SUM(C18:C20)</f>
        <v>1667548</v>
      </c>
      <c r="D21" s="13">
        <f>SUM(D18:D20)</f>
        <v>0</v>
      </c>
      <c r="E21" s="90" t="s">
        <v>86</v>
      </c>
      <c r="F21" s="13">
        <f>SUM(F18:F20)</f>
        <v>3470128</v>
      </c>
      <c r="G21" s="13">
        <f>SUM(G18:G20)</f>
        <v>5364055</v>
      </c>
      <c r="H21" s="13">
        <f>SUM(H18:H20)</f>
        <v>4688725</v>
      </c>
    </row>
    <row r="22" spans="1:8" s="11" customFormat="1" ht="15.75">
      <c r="A22" s="92" t="s">
        <v>139</v>
      </c>
      <c r="B22" s="93">
        <f>B21-F21</f>
        <v>-1970770</v>
      </c>
      <c r="C22" s="93">
        <f>C21-G21</f>
        <v>-3696507</v>
      </c>
      <c r="D22" s="93">
        <f>Összesen!I22</f>
        <v>-4688725</v>
      </c>
      <c r="E22" s="203" t="s">
        <v>132</v>
      </c>
      <c r="F22" s="197">
        <v>0</v>
      </c>
      <c r="G22" s="197">
        <v>0</v>
      </c>
      <c r="H22" s="197">
        <f>Összesen!R22</f>
        <v>0</v>
      </c>
    </row>
    <row r="23" spans="1:8" s="11" customFormat="1" ht="15.75">
      <c r="A23" s="92" t="s">
        <v>130</v>
      </c>
      <c r="B23" s="5">
        <v>0</v>
      </c>
      <c r="C23" s="5">
        <v>0</v>
      </c>
      <c r="D23" s="93">
        <f>Összesen!I23</f>
        <v>0</v>
      </c>
      <c r="E23" s="203"/>
      <c r="F23" s="197"/>
      <c r="G23" s="197"/>
      <c r="H23" s="197"/>
    </row>
    <row r="24" spans="1:8" s="11" customFormat="1" ht="15.75">
      <c r="A24" s="92" t="s">
        <v>131</v>
      </c>
      <c r="B24" s="5">
        <v>0</v>
      </c>
      <c r="C24" s="5">
        <v>0</v>
      </c>
      <c r="D24" s="93">
        <f>Összesen!I24</f>
        <v>0</v>
      </c>
      <c r="E24" s="203"/>
      <c r="F24" s="197"/>
      <c r="G24" s="197"/>
      <c r="H24" s="197"/>
    </row>
    <row r="25" spans="1:8" s="11" customFormat="1" ht="31.5">
      <c r="A25" s="90" t="s">
        <v>12</v>
      </c>
      <c r="B25" s="14">
        <f>B21+B23+B24</f>
        <v>1499358</v>
      </c>
      <c r="C25" s="14">
        <f>C21+C23+C24</f>
        <v>1667548</v>
      </c>
      <c r="D25" s="14">
        <f>D21+D23+D24</f>
        <v>0</v>
      </c>
      <c r="E25" s="90" t="s">
        <v>13</v>
      </c>
      <c r="F25" s="14">
        <f>F21+F22</f>
        <v>3470128</v>
      </c>
      <c r="G25" s="14">
        <f>G21+G22</f>
        <v>5364055</v>
      </c>
      <c r="H25" s="14">
        <f>H21+H22</f>
        <v>4688725</v>
      </c>
    </row>
    <row r="26" spans="1:8" s="94" customFormat="1" ht="16.5">
      <c r="A26" s="200" t="s">
        <v>135</v>
      </c>
      <c r="B26" s="200"/>
      <c r="C26" s="200"/>
      <c r="D26" s="200"/>
      <c r="E26" s="194" t="s">
        <v>136</v>
      </c>
      <c r="F26" s="195"/>
      <c r="G26" s="195"/>
      <c r="H26" s="125"/>
    </row>
    <row r="27" spans="1:8" s="11" customFormat="1" ht="15.75">
      <c r="A27" s="89" t="s">
        <v>137</v>
      </c>
      <c r="B27" s="5">
        <f>B11+B21</f>
        <v>14278243</v>
      </c>
      <c r="C27" s="5">
        <f>C11+C21</f>
        <v>16074923</v>
      </c>
      <c r="D27" s="5">
        <f>D11+D21</f>
        <v>14013034</v>
      </c>
      <c r="E27" s="89" t="s">
        <v>138</v>
      </c>
      <c r="F27" s="5">
        <f aca="true" t="shared" si="0" ref="F27:H28">F11+F21</f>
        <v>14343036</v>
      </c>
      <c r="G27" s="5">
        <f t="shared" si="0"/>
        <v>16236489</v>
      </c>
      <c r="H27" s="5">
        <f t="shared" si="0"/>
        <v>18155356</v>
      </c>
    </row>
    <row r="28" spans="1:8" s="11" customFormat="1" ht="15.75">
      <c r="A28" s="92" t="s">
        <v>139</v>
      </c>
      <c r="B28" s="93">
        <f>B27-F27</f>
        <v>-64793</v>
      </c>
      <c r="C28" s="93">
        <f>C27-G27</f>
        <v>-161566</v>
      </c>
      <c r="D28" s="93">
        <f>D27-H27</f>
        <v>-4142322</v>
      </c>
      <c r="E28" s="203" t="s">
        <v>132</v>
      </c>
      <c r="F28" s="197">
        <v>449072</v>
      </c>
      <c r="G28" s="197">
        <v>467920</v>
      </c>
      <c r="H28" s="197">
        <f t="shared" si="0"/>
        <v>546987</v>
      </c>
    </row>
    <row r="29" spans="1:8" s="11" customFormat="1" ht="15.75">
      <c r="A29" s="92" t="s">
        <v>130</v>
      </c>
      <c r="B29" s="5">
        <f aca="true" t="shared" si="1" ref="B29:D30">B13+B23</f>
        <v>4826055</v>
      </c>
      <c r="C29" s="5">
        <f t="shared" si="1"/>
        <v>4780110</v>
      </c>
      <c r="D29" s="5">
        <f t="shared" si="1"/>
        <v>4689309</v>
      </c>
      <c r="E29" s="203"/>
      <c r="F29" s="197"/>
      <c r="G29" s="197"/>
      <c r="H29" s="197"/>
    </row>
    <row r="30" spans="1:8" s="11" customFormat="1" ht="15.75">
      <c r="A30" s="92" t="s">
        <v>131</v>
      </c>
      <c r="B30" s="5">
        <f t="shared" si="1"/>
        <v>467920</v>
      </c>
      <c r="C30" s="5">
        <f t="shared" si="1"/>
        <v>546987</v>
      </c>
      <c r="D30" s="5">
        <f t="shared" si="1"/>
        <v>0</v>
      </c>
      <c r="E30" s="203"/>
      <c r="F30" s="197"/>
      <c r="G30" s="197"/>
      <c r="H30" s="197"/>
    </row>
    <row r="31" spans="1:8" s="11" customFormat="1" ht="15.75">
      <c r="A31" s="61" t="s">
        <v>162</v>
      </c>
      <c r="B31" s="5">
        <f>B15</f>
        <v>0</v>
      </c>
      <c r="C31" s="5">
        <f>C15</f>
        <v>0</v>
      </c>
      <c r="D31" s="5">
        <f>D15</f>
        <v>0</v>
      </c>
      <c r="E31" s="61" t="s">
        <v>163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8" t="s">
        <v>7</v>
      </c>
      <c r="B32" s="14">
        <f>B27+B29+B30+B31</f>
        <v>19572218</v>
      </c>
      <c r="C32" s="14">
        <f>C27+C29+C30+C31</f>
        <v>21402020</v>
      </c>
      <c r="D32" s="14">
        <f>D27+D29+D30+D31</f>
        <v>18702343</v>
      </c>
      <c r="E32" s="88" t="s">
        <v>8</v>
      </c>
      <c r="F32" s="14">
        <f>SUM(F27:F31)</f>
        <v>14792108</v>
      </c>
      <c r="G32" s="14">
        <f>SUM(G27:G31)</f>
        <v>16704409</v>
      </c>
      <c r="H32" s="14">
        <f>SUM(H27:H31)</f>
        <v>18702343</v>
      </c>
    </row>
  </sheetData>
  <sheetProtection/>
  <mergeCells count="24">
    <mergeCell ref="H22:H24"/>
    <mergeCell ref="A26:D26"/>
    <mergeCell ref="E28:E30"/>
    <mergeCell ref="F28:F30"/>
    <mergeCell ref="G28:G30"/>
    <mergeCell ref="H28:H30"/>
    <mergeCell ref="A1:H1"/>
    <mergeCell ref="A2:H2"/>
    <mergeCell ref="E12:E14"/>
    <mergeCell ref="F12:F14"/>
    <mergeCell ref="G12:G14"/>
    <mergeCell ref="H12:H14"/>
    <mergeCell ref="A9:A10"/>
    <mergeCell ref="B9:B10"/>
    <mergeCell ref="C9:C10"/>
    <mergeCell ref="D9:D10"/>
    <mergeCell ref="E5:G5"/>
    <mergeCell ref="E17:G17"/>
    <mergeCell ref="E26:G26"/>
    <mergeCell ref="A5:D5"/>
    <mergeCell ref="A17:D17"/>
    <mergeCell ref="E22:E24"/>
    <mergeCell ref="F22:F24"/>
    <mergeCell ref="G22:G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G5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4" width="11.28125" style="71" customWidth="1"/>
    <col min="15" max="15" width="11.7109375" style="71" customWidth="1"/>
    <col min="16" max="16" width="14.00390625" style="71" hidden="1" customWidth="1"/>
    <col min="17" max="17" width="11.8515625" style="71" hidden="1" customWidth="1"/>
    <col min="18" max="19" width="11.28125" style="71" hidden="1" customWidth="1"/>
    <col min="20" max="16384" width="9.140625" style="71" customWidth="1"/>
  </cols>
  <sheetData>
    <row r="1" spans="1:15" s="16" customFormat="1" ht="15.75">
      <c r="A1" s="220" t="s">
        <v>558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9" s="10" customFormat="1" ht="25.5">
      <c r="A5" s="1">
        <v>2</v>
      </c>
      <c r="B5" s="117" t="s">
        <v>284</v>
      </c>
      <c r="C5" s="5">
        <v>1139560</v>
      </c>
      <c r="D5" s="5">
        <v>1139560</v>
      </c>
      <c r="E5" s="5">
        <v>1139560</v>
      </c>
      <c r="F5" s="5">
        <v>1140901</v>
      </c>
      <c r="G5" s="5">
        <v>1139560</v>
      </c>
      <c r="H5" s="5">
        <v>1139560</v>
      </c>
      <c r="I5" s="5">
        <v>1139560</v>
      </c>
      <c r="J5" s="5">
        <v>1139560</v>
      </c>
      <c r="K5" s="5">
        <v>1139560</v>
      </c>
      <c r="L5" s="5">
        <v>1139560</v>
      </c>
      <c r="M5" s="5">
        <v>1139560</v>
      </c>
      <c r="N5" s="5">
        <v>1139533</v>
      </c>
      <c r="O5" s="14">
        <f>SUM(C5:N5)</f>
        <v>13676034</v>
      </c>
      <c r="P5" s="12" t="e">
        <f>Összesen!#REF!</f>
        <v>#REF!</v>
      </c>
      <c r="Q5" s="12" t="e">
        <f>P5-O5</f>
        <v>#REF!</v>
      </c>
      <c r="R5" s="12">
        <f>Összesen!I7</f>
        <v>13676034</v>
      </c>
      <c r="S5" s="12">
        <f>R5-O5</f>
        <v>0</v>
      </c>
    </row>
    <row r="6" spans="1:17" s="10" customFormat="1" ht="25.5">
      <c r="A6" s="1">
        <v>3</v>
      </c>
      <c r="B6" s="117" t="s">
        <v>293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 t="e">
        <f>Összesen!#REF!</f>
        <v>#REF!</v>
      </c>
      <c r="Q6" s="12" t="e">
        <f aca="true" t="shared" si="0" ref="Q6:Q28">P6-O6</f>
        <v>#REF!</v>
      </c>
    </row>
    <row r="7" spans="1:18" s="10" customFormat="1" ht="15.75">
      <c r="A7" s="1">
        <v>4</v>
      </c>
      <c r="B7" s="117" t="s">
        <v>306</v>
      </c>
      <c r="C7" s="5">
        <v>0</v>
      </c>
      <c r="D7" s="5">
        <v>0</v>
      </c>
      <c r="E7" s="5">
        <v>38500</v>
      </c>
      <c r="F7" s="5">
        <v>0</v>
      </c>
      <c r="G7" s="5">
        <v>100000</v>
      </c>
      <c r="H7" s="5">
        <v>0</v>
      </c>
      <c r="I7" s="5">
        <v>0</v>
      </c>
      <c r="J7" s="5">
        <v>0</v>
      </c>
      <c r="K7" s="5">
        <v>38500</v>
      </c>
      <c r="L7" s="5">
        <v>0</v>
      </c>
      <c r="M7" s="5">
        <v>0</v>
      </c>
      <c r="N7" s="5">
        <v>100000</v>
      </c>
      <c r="O7" s="14">
        <f aca="true" t="shared" si="1" ref="O7:O15">SUM(C7:N7)</f>
        <v>277000</v>
      </c>
      <c r="P7" s="12" t="e">
        <f>Összesen!#REF!</f>
        <v>#REF!</v>
      </c>
      <c r="Q7" s="12" t="e">
        <f t="shared" si="0"/>
        <v>#REF!</v>
      </c>
      <c r="R7" s="12">
        <f>Összesen!I8</f>
        <v>277000</v>
      </c>
    </row>
    <row r="8" spans="1:18" s="10" customFormat="1" ht="15.75">
      <c r="A8" s="1">
        <v>5</v>
      </c>
      <c r="B8" s="117" t="s">
        <v>44</v>
      </c>
      <c r="C8" s="5">
        <v>0</v>
      </c>
      <c r="D8" s="5">
        <v>0</v>
      </c>
      <c r="E8" s="5">
        <v>12000</v>
      </c>
      <c r="F8" s="5">
        <v>1000</v>
      </c>
      <c r="G8" s="5">
        <v>2000</v>
      </c>
      <c r="H8" s="5">
        <v>12000</v>
      </c>
      <c r="I8" s="5">
        <v>1000</v>
      </c>
      <c r="J8" s="5">
        <v>2000</v>
      </c>
      <c r="K8" s="5">
        <v>15000</v>
      </c>
      <c r="L8" s="5">
        <v>2000</v>
      </c>
      <c r="M8" s="5">
        <v>11000</v>
      </c>
      <c r="N8" s="5">
        <v>2000</v>
      </c>
      <c r="O8" s="14">
        <f t="shared" si="1"/>
        <v>60000</v>
      </c>
      <c r="P8" s="12" t="e">
        <f>Összesen!#REF!</f>
        <v>#REF!</v>
      </c>
      <c r="Q8" s="12" t="e">
        <f t="shared" si="0"/>
        <v>#REF!</v>
      </c>
      <c r="R8" s="12">
        <f>Összesen!I9</f>
        <v>60000</v>
      </c>
    </row>
    <row r="9" spans="1:18" s="10" customFormat="1" ht="15.75">
      <c r="A9" s="1">
        <v>6</v>
      </c>
      <c r="B9" s="117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 t="e">
        <f>Összesen!#REF!</f>
        <v>#REF!</v>
      </c>
      <c r="Q9" s="12" t="e">
        <f t="shared" si="0"/>
        <v>#REF!</v>
      </c>
      <c r="R9" s="12">
        <f>Összesen!I19</f>
        <v>0</v>
      </c>
    </row>
    <row r="10" spans="1:18" s="10" customFormat="1" ht="15.75">
      <c r="A10" s="1">
        <v>7</v>
      </c>
      <c r="B10" s="117" t="s">
        <v>364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 t="e">
        <f>Összesen!#REF!</f>
        <v>#REF!</v>
      </c>
      <c r="Q10" s="12" t="e">
        <f t="shared" si="0"/>
        <v>#REF!</v>
      </c>
      <c r="R10" s="12">
        <f>Összesen!I10</f>
        <v>0</v>
      </c>
    </row>
    <row r="11" spans="1:18" s="10" customFormat="1" ht="15.75">
      <c r="A11" s="1">
        <v>8</v>
      </c>
      <c r="B11" s="117" t="s">
        <v>365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 t="e">
        <f>Összesen!#REF!</f>
        <v>#REF!</v>
      </c>
      <c r="Q11" s="12" t="e">
        <f t="shared" si="0"/>
        <v>#REF!</v>
      </c>
      <c r="R11" s="12">
        <f>Összesen!I20</f>
        <v>0</v>
      </c>
    </row>
    <row r="12" spans="1:19" s="10" customFormat="1" ht="15.75">
      <c r="A12" s="1">
        <v>9</v>
      </c>
      <c r="B12" s="117" t="s">
        <v>375</v>
      </c>
      <c r="C12" s="5">
        <v>500000</v>
      </c>
      <c r="D12" s="5">
        <v>0</v>
      </c>
      <c r="E12" s="5">
        <v>1000000</v>
      </c>
      <c r="F12" s="5">
        <v>0</v>
      </c>
      <c r="G12" s="5">
        <v>500000</v>
      </c>
      <c r="H12" s="5">
        <v>2300000</v>
      </c>
      <c r="I12" s="5">
        <v>0</v>
      </c>
      <c r="J12" s="5">
        <v>300000</v>
      </c>
      <c r="K12" s="5">
        <v>0</v>
      </c>
      <c r="L12" s="5">
        <v>0</v>
      </c>
      <c r="M12" s="5">
        <v>89309</v>
      </c>
      <c r="N12" s="5">
        <v>0</v>
      </c>
      <c r="O12" s="14">
        <f t="shared" si="1"/>
        <v>4689309</v>
      </c>
      <c r="P12" s="12" t="e">
        <f>Összesen!#REF!</f>
        <v>#REF!</v>
      </c>
      <c r="Q12" s="12" t="e">
        <f t="shared" si="0"/>
        <v>#REF!</v>
      </c>
      <c r="R12" s="12">
        <f>Összesen!I14</f>
        <v>4689309</v>
      </c>
      <c r="S12" s="12">
        <f>R12-O12</f>
        <v>0</v>
      </c>
    </row>
    <row r="13" spans="1:17" s="10" customFormat="1" ht="15.75">
      <c r="A13" s="1">
        <v>10</v>
      </c>
      <c r="B13" s="117" t="s">
        <v>376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 t="e">
        <f>Összesen!#REF!</f>
        <v>#REF!</v>
      </c>
      <c r="Q13" s="12" t="e">
        <f t="shared" si="0"/>
        <v>#REF!</v>
      </c>
    </row>
    <row r="14" spans="1:17" s="10" customFormat="1" ht="15.75">
      <c r="A14" s="1">
        <v>11</v>
      </c>
      <c r="B14" s="117" t="s">
        <v>373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 t="e">
        <f>Összesen!#REF!</f>
        <v>#REF!</v>
      </c>
      <c r="Q14" s="12" t="e">
        <f t="shared" si="0"/>
        <v>#REF!</v>
      </c>
    </row>
    <row r="15" spans="1:17" s="10" customFormat="1" ht="15.75">
      <c r="A15" s="1">
        <v>12</v>
      </c>
      <c r="B15" s="117" t="s">
        <v>374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 t="e">
        <f>Összesen!#REF!</f>
        <v>#REF!</v>
      </c>
      <c r="Q15" s="12" t="e">
        <f t="shared" si="0"/>
        <v>#REF!</v>
      </c>
    </row>
    <row r="16" spans="1:18" s="10" customFormat="1" ht="15.75">
      <c r="A16" s="1">
        <v>13</v>
      </c>
      <c r="B16" s="70" t="s">
        <v>7</v>
      </c>
      <c r="C16" s="14">
        <f aca="true" t="shared" si="2" ref="C16:O16">SUM(C5:C15)</f>
        <v>1639560</v>
      </c>
      <c r="D16" s="14">
        <f t="shared" si="2"/>
        <v>1139560</v>
      </c>
      <c r="E16" s="14">
        <f t="shared" si="2"/>
        <v>2190060</v>
      </c>
      <c r="F16" s="14">
        <f t="shared" si="2"/>
        <v>1141901</v>
      </c>
      <c r="G16" s="14">
        <f t="shared" si="2"/>
        <v>1741560</v>
      </c>
      <c r="H16" s="14">
        <f t="shared" si="2"/>
        <v>3451560</v>
      </c>
      <c r="I16" s="14">
        <f t="shared" si="2"/>
        <v>1140560</v>
      </c>
      <c r="J16" s="14">
        <f t="shared" si="2"/>
        <v>1441560</v>
      </c>
      <c r="K16" s="14">
        <f t="shared" si="2"/>
        <v>1193060</v>
      </c>
      <c r="L16" s="14">
        <f t="shared" si="2"/>
        <v>1141560</v>
      </c>
      <c r="M16" s="14">
        <f t="shared" si="2"/>
        <v>1239869</v>
      </c>
      <c r="N16" s="14">
        <f t="shared" si="2"/>
        <v>1241533</v>
      </c>
      <c r="O16" s="14">
        <f t="shared" si="2"/>
        <v>18702343</v>
      </c>
      <c r="P16" s="12" t="e">
        <f>Összesen!#REF!</f>
        <v>#REF!</v>
      </c>
      <c r="Q16" s="12" t="e">
        <f t="shared" si="0"/>
        <v>#REF!</v>
      </c>
      <c r="R16" s="12">
        <f>Összesen!I31</f>
        <v>18702343</v>
      </c>
    </row>
    <row r="17" spans="1:19" s="10" customFormat="1" ht="15.75">
      <c r="A17" s="1">
        <v>14</v>
      </c>
      <c r="B17" s="69" t="s">
        <v>39</v>
      </c>
      <c r="C17" s="5">
        <v>533731</v>
      </c>
      <c r="D17" s="5">
        <v>533731</v>
      </c>
      <c r="E17" s="5">
        <v>538683</v>
      </c>
      <c r="F17" s="5">
        <v>533740</v>
      </c>
      <c r="G17" s="5">
        <v>553740</v>
      </c>
      <c r="H17" s="5">
        <v>533731</v>
      </c>
      <c r="I17" s="5">
        <v>733731</v>
      </c>
      <c r="J17" s="5">
        <v>533740</v>
      </c>
      <c r="K17" s="5">
        <v>533731</v>
      </c>
      <c r="L17" s="5">
        <v>533740</v>
      </c>
      <c r="M17" s="5">
        <v>533740</v>
      </c>
      <c r="N17" s="5">
        <v>558731</v>
      </c>
      <c r="O17" s="14">
        <f aca="true" t="shared" si="3" ref="O17:O26">SUM(C17:N17)</f>
        <v>6654769</v>
      </c>
      <c r="P17" s="12" t="e">
        <f>Összesen!#REF!</f>
        <v>#REF!</v>
      </c>
      <c r="Q17" s="12" t="e">
        <f t="shared" si="0"/>
        <v>#REF!</v>
      </c>
      <c r="R17" s="12">
        <f>Összesen!R7</f>
        <v>6654769</v>
      </c>
      <c r="S17" s="12">
        <f>R17-O17</f>
        <v>0</v>
      </c>
    </row>
    <row r="18" spans="1:19" s="10" customFormat="1" ht="25.5">
      <c r="A18" s="1">
        <v>15</v>
      </c>
      <c r="B18" s="69" t="s">
        <v>80</v>
      </c>
      <c r="C18" s="5">
        <v>111232</v>
      </c>
      <c r="D18" s="5">
        <v>111232</v>
      </c>
      <c r="E18" s="5">
        <v>118232</v>
      </c>
      <c r="F18" s="5">
        <v>111232</v>
      </c>
      <c r="G18" s="5">
        <v>119232</v>
      </c>
      <c r="H18" s="5">
        <v>111232</v>
      </c>
      <c r="I18" s="5">
        <v>111232</v>
      </c>
      <c r="J18" s="5">
        <v>111232</v>
      </c>
      <c r="K18" s="5">
        <v>111232</v>
      </c>
      <c r="L18" s="5">
        <v>111232</v>
      </c>
      <c r="M18" s="5">
        <v>111232</v>
      </c>
      <c r="N18" s="5">
        <v>121228</v>
      </c>
      <c r="O18" s="14">
        <f t="shared" si="3"/>
        <v>1359780</v>
      </c>
      <c r="P18" s="12" t="e">
        <f>Összesen!#REF!</f>
        <v>#REF!</v>
      </c>
      <c r="Q18" s="12" t="e">
        <f t="shared" si="0"/>
        <v>#REF!</v>
      </c>
      <c r="R18" s="12">
        <f>Összesen!R8</f>
        <v>1359780</v>
      </c>
      <c r="S18" s="12">
        <f aca="true" t="shared" si="4" ref="S18:S27">R18-O18</f>
        <v>0</v>
      </c>
    </row>
    <row r="19" spans="1:19" s="10" customFormat="1" ht="15.75">
      <c r="A19" s="1">
        <v>16</v>
      </c>
      <c r="B19" s="69" t="s">
        <v>81</v>
      </c>
      <c r="C19" s="5">
        <v>311000</v>
      </c>
      <c r="D19" s="5">
        <v>332560</v>
      </c>
      <c r="E19" s="5">
        <v>325420</v>
      </c>
      <c r="F19" s="5">
        <v>338280</v>
      </c>
      <c r="G19" s="5">
        <v>351140</v>
      </c>
      <c r="H19" s="5">
        <v>324000</v>
      </c>
      <c r="I19" s="5">
        <v>478507</v>
      </c>
      <c r="J19" s="5">
        <v>328950</v>
      </c>
      <c r="K19" s="5">
        <v>313250</v>
      </c>
      <c r="L19" s="5">
        <v>318700</v>
      </c>
      <c r="M19" s="5">
        <v>317547</v>
      </c>
      <c r="N19" s="5">
        <v>317338</v>
      </c>
      <c r="O19" s="14">
        <f t="shared" si="3"/>
        <v>4056692</v>
      </c>
      <c r="P19" s="12" t="e">
        <f>Összesen!#REF!</f>
        <v>#REF!</v>
      </c>
      <c r="Q19" s="12" t="e">
        <f t="shared" si="0"/>
        <v>#REF!</v>
      </c>
      <c r="R19" s="12">
        <f>Összesen!R9</f>
        <v>4056692</v>
      </c>
      <c r="S19" s="12">
        <f t="shared" si="4"/>
        <v>0</v>
      </c>
    </row>
    <row r="20" spans="1:19" s="10" customFormat="1" ht="15.75">
      <c r="A20" s="1">
        <v>17</v>
      </c>
      <c r="B20" s="69" t="s">
        <v>82</v>
      </c>
      <c r="C20" s="5">
        <v>20833</v>
      </c>
      <c r="D20" s="5">
        <v>20533</v>
      </c>
      <c r="E20" s="5">
        <v>30833</v>
      </c>
      <c r="F20" s="5">
        <v>40833</v>
      </c>
      <c r="G20" s="5">
        <v>35833</v>
      </c>
      <c r="H20" s="5">
        <v>30833</v>
      </c>
      <c r="I20" s="5">
        <v>40833</v>
      </c>
      <c r="J20" s="5">
        <v>65833</v>
      </c>
      <c r="K20" s="5">
        <v>35833</v>
      </c>
      <c r="L20" s="5">
        <v>20833</v>
      </c>
      <c r="M20" s="5">
        <v>50833</v>
      </c>
      <c r="N20" s="5">
        <v>36137</v>
      </c>
      <c r="O20" s="14">
        <f t="shared" si="3"/>
        <v>430000</v>
      </c>
      <c r="P20" s="12" t="e">
        <f>Összesen!#REF!</f>
        <v>#REF!</v>
      </c>
      <c r="Q20" s="12" t="e">
        <f t="shared" si="0"/>
        <v>#REF!</v>
      </c>
      <c r="R20" s="12">
        <f>Összesen!R10</f>
        <v>430000</v>
      </c>
      <c r="S20" s="12">
        <f t="shared" si="4"/>
        <v>0</v>
      </c>
    </row>
    <row r="21" spans="1:19" s="10" customFormat="1" ht="15.75">
      <c r="A21" s="1">
        <v>18</v>
      </c>
      <c r="B21" s="69" t="s">
        <v>83</v>
      </c>
      <c r="C21" s="5">
        <v>0</v>
      </c>
      <c r="D21" s="5">
        <v>27500</v>
      </c>
      <c r="E21" s="5">
        <v>222379</v>
      </c>
      <c r="F21" s="5">
        <v>12416</v>
      </c>
      <c r="G21" s="5">
        <v>4229</v>
      </c>
      <c r="H21" s="5">
        <v>222379</v>
      </c>
      <c r="I21" s="5">
        <v>27500</v>
      </c>
      <c r="J21" s="5">
        <v>0</v>
      </c>
      <c r="K21" s="5">
        <v>222379</v>
      </c>
      <c r="L21" s="5">
        <v>4229</v>
      </c>
      <c r="M21" s="5">
        <v>0</v>
      </c>
      <c r="N21" s="5">
        <v>222379</v>
      </c>
      <c r="O21" s="14">
        <f t="shared" si="3"/>
        <v>965390</v>
      </c>
      <c r="P21" s="12" t="e">
        <f>Összesen!#REF!</f>
        <v>#REF!</v>
      </c>
      <c r="Q21" s="12" t="e">
        <f t="shared" si="0"/>
        <v>#REF!</v>
      </c>
      <c r="R21" s="12">
        <f>Összesen!R11</f>
        <v>965390</v>
      </c>
      <c r="S21" s="12">
        <f t="shared" si="4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0</v>
      </c>
      <c r="P22" s="12" t="e">
        <f>Összesen!#REF!</f>
        <v>#REF!</v>
      </c>
      <c r="Q22" s="12" t="e">
        <f t="shared" si="0"/>
        <v>#REF!</v>
      </c>
      <c r="R22" s="12">
        <f>Összesen!R18</f>
        <v>0</v>
      </c>
      <c r="S22" s="12">
        <f t="shared" si="4"/>
        <v>0</v>
      </c>
    </row>
    <row r="23" spans="1:19" s="10" customFormat="1" ht="15.75">
      <c r="A23" s="1">
        <v>20</v>
      </c>
      <c r="B23" s="69" t="s">
        <v>45</v>
      </c>
      <c r="C23" s="5">
        <v>0</v>
      </c>
      <c r="D23" s="5"/>
      <c r="E23" s="5">
        <v>1184200</v>
      </c>
      <c r="F23" s="5">
        <v>0</v>
      </c>
      <c r="G23" s="5">
        <v>777015</v>
      </c>
      <c r="H23" s="5">
        <v>1697958</v>
      </c>
      <c r="I23" s="5">
        <v>12500</v>
      </c>
      <c r="J23" s="5">
        <v>498348</v>
      </c>
      <c r="K23" s="5">
        <v>0</v>
      </c>
      <c r="L23" s="5">
        <v>8900</v>
      </c>
      <c r="M23" s="5">
        <v>500380</v>
      </c>
      <c r="N23" s="5">
        <v>0</v>
      </c>
      <c r="O23" s="14">
        <f t="shared" si="3"/>
        <v>4679301</v>
      </c>
      <c r="P23" s="12" t="e">
        <f>Összesen!#REF!</f>
        <v>#REF!</v>
      </c>
      <c r="Q23" s="12" t="e">
        <f t="shared" si="0"/>
        <v>#REF!</v>
      </c>
      <c r="R23" s="12">
        <f>Összesen!R19</f>
        <v>4679301</v>
      </c>
      <c r="S23" s="12">
        <f t="shared" si="4"/>
        <v>0</v>
      </c>
    </row>
    <row r="24" spans="1:19" s="10" customFormat="1" ht="15.75">
      <c r="A24" s="1">
        <v>21</v>
      </c>
      <c r="B24" s="69" t="s">
        <v>202</v>
      </c>
      <c r="C24" s="5">
        <v>0</v>
      </c>
      <c r="D24" s="5"/>
      <c r="E24" s="5">
        <v>0</v>
      </c>
      <c r="F24" s="5">
        <v>0</v>
      </c>
      <c r="G24" s="5">
        <v>0</v>
      </c>
      <c r="H24" s="5">
        <v>0</v>
      </c>
      <c r="I24" s="5">
        <v>9424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9424</v>
      </c>
      <c r="P24" s="12" t="e">
        <f>Összesen!#REF!</f>
        <v>#REF!</v>
      </c>
      <c r="Q24" s="12" t="e">
        <f t="shared" si="0"/>
        <v>#REF!</v>
      </c>
      <c r="R24" s="12">
        <f>Összesen!R20</f>
        <v>9424</v>
      </c>
      <c r="S24" s="12">
        <f t="shared" si="4"/>
        <v>0</v>
      </c>
    </row>
    <row r="25" spans="1:19" s="10" customFormat="1" ht="15.75">
      <c r="A25" s="1">
        <v>22</v>
      </c>
      <c r="B25" s="69" t="s">
        <v>92</v>
      </c>
      <c r="C25" s="5">
        <v>546987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546987</v>
      </c>
      <c r="P25" s="12" t="e">
        <f>Összesen!#REF!</f>
        <v>#REF!</v>
      </c>
      <c r="Q25" s="12" t="e">
        <f t="shared" si="0"/>
        <v>#REF!</v>
      </c>
      <c r="R25" s="12">
        <f>Összesen!R28</f>
        <v>546987</v>
      </c>
      <c r="S25" s="12">
        <f t="shared" si="4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 t="e">
        <f>Összesen!#REF!</f>
        <v>#REF!</v>
      </c>
      <c r="Q26" s="12" t="e">
        <f t="shared" si="0"/>
        <v>#REF!</v>
      </c>
      <c r="S26" s="12">
        <f t="shared" si="4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1523783</v>
      </c>
      <c r="D27" s="14">
        <f aca="true" t="shared" si="5" ref="D27:O27">SUM(D17:D26)</f>
        <v>1025556</v>
      </c>
      <c r="E27" s="14">
        <f t="shared" si="5"/>
        <v>2419747</v>
      </c>
      <c r="F27" s="14">
        <f t="shared" si="5"/>
        <v>1036501</v>
      </c>
      <c r="G27" s="14">
        <f t="shared" si="5"/>
        <v>1841189</v>
      </c>
      <c r="H27" s="14">
        <f t="shared" si="5"/>
        <v>2920133</v>
      </c>
      <c r="I27" s="14">
        <f t="shared" si="5"/>
        <v>1413727</v>
      </c>
      <c r="J27" s="14">
        <f t="shared" si="5"/>
        <v>1538103</v>
      </c>
      <c r="K27" s="14">
        <f t="shared" si="5"/>
        <v>1216425</v>
      </c>
      <c r="L27" s="14">
        <f t="shared" si="5"/>
        <v>997634</v>
      </c>
      <c r="M27" s="14">
        <f t="shared" si="5"/>
        <v>1513732</v>
      </c>
      <c r="N27" s="14">
        <f t="shared" si="5"/>
        <v>1255813</v>
      </c>
      <c r="O27" s="14">
        <f t="shared" si="5"/>
        <v>18702343</v>
      </c>
      <c r="P27" s="12" t="e">
        <f>Összesen!#REF!</f>
        <v>#REF!</v>
      </c>
      <c r="Q27" s="12" t="e">
        <f t="shared" si="0"/>
        <v>#REF!</v>
      </c>
      <c r="R27" s="12">
        <f>Összesen!R31</f>
        <v>18702343</v>
      </c>
      <c r="S27" s="12">
        <f t="shared" si="4"/>
        <v>0</v>
      </c>
    </row>
    <row r="28" spans="1:17" ht="15.75">
      <c r="A28" s="1">
        <v>25</v>
      </c>
      <c r="B28" s="70" t="s">
        <v>114</v>
      </c>
      <c r="C28" s="14">
        <f>C16-C27</f>
        <v>115777</v>
      </c>
      <c r="D28" s="14">
        <f>C28+D16-D27</f>
        <v>229781</v>
      </c>
      <c r="E28" s="14">
        <f aca="true" t="shared" si="6" ref="E28:O28">D28+E16-E27</f>
        <v>94</v>
      </c>
      <c r="F28" s="14">
        <f t="shared" si="6"/>
        <v>105494</v>
      </c>
      <c r="G28" s="14">
        <f t="shared" si="6"/>
        <v>5865</v>
      </c>
      <c r="H28" s="14">
        <f t="shared" si="6"/>
        <v>537292</v>
      </c>
      <c r="I28" s="14">
        <f t="shared" si="6"/>
        <v>264125</v>
      </c>
      <c r="J28" s="14">
        <f t="shared" si="6"/>
        <v>167582</v>
      </c>
      <c r="K28" s="14">
        <f t="shared" si="6"/>
        <v>144217</v>
      </c>
      <c r="L28" s="14">
        <f t="shared" si="6"/>
        <v>288143</v>
      </c>
      <c r="M28" s="14">
        <f t="shared" si="6"/>
        <v>14280</v>
      </c>
      <c r="N28" s="14">
        <f t="shared" si="6"/>
        <v>0</v>
      </c>
      <c r="O28" s="14">
        <f t="shared" si="6"/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10" t="s">
        <v>488</v>
      </c>
      <c r="B1" s="210"/>
      <c r="C1" s="210"/>
      <c r="D1" s="210"/>
      <c r="E1" s="210"/>
      <c r="F1" s="21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15" t="s">
        <v>9</v>
      </c>
      <c r="C4" s="6" t="s">
        <v>370</v>
      </c>
      <c r="D4" s="6" t="s">
        <v>387</v>
      </c>
      <c r="E4" s="6" t="s">
        <v>474</v>
      </c>
      <c r="F4" s="6" t="s">
        <v>509</v>
      </c>
    </row>
    <row r="5" spans="1:6" s="10" customFormat="1" ht="15.75">
      <c r="A5" s="1">
        <v>2</v>
      </c>
      <c r="B5" s="216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8" width="9.140625" style="52" customWidth="1"/>
    <col min="139" max="16384" width="9.140625" style="53" customWidth="1"/>
  </cols>
  <sheetData>
    <row r="1" spans="1:138" s="49" customFormat="1" ht="33" customHeight="1">
      <c r="A1" s="221" t="s">
        <v>559</v>
      </c>
      <c r="B1" s="221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2" ht="31.5">
      <c r="A7" s="74" t="s">
        <v>61</v>
      </c>
      <c r="B7" s="56">
        <v>0</v>
      </c>
    </row>
    <row r="8" spans="1:2" ht="31.5">
      <c r="A8" s="76" t="s">
        <v>62</v>
      </c>
      <c r="B8" s="57">
        <f>SUM(B9:B10)</f>
        <v>0</v>
      </c>
    </row>
    <row r="9" spans="1:138" s="55" customFormat="1" ht="30">
      <c r="A9" s="77" t="s">
        <v>63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2" ht="18">
      <c r="A13" s="77" t="s">
        <v>67</v>
      </c>
      <c r="B13" s="58">
        <v>0</v>
      </c>
    </row>
    <row r="14" spans="1:138" s="55" customFormat="1" ht="18">
      <c r="A14" s="78" t="s">
        <v>68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2" ht="18">
      <c r="A20" s="78" t="s">
        <v>68</v>
      </c>
      <c r="B20" s="59">
        <v>0</v>
      </c>
    </row>
    <row r="21" spans="1:138" s="55" customFormat="1" ht="25.5">
      <c r="A21" s="78" t="s">
        <v>69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2" ht="18">
      <c r="A23" s="78" t="s">
        <v>68</v>
      </c>
      <c r="B23" s="59">
        <v>0</v>
      </c>
    </row>
    <row r="24" spans="1:2" ht="25.5">
      <c r="A24" s="78" t="s">
        <v>69</v>
      </c>
      <c r="B24" s="59">
        <v>0</v>
      </c>
    </row>
    <row r="25" spans="1:2" ht="18">
      <c r="A25" s="77" t="s">
        <v>72</v>
      </c>
      <c r="B25" s="58">
        <f>SUM(B26:B27)</f>
        <v>0</v>
      </c>
    </row>
    <row r="26" spans="1:2" ht="18">
      <c r="A26" s="78" t="s">
        <v>68</v>
      </c>
      <c r="B26" s="59">
        <v>0</v>
      </c>
    </row>
    <row r="27" spans="1:2" ht="25.5">
      <c r="A27" s="78" t="s">
        <v>69</v>
      </c>
      <c r="B27" s="59">
        <v>0</v>
      </c>
    </row>
    <row r="28" spans="1:2" ht="31.5">
      <c r="A28" s="76" t="s">
        <v>73</v>
      </c>
      <c r="B28" s="57">
        <v>0</v>
      </c>
    </row>
    <row r="29" spans="1:2" ht="18">
      <c r="A29" s="79" t="s">
        <v>74</v>
      </c>
      <c r="B29" s="57">
        <f>SUM(B8,B11,B12,B28,B4,B7)</f>
        <v>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2018-05-25T10:14:11Z</cp:lastPrinted>
  <dcterms:created xsi:type="dcterms:W3CDTF">2011-02-02T09:24:37Z</dcterms:created>
  <dcterms:modified xsi:type="dcterms:W3CDTF">2018-05-25T10:14:51Z</dcterms:modified>
  <cp:category/>
  <cp:version/>
  <cp:contentType/>
  <cp:contentStatus/>
</cp:coreProperties>
</file>