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 localSheetId="13">'[1]vagyon'!#REF!</definedName>
    <definedName name="bb">'[1]vagyon'!#REF!</definedName>
    <definedName name="bbb" localSheetId="13">'[1]vagyon'!#REF!</definedName>
    <definedName name="bbb">'[1]vagyon'!#REF!</definedName>
    <definedName name="bháza" localSheetId="13">'[1]vagyon'!#REF!</definedName>
    <definedName name="bháza">'[1]vagyon'!#REF!</definedName>
    <definedName name="CC" localSheetId="13">'[1]vagyon'!#REF!</definedName>
    <definedName name="CC">'[1]vagyon'!#REF!</definedName>
    <definedName name="ccc" localSheetId="13">'[1]vagyon'!#REF!</definedName>
    <definedName name="ccc">'[1]vagyon'!#REF!</definedName>
    <definedName name="cccc" localSheetId="13">'[2]vagyon'!#REF!</definedName>
    <definedName name="cccc">'[2]vagyon'!#REF!</definedName>
    <definedName name="cccccc" localSheetId="13">'[1]vagyon'!#REF!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 localSheetId="13">'[1]vagyon'!#REF!</definedName>
    <definedName name="ééééé">'[1]vagyon'!#REF!</definedName>
    <definedName name="ff" localSheetId="13">'[2]vagyon'!#REF!</definedName>
    <definedName name="ff">'[2]vagyon'!#REF!</definedName>
    <definedName name="fff" localSheetId="13">'[1]vagyon'!#REF!</definedName>
    <definedName name="fff">'[1]vagyon'!#REF!</definedName>
    <definedName name="ffff" localSheetId="13">'[1]vagyon'!#REF!</definedName>
    <definedName name="ffff">'[1]vagyon'!#REF!</definedName>
    <definedName name="ffffffff" localSheetId="13">'[1]vagyon'!#REF!</definedName>
    <definedName name="ffffffff">'[1]vagyon'!#REF!</definedName>
    <definedName name="HHH">'[1]vagyon'!#REF!</definedName>
    <definedName name="HHHH">'[1]vagyon'!#REF!</definedName>
    <definedName name="iiii" localSheetId="13">'[1]vagyon'!#REF!</definedName>
    <definedName name="iiii">'[1]vagyon'!#REF!</definedName>
    <definedName name="kkk">'[1]vagyon'!#REF!</definedName>
    <definedName name="kkkkk">'[1]vagyon'!#REF!</definedName>
    <definedName name="lll" localSheetId="13">'[1]vagyon'!#REF!</definedName>
    <definedName name="lll">'[1]vagyon'!#REF!</definedName>
    <definedName name="mm" localSheetId="13">'[1]vagyon'!#REF!</definedName>
    <definedName name="mm">'[1]vagyon'!#REF!</definedName>
    <definedName name="mmm" localSheetId="13">'[1]vagyon'!#REF!</definedName>
    <definedName name="mmm">'[1]vagyon'!#REF!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3">'vátozások'!$1:$4</definedName>
    <definedName name="Nyomtatási_ter" localSheetId="10">'[6]vagyon'!#REF!</definedName>
    <definedName name="Nyomtatási_ter" localSheetId="7">'[3]vagyon'!#REF!</definedName>
    <definedName name="Nyomtatási_ter" localSheetId="12">'[3]vagyon'!#REF!</definedName>
    <definedName name="Nyomtatási_ter" localSheetId="11">'[3]vagyon'!#REF!</definedName>
    <definedName name="Nyomtatási_ter" localSheetId="14">'[1]vagyon'!#REF!</definedName>
    <definedName name="Nyomtatási_ter" localSheetId="8">'[3]vagyon'!#REF!</definedName>
    <definedName name="Nyomtatási_ter" localSheetId="4">'[1]vagyon'!#REF!</definedName>
    <definedName name="Nyomtatási_ter" localSheetId="13">'[1]vagyon'!#REF!</definedName>
    <definedName name="Nyomtatási_ter">'[3]vagyon'!#REF!</definedName>
    <definedName name="Nyomtatási_ter2">'[1]vagyon'!#REF!</definedName>
    <definedName name="OOO" localSheetId="13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7">'[2]vagyon'!#REF!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4">'[5]vagyon'!#REF!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p" localSheetId="13">'[1]vagyon'!#REF!</definedName>
    <definedName name="pp">'[1]vagyon'!#REF!</definedName>
    <definedName name="uu" localSheetId="13">'[1]vagyon'!#REF!</definedName>
    <definedName name="uu">'[1]vagyon'!#REF!</definedName>
    <definedName name="uuuuu">'[1]vagyon'!#REF!</definedName>
    <definedName name="ŰŰ" localSheetId="13">'[2]vagyon'!#REF!</definedName>
    <definedName name="ŰŰ">'[2]vagyon'!#REF!</definedName>
    <definedName name="vagy">'[4]vagyon'!#REF!</definedName>
    <definedName name="ww" localSheetId="13">'[1]vagyon'!#REF!</definedName>
    <definedName name="ww">'[1]vagyon'!#REF!</definedName>
    <definedName name="XXXX" localSheetId="14">'[1]vagyon'!#REF!</definedName>
    <definedName name="XXXX" localSheetId="4">'[1]vagyon'!#REF!</definedName>
    <definedName name="XXXX" localSheetId="13">'[1]vagyon'!#REF!</definedName>
    <definedName name="XXXX">'[1]vagyon'!#REF!</definedName>
    <definedName name="xxxxx" localSheetId="13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<sst xmlns="http://schemas.openxmlformats.org/spreadsheetml/2006/main" count="1255" uniqueCount="799">
  <si>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</si>
  <si>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</si>
  <si>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</si>
  <si>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</si>
  <si>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</si>
  <si>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</si>
  <si>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</si>
  <si>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</si>
  <si>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</si>
  <si>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</si>
  <si>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</si>
  <si>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</si>
  <si>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</si>
  <si>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</si>
  <si>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</si>
  <si>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</si>
  <si>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</si>
  <si>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</si>
  <si>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</si>
  <si>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</si>
  <si>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</si>
  <si>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</si>
  <si>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</si>
  <si>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</si>
  <si>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</si>
  <si>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</si>
  <si>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</si>
  <si>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</si>
  <si>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</si>
  <si>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</si>
  <si>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</si>
  <si>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</si>
  <si>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</si>
  <si>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</si>
  <si>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</si>
  <si>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</si>
  <si>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</si>
  <si>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</si>
  <si>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</si>
  <si>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</si>
  <si>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</si>
  <si>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</si>
  <si>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</si>
  <si>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</si>
  <si>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</si>
  <si>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</si>
  <si>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</si>
  <si>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</si>
  <si>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</si>
  <si>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</si>
  <si>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</si>
  <si>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</si>
  <si>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</si>
  <si>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</si>
  <si>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</si>
  <si>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</si>
  <si>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</si>
  <si>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</si>
  <si>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</si>
  <si>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</si>
  <si>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</si>
  <si>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</si>
  <si>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</si>
  <si>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</si>
  <si>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</si>
  <si>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</si>
  <si>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</si>
  <si>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</si>
  <si>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</si>
  <si>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</si>
  <si>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</si>
  <si>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</si>
  <si>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</si>
  <si>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</si>
  <si>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</si>
  <si>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</si>
  <si>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</si>
  <si>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</si>
  <si>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</si>
  <si>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</si>
  <si>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</si>
  <si>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</si>
  <si>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</si>
  <si>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</si>
  <si>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</si>
  <si>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</si>
  <si>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</si>
  <si>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</si>
  <si>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</si>
  <si>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</si>
  <si>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</si>
  <si>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</si>
  <si>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</si>
  <si>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</si>
  <si>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</si>
  <si>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</si>
  <si>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</si>
  <si>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</si>
  <si>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</si>
  <si>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</si>
  <si>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</si>
  <si>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</si>
  <si>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</si>
  <si>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</si>
  <si>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</si>
  <si>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</si>
  <si>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</si>
  <si>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</si>
  <si>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</si>
  <si>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</si>
  <si>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</si>
  <si>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</si>
  <si>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</si>
  <si>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</si>
  <si>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</si>
  <si>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</si>
  <si>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</si>
  <si>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</si>
  <si>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</si>
  <si>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</si>
  <si>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</si>
  <si>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</si>
  <si>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</si>
  <si>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</si>
  <si>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</si>
  <si>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</si>
  <si>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</si>
  <si>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</si>
  <si>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</si>
  <si>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</si>
  <si>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</si>
  <si>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</si>
  <si>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</si>
  <si>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</si>
  <si>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</si>
  <si>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</si>
  <si>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</si>
  <si>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</si>
  <si>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</si>
  <si>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</si>
  <si>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</si>
  <si>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</si>
  <si>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</si>
  <si>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</si>
  <si>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</si>
  <si>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</si>
  <si>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</si>
  <si>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</si>
  <si>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</si>
  <si>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</si>
  <si>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</si>
  <si>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</si>
  <si>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</si>
  <si>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</si>
  <si>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</si>
  <si>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</si>
  <si>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</si>
  <si>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</si>
  <si>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</si>
  <si>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</si>
  <si>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</si>
  <si>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</si>
  <si>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</si>
  <si>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</si>
  <si>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</si>
  <si>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</si>
  <si>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</si>
  <si>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</si>
  <si>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</si>
  <si>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</si>
  <si>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</si>
  <si>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</si>
  <si>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</si>
  <si>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</si>
  <si>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</si>
  <si>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</si>
  <si>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</si>
  <si>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</si>
  <si>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</si>
  <si>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</si>
  <si>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</si>
  <si>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</si>
  <si>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</si>
  <si>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</si>
  <si>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</si>
  <si>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</si>
  <si>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</si>
  <si>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</si>
  <si>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</si>
  <si>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</si>
  <si>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</si>
  <si>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</si>
  <si>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</si>
  <si>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</si>
  <si>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</si>
  <si>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</si>
  <si>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</si>
  <si>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</si>
  <si>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</si>
  <si>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</si>
  <si>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</si>
  <si>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</si>
  <si>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</si>
  <si>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</si>
  <si>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</si>
  <si>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</si>
  <si>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</si>
  <si>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</si>
  <si>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</si>
  <si>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</si>
  <si>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</si>
  <si>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</si>
  <si>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</si>
  <si>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</si>
  <si>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</si>
  <si>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</si>
  <si>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</si>
  <si>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</si>
  <si>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</si>
  <si>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</si>
  <si>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</si>
  <si>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</si>
  <si>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</si>
  <si>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</si>
  <si>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</si>
  <si>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</si>
  <si>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</si>
  <si>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</si>
  <si>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</si>
  <si>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</si>
  <si>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</si>
  <si>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</si>
  <si>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</si>
  <si>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</si>
  <si>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</si>
  <si>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</si>
  <si>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</si>
  <si>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</si>
  <si>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</si>
  <si>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</si>
  <si>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</si>
  <si>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</si>
  <si>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</si>
  <si>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</si>
  <si>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</si>
  <si>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</si>
  <si>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</si>
  <si>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</si>
  <si>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</si>
  <si>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</si>
  <si>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</si>
  <si>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</si>
  <si>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</si>
  <si>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</si>
  <si>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</si>
  <si>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</si>
  <si>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</si>
  <si>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</si>
  <si>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</si>
  <si>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</si>
  <si>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</si>
  <si>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</si>
  <si>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</si>
  <si>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</si>
  <si>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</si>
  <si>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</si>
  <si>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</si>
  <si>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</si>
  <si>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</si>
  <si>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</si>
  <si>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</si>
  <si>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</si>
  <si>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</si>
  <si>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</si>
  <si>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</si>
  <si>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</si>
  <si>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</si>
  <si>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</si>
  <si>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</si>
  <si>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</si>
  <si>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</si>
  <si>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</si>
  <si>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</si>
  <si>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</si>
  <si>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</si>
  <si>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</si>
  <si>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</si>
  <si>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</si>
  <si>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</si>
  <si>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</si>
  <si>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</si>
  <si>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</si>
  <si>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</si>
  <si>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</si>
  <si>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</si>
  <si>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</si>
  <si>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</si>
  <si>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</si>
  <si>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</si>
  <si>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</si>
  <si>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</si>
  <si>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</si>
  <si>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</si>
  <si>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</si>
  <si>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</si>
  <si>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</si>
  <si>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</si>
  <si>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</si>
  <si>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</si>
  <si>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</si>
  <si>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</si>
  <si>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</si>
  <si>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</si>
  <si>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</si>
  <si>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</si>
  <si>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</si>
  <si>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</si>
  <si>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</si>
  <si>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</si>
  <si>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</si>
  <si>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</si>
  <si>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</si>
  <si>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</si>
  <si>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</si>
  <si>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</si>
  <si>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</si>
  <si>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</si>
  <si>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</si>
  <si>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</si>
  <si>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</si>
  <si>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</si>
  <si>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</si>
  <si>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</si>
  <si>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</si>
  <si>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</si>
  <si>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</si>
  <si>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</si>
  <si>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</si>
  <si>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</si>
  <si>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</si>
  <si>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</si>
  <si>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</si>
  <si>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</si>
  <si>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</si>
  <si>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</si>
  <si>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</si>
  <si>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</si>
  <si>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</si>
  <si>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</si>
  <si>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</si>
  <si>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</si>
  <si>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</si>
  <si>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</si>
  <si>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</si>
  <si>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</si>
  <si>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</si>
  <si>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</si>
  <si>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</si>
  <si>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</si>
  <si>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</si>
  <si>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</si>
  <si>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</si>
  <si>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</si>
  <si>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</si>
  <si>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</si>
  <si>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</si>
  <si>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</si>
  <si>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</si>
  <si>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</si>
  <si>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</si>
  <si>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</si>
  <si>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</si>
  <si>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</si>
  <si>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</si>
  <si>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</si>
  <si>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</si>
  <si>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</si>
  <si>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</si>
  <si>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</si>
  <si>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</si>
  <si>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</si>
  <si>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</si>
  <si>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</si>
  <si>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</si>
  <si>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</si>
  <si>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</si>
  <si>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</si>
  <si>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</si>
  <si>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</si>
  <si>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</si>
  <si>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</si>
  <si>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</si>
  <si>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</si>
  <si>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</si>
  <si>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</si>
  <si>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</si>
  <si>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</si>
  <si>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</si>
  <si>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</si>
  <si>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</si>
  <si>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</si>
  <si>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</si>
  <si>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</si>
  <si>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</si>
  <si>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</si>
  <si>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</si>
  <si>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</si>
  <si>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</si>
  <si>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</si>
  <si>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</si>
  <si>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</si>
  <si>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</si>
  <si>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</si>
  <si>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</si>
  <si>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</si>
  <si>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</si>
  <si>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</si>
  <si>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</si>
  <si>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</si>
  <si>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</si>
  <si>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</si>
  <si>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</si>
  <si>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</si>
  <si>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</si>
  <si>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</si>
  <si>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</si>
  <si>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</si>
  <si>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</si>
  <si>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</si>
  <si>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</si>
  <si>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</si>
  <si>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</si>
  <si>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</si>
  <si>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</si>
  <si>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</si>
  <si>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</si>
  <si>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</si>
  <si>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</si>
  <si>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</si>
  <si>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</si>
  <si>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</si>
  <si>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</si>
  <si>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</si>
  <si>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</si>
  <si>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</si>
  <si>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</si>
  <si>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</si>
  <si>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</si>
  <si>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</si>
  <si>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</si>
  <si>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</si>
  <si>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</si>
  <si>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</si>
  <si>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</si>
  <si>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</si>
  <si>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</si>
  <si>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</si>
  <si>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</si>
  <si>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</si>
  <si>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</si>
  <si>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</si>
  <si>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</si>
  <si>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</si>
  <si>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</si>
  <si>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</si>
  <si>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</si>
  <si>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</si>
  <si>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</si>
  <si>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</si>
  <si>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</si>
  <si>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</si>
  <si>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</si>
  <si>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</si>
  <si>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</si>
  <si>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</si>
  <si>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</si>
  <si>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</si>
  <si>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</si>
  <si>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</si>
  <si>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</si>
  <si>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</si>
  <si>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</si>
  <si>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</si>
  <si>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</si>
  <si>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</si>
  <si>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</si>
  <si>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</si>
  <si>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</si>
  <si>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</si>
  <si>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</si>
  <si>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</si>
  <si>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</si>
  <si>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LENDVAJAKABFA KÖZSÉG ÖNKORMÁNYZATA 2016. ÉVI KÖLTSÉGVETÉSÉNEK</t>
  </si>
  <si>
    <t>- Szalonnasütő kialakítása</t>
  </si>
  <si>
    <t>- Fedett kiülő</t>
  </si>
  <si>
    <t xml:space="preserve"> - Belterületi út felújítása</t>
  </si>
  <si>
    <t xml:space="preserve"> - Faház, raktár felújítása</t>
  </si>
  <si>
    <t>011130 Önkormányzatok és önkormányzati hivatalok jogalkotó és általános igazgatási tevékenysége Képveselői t. díj</t>
  </si>
  <si>
    <t xml:space="preserve"> - reprezentáció</t>
  </si>
  <si>
    <t xml:space="preserve"> - személyhez nem köthető repr.</t>
  </si>
  <si>
    <t xml:space="preserve">LENDVAJAKABFA KÖZSÉG ÖNKORMÁNYZATA </t>
  </si>
  <si>
    <r>
      <t xml:space="preserve">Lendvajakabfa Község Önkormányzata 2016. évi közvetett támogatásai </t>
    </r>
    <r>
      <rPr>
        <i/>
        <sz val="12"/>
        <rFont val="Times New Roman"/>
        <family val="1"/>
      </rPr>
      <t>(adatok Ft-ban)</t>
    </r>
  </si>
  <si>
    <t>LENDVAJAKABFA KÖZSÉG ÖNKORMÁNYZATA 2014-2016. ÉVI MŰKÖDÉSI ÉS FELHALMOZÁSI</t>
  </si>
  <si>
    <r>
      <t>LENDVAJAKABFA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</si>
  <si>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  - Ingatlan eladás</t>
  </si>
  <si>
    <t>Összesen:</t>
  </si>
  <si>
    <t xml:space="preserve"> - Mentőszolgálat Alapítvány</t>
  </si>
  <si>
    <t>O</t>
  </si>
  <si>
    <t>Q</t>
  </si>
  <si>
    <t>R</t>
  </si>
  <si>
    <t>T</t>
  </si>
  <si>
    <t>W</t>
  </si>
  <si>
    <t>X</t>
  </si>
  <si>
    <t>Z</t>
  </si>
  <si>
    <t xml:space="preserve">   - Dr. Hetés Ferenc Rendelőintézet Lenti</t>
  </si>
  <si>
    <t xml:space="preserve"> - Medicopter Alapítvány</t>
  </si>
  <si>
    <t>- Szennyvízkezelés megoldása</t>
  </si>
  <si>
    <t>Mód. 09.07.</t>
  </si>
  <si>
    <t xml:space="preserve">- Rendkívűli szociális támog. </t>
  </si>
  <si>
    <t>VÍZMŰ Zrt vizdíjtámogatás</t>
  </si>
  <si>
    <t>Laptop beszerzés</t>
  </si>
  <si>
    <t>U</t>
  </si>
  <si>
    <t>V</t>
  </si>
  <si>
    <t>Mód. 12.10.</t>
  </si>
  <si>
    <t>Tény 12.31.</t>
  </si>
  <si>
    <t xml:space="preserve">   - Rédics Önk. Átadás falug.kiesés miatt</t>
  </si>
  <si>
    <t>Mód. 12.31.</t>
  </si>
  <si>
    <t>- K914. Államháztartáson belüli megelőlegez. Visszafiz.2015.évről</t>
  </si>
  <si>
    <t>- K914. Államháztartáson belüli megelőlegez. Visszafiz.2016.évről</t>
  </si>
  <si>
    <t>Adósságkonszolidációban részt nem vett önkormányzatok felhalmozási támogatása</t>
  </si>
  <si>
    <t>LENDVAJAKABFA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</si>
  <si>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</si>
  <si>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</si>
  <si>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</si>
  <si>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</si>
  <si>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</si>
  <si>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</si>
  <si>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</si>
  <si>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</si>
  <si>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</si>
  <si>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</si>
  <si>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</si>
  <si>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</si>
  <si>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</si>
  <si>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</si>
  <si>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</si>
  <si>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</si>
  <si>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</si>
  <si>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</si>
  <si>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</si>
  <si>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</si>
  <si>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</si>
  <si>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</si>
  <si>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</si>
  <si>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</si>
  <si>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</si>
  <si>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</si>
  <si>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</si>
  <si>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</si>
  <si>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</si>
  <si>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</si>
  <si>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</si>
  <si>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</si>
  <si>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</si>
  <si>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</si>
  <si>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LENDVAJAKABFA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</si>
  <si>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</si>
  <si>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</si>
  <si>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</si>
  <si>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</si>
  <si>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</si>
  <si>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</si>
  <si>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</si>
  <si>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</si>
  <si>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</si>
  <si>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</si>
  <si>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</si>
  <si>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</si>
  <si>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</si>
  <si>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</si>
  <si>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</si>
  <si>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</si>
  <si>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</si>
  <si>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</si>
  <si>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</si>
  <si>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</si>
  <si>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</si>
  <si>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</si>
  <si>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</si>
  <si>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</si>
  <si>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</si>
  <si>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</si>
  <si>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</si>
  <si>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</si>
  <si>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</si>
  <si>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</si>
  <si>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</si>
  <si>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</si>
  <si>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</si>
  <si>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</si>
  <si>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</si>
  <si>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</si>
  <si>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</si>
  <si>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</si>
  <si>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</si>
  <si>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</si>
  <si>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</si>
  <si>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</si>
  <si>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</si>
  <si>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</si>
  <si>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</si>
  <si>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</si>
  <si>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</si>
  <si>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</si>
  <si>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</si>
  <si>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</si>
  <si>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</si>
  <si>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</si>
  <si>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</si>
  <si>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</si>
  <si>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</si>
  <si>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</si>
  <si>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</si>
  <si>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</si>
  <si>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</si>
  <si>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</si>
  <si>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</si>
  <si>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</si>
  <si>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</si>
  <si>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</si>
  <si>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</si>
  <si>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</si>
  <si>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</si>
  <si>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</si>
  <si>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</si>
  <si>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</si>
  <si>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</si>
  <si>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</si>
  <si>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</si>
  <si>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</si>
  <si>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</si>
  <si>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</si>
  <si>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</si>
  <si>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</si>
  <si>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</si>
  <si>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</si>
  <si>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</si>
  <si>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</si>
  <si>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LENDVAJAKABFA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</si>
  <si>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</si>
  <si>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</si>
  <si>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</si>
  <si>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</si>
  <si>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</si>
  <si>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</si>
  <si>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</si>
  <si>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</si>
  <si>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</si>
  <si>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</si>
  <si>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</si>
  <si>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</si>
  <si>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</si>
  <si>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</si>
  <si>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</si>
  <si>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</si>
  <si>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</si>
  <si>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</si>
  <si>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</si>
  <si>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</si>
  <si>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</si>
  <si>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</si>
  <si>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</si>
  <si>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</si>
  <si>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</si>
  <si>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</si>
  <si>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</si>
  <si>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</si>
  <si>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</si>
  <si>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</si>
  <si>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</si>
  <si>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</si>
  <si>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</si>
  <si>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LENDVAJAKABFA ÖNKORMÁNYZAT</t>
  </si>
  <si>
    <t>100.000 FT ÉRTÉKET MEGHALADÓ GÉPEIRŐL, BERENDEZÉSEIRŐL</t>
  </si>
  <si>
    <t>Értékcsökkenés</t>
  </si>
  <si>
    <t xml:space="preserve">Egyéb gép </t>
  </si>
  <si>
    <t>FS 400 aljnövénytisztító</t>
  </si>
  <si>
    <t>Traktor Antonio Carraro</t>
  </si>
  <si>
    <t>Fűkasza Caroni</t>
  </si>
  <si>
    <t>Talajmaró Caroni</t>
  </si>
  <si>
    <t>Hótolólap OGT1600</t>
  </si>
  <si>
    <t>Szárzúzó Caroni</t>
  </si>
  <si>
    <t>Árokásó Bonatti</t>
  </si>
  <si>
    <t>Gépek berendezések mindössz:</t>
  </si>
  <si>
    <t>Jármű forgalomképes</t>
  </si>
  <si>
    <t>Egytengelyes utánfutó</t>
  </si>
  <si>
    <t>0-ra leirt gép,berendezés jámű</t>
  </si>
  <si>
    <t>Ügyvitel technikai gépek</t>
  </si>
  <si>
    <t xml:space="preserve">Gép berendezés forgalomképes </t>
  </si>
  <si>
    <t>Sörasztal típusú rendezvénygarnitura</t>
  </si>
  <si>
    <t>Aljnövényzet tisztító FS410</t>
  </si>
  <si>
    <t>Motorfűrész MS261</t>
  </si>
  <si>
    <t xml:space="preserve">Konténer </t>
  </si>
  <si>
    <t>Egyéb gép összesen:</t>
  </si>
  <si>
    <t>1.3. KIMUTATÁS LENDVAJAKABFA ÖNKORMÁNYZAT</t>
  </si>
  <si>
    <t>BEFEKTETETT PÉNZÜGYI ESZKÖZEINEK</t>
  </si>
  <si>
    <t xml:space="preserve"> ÁLLOMÁNYÁRÓL</t>
  </si>
  <si>
    <t>Érték</t>
  </si>
  <si>
    <t>Befektetett pénzügyi eszközök</t>
  </si>
  <si>
    <t>Zalavíz részesedés</t>
  </si>
  <si>
    <t>Befektetett pénzügyi eszközök mindösszesen:</t>
  </si>
  <si>
    <t>1.4. KIMUTATÁS LENDVAJAKABFA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</si>
  <si>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</si>
  <si>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</si>
  <si>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</si>
  <si>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</si>
  <si>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</si>
  <si>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</si>
  <si>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</si>
  <si>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</si>
  <si>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</si>
  <si>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</si>
  <si>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</si>
  <si>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</si>
  <si>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</si>
  <si>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</si>
  <si>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</si>
  <si>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</si>
  <si>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LENDVAJAKABFA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</si>
  <si>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</si>
  <si>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</si>
  <si>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</si>
  <si>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</si>
  <si>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</si>
  <si>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Kötelezettség felújításra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</si>
  <si>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</si>
  <si>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</si>
  <si>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</si>
  <si>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</si>
  <si>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</si>
  <si>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</si>
  <si>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</si>
  <si>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</si>
  <si>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</si>
  <si>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</si>
  <si>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</si>
  <si>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</si>
  <si>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</si>
  <si>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</si>
  <si>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</si>
  <si>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</si>
  <si>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</si>
  <si>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</si>
  <si>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</si>
  <si>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</si>
  <si>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</si>
  <si>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</si>
  <si>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</si>
  <si>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</si>
  <si>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</si>
  <si>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</si>
  <si>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</si>
  <si>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</si>
  <si>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</si>
  <si>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</si>
  <si>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</si>
  <si>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</si>
  <si>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</si>
  <si>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</si>
  <si>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részvény</t>
  </si>
  <si>
    <t>2015.12.31-i állomány</t>
  </si>
  <si>
    <t>Összes részesedés</t>
  </si>
  <si>
    <r>
      <t xml:space="preserve">2. LENDVAJAKABFA ÖNKORMÁNYZAT TÁRGYI ESZKÖZEINEK ALAKULÁSA 2016. ÉVBEN - </t>
    </r>
    <r>
      <rPr>
        <i/>
        <sz val="12"/>
        <rFont val="Times New Roman CE"/>
        <family val="0"/>
      </rPr>
      <t>(adatok Ft-ban)</t>
    </r>
  </si>
  <si>
    <t>laptop beszerzés 2 db</t>
  </si>
  <si>
    <t>faház, raktár felújítás</t>
  </si>
  <si>
    <t>Aktív állomány 0-ra irás miatt növekedés</t>
  </si>
  <si>
    <t>földterület értékesítése</t>
  </si>
  <si>
    <t>Selejtezés lenovo notebock</t>
  </si>
  <si>
    <t>Ivóvízvezeték felújítása előző évi felújítás, 2016. évi pénzügyi teljesítés</t>
  </si>
  <si>
    <t>0-ra irás miatti csökkenés</t>
  </si>
  <si>
    <r>
      <t xml:space="preserve">2016. ÉVI MARADVÁNYKIMUTATÁSA </t>
    </r>
    <r>
      <rPr>
        <i/>
        <sz val="12"/>
        <rFont val="Times New Roman"/>
        <family val="1"/>
      </rPr>
      <t xml:space="preserve"> (adatok ezer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</si>
  <si>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</si>
  <si>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2015.  tény</t>
  </si>
  <si>
    <t>Nyító pénzkészlet 2016. 01.01.</t>
  </si>
  <si>
    <t>Sajátos elszámolások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</si>
  <si>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</si>
  <si>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</si>
  <si>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</si>
  <si>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</si>
  <si>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t>LENDVAJAKABFA KÖZSÉG ÖNKORMÁNYZATA 2016. ÉVI PÉNZESZKÖZ VÁLTOZÁSÁNAK BEMUTATÁSA   (adatok Ft-ban)</t>
  </si>
  <si>
    <t xml:space="preserve">Notebook ASUS x54 1sa fekete laptop </t>
  </si>
  <si>
    <t>Notebook Acer Aspire ES1-711-C33G</t>
  </si>
  <si>
    <t>2017. március 31.</t>
  </si>
  <si>
    <t>2016. december 31.</t>
  </si>
  <si>
    <t>Tény  12.31.</t>
  </si>
  <si>
    <t>Telj.  %-a</t>
  </si>
  <si>
    <t>P</t>
  </si>
  <si>
    <t>S</t>
  </si>
  <si>
    <t>Y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</si>
</sst>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7" applyFont="1" applyFill="1" applyBorder="1" applyAlignment="1">
      <alignment horizontal="center" vertical="center" wrapText="1"/>
      <protection/>
    </xf>
    <xf numFmtId="3" fontId="4" fillId="33" borderId="10" xfId="77" applyNumberFormat="1" applyFont="1" applyFill="1" applyBorder="1" applyAlignment="1">
      <alignment horizontal="right" vertical="center" wrapText="1"/>
      <protection/>
    </xf>
    <xf numFmtId="3" fontId="4" fillId="33" borderId="10" xfId="77" applyNumberFormat="1" applyFont="1" applyFill="1" applyBorder="1" applyAlignment="1">
      <alignment horizontal="center" vertical="center" wrapText="1"/>
      <protection/>
    </xf>
    <xf numFmtId="0" fontId="4" fillId="33" borderId="10" xfId="77" applyFont="1" applyFill="1" applyBorder="1" applyAlignment="1">
      <alignment horizontal="left" vertical="center" wrapText="1"/>
      <protection/>
    </xf>
    <xf numFmtId="0" fontId="3" fillId="33" borderId="10" xfId="77" applyFont="1" applyFill="1" applyBorder="1" applyAlignment="1">
      <alignment horizontal="left" vertical="center" wrapText="1"/>
      <protection/>
    </xf>
    <xf numFmtId="0" fontId="5" fillId="33" borderId="10" xfId="7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7" applyNumberFormat="1" applyFont="1" applyFill="1" applyBorder="1" applyAlignment="1">
      <alignment horizontal="right" vertical="center" wrapText="1"/>
      <protection/>
    </xf>
    <xf numFmtId="3" fontId="3" fillId="33" borderId="10" xfId="77" applyNumberFormat="1" applyFont="1" applyFill="1" applyBorder="1" applyAlignment="1">
      <alignment horizontal="right" vertical="center" wrapText="1"/>
      <protection/>
    </xf>
    <xf numFmtId="3" fontId="4" fillId="0" borderId="10" xfId="7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7" applyFont="1" applyFill="1" applyBorder="1" applyAlignment="1">
      <alignment horizontal="center"/>
      <protection/>
    </xf>
    <xf numFmtId="3" fontId="3" fillId="0" borderId="10" xfId="77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6" applyFont="1" applyAlignment="1">
      <alignment wrapText="1"/>
      <protection/>
    </xf>
    <xf numFmtId="0" fontId="98" fillId="0" borderId="0" xfId="66" applyFont="1">
      <alignment/>
      <protection/>
    </xf>
    <xf numFmtId="0" fontId="99" fillId="0" borderId="10" xfId="66" applyFont="1" applyBorder="1">
      <alignment/>
      <protection/>
    </xf>
    <xf numFmtId="0" fontId="99" fillId="0" borderId="0" xfId="66" applyFont="1">
      <alignment/>
      <protection/>
    </xf>
    <xf numFmtId="3" fontId="100" fillId="0" borderId="0" xfId="66" applyNumberFormat="1" applyFont="1" applyAlignment="1">
      <alignment vertical="center"/>
      <protection/>
    </xf>
    <xf numFmtId="3" fontId="101" fillId="0" borderId="11" xfId="66" applyNumberFormat="1" applyFont="1" applyBorder="1" applyAlignment="1">
      <alignment horizontal="left" vertical="center" wrapText="1"/>
      <protection/>
    </xf>
    <xf numFmtId="3" fontId="102" fillId="0" borderId="10" xfId="66" applyNumberFormat="1" applyFont="1" applyBorder="1" applyAlignment="1">
      <alignment horizontal="center" vertical="center" wrapText="1"/>
      <protection/>
    </xf>
    <xf numFmtId="3" fontId="97" fillId="0" borderId="0" xfId="66" applyNumberFormat="1" applyFont="1" applyAlignment="1">
      <alignment wrapText="1"/>
      <protection/>
    </xf>
    <xf numFmtId="3" fontId="97" fillId="0" borderId="0" xfId="66" applyNumberFormat="1" applyFont="1">
      <alignment/>
      <protection/>
    </xf>
    <xf numFmtId="3" fontId="97" fillId="0" borderId="10" xfId="66" applyNumberFormat="1" applyFont="1" applyBorder="1" applyAlignment="1">
      <alignment wrapText="1"/>
      <protection/>
    </xf>
    <xf numFmtId="3" fontId="98" fillId="0" borderId="10" xfId="66" applyNumberFormat="1" applyFont="1" applyBorder="1">
      <alignment/>
      <protection/>
    </xf>
    <xf numFmtId="3" fontId="98" fillId="0" borderId="0" xfId="66" applyNumberFormat="1" applyFont="1">
      <alignment/>
      <protection/>
    </xf>
    <xf numFmtId="3" fontId="97" fillId="0" borderId="10" xfId="66" applyNumberFormat="1" applyFont="1" applyBorder="1" applyAlignment="1">
      <alignment vertical="center" wrapText="1"/>
      <protection/>
    </xf>
    <xf numFmtId="3" fontId="102" fillId="0" borderId="10" xfId="66" applyNumberFormat="1" applyFont="1" applyBorder="1" applyAlignment="1">
      <alignment wrapText="1"/>
      <protection/>
    </xf>
    <xf numFmtId="3" fontId="99" fillId="0" borderId="10" xfId="66" applyNumberFormat="1" applyFont="1" applyBorder="1">
      <alignment/>
      <protection/>
    </xf>
    <xf numFmtId="3" fontId="99" fillId="0" borderId="0" xfId="66" applyNumberFormat="1" applyFont="1">
      <alignment/>
      <protection/>
    </xf>
    <xf numFmtId="3" fontId="102" fillId="0" borderId="10" xfId="66" applyNumberFormat="1" applyFont="1" applyBorder="1" applyAlignment="1">
      <alignment vertical="center" wrapText="1"/>
      <protection/>
    </xf>
    <xf numFmtId="3" fontId="102" fillId="0" borderId="10" xfId="66" applyNumberFormat="1" applyFont="1" applyBorder="1" applyAlignment="1">
      <alignment vertical="top" wrapText="1"/>
      <protection/>
    </xf>
    <xf numFmtId="3" fontId="16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7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7" applyFont="1" applyFill="1" applyBorder="1" applyAlignment="1">
      <alignment horizontal="center" vertical="center"/>
      <protection/>
    </xf>
    <xf numFmtId="0" fontId="98" fillId="0" borderId="10" xfId="66" applyFont="1" applyBorder="1" applyAlignment="1">
      <alignment wrapText="1"/>
      <protection/>
    </xf>
    <xf numFmtId="3" fontId="4" fillId="0" borderId="13" xfId="77" applyNumberFormat="1" applyFont="1" applyFill="1" applyBorder="1" applyAlignment="1">
      <alignment horizontal="right" wrapText="1"/>
      <protection/>
    </xf>
    <xf numFmtId="0" fontId="99" fillId="0" borderId="10" xfId="66" applyFont="1" applyBorder="1" applyAlignment="1">
      <alignment wrapText="1"/>
      <protection/>
    </xf>
    <xf numFmtId="0" fontId="99" fillId="0" borderId="10" xfId="66" applyFont="1" applyBorder="1" applyAlignment="1">
      <alignment vertical="top" wrapText="1"/>
      <protection/>
    </xf>
    <xf numFmtId="0" fontId="12" fillId="0" borderId="0" xfId="70" applyFill="1">
      <alignment/>
      <protection/>
    </xf>
    <xf numFmtId="0" fontId="3" fillId="0" borderId="0" xfId="74" applyFont="1" applyFill="1" applyAlignment="1">
      <alignment horizontal="center"/>
      <protection/>
    </xf>
    <xf numFmtId="0" fontId="4" fillId="0" borderId="0" xfId="74" applyFont="1" applyFill="1">
      <alignment/>
      <protection/>
    </xf>
    <xf numFmtId="0" fontId="4" fillId="0" borderId="11" xfId="74" applyFont="1" applyFill="1" applyBorder="1" applyAlignment="1">
      <alignment horizontal="center"/>
      <protection/>
    </xf>
    <xf numFmtId="0" fontId="12" fillId="0" borderId="0" xfId="70">
      <alignment/>
      <protection/>
    </xf>
    <xf numFmtId="0" fontId="4" fillId="0" borderId="0" xfId="74" applyFont="1">
      <alignment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8" fillId="0" borderId="0" xfId="74" applyFont="1">
      <alignment/>
      <protection/>
    </xf>
    <xf numFmtId="0" fontId="4" fillId="0" borderId="10" xfId="74" applyFont="1" applyFill="1" applyBorder="1" applyAlignment="1">
      <alignment/>
      <protection/>
    </xf>
    <xf numFmtId="3" fontId="4" fillId="0" borderId="10" xfId="74" applyNumberFormat="1" applyFont="1" applyBorder="1" applyAlignment="1">
      <alignment/>
      <protection/>
    </xf>
    <xf numFmtId="3" fontId="10" fillId="0" borderId="10" xfId="74" applyNumberFormat="1" applyFont="1" applyBorder="1" applyAlignment="1">
      <alignment/>
      <protection/>
    </xf>
    <xf numFmtId="3" fontId="8" fillId="0" borderId="10" xfId="74" applyNumberFormat="1" applyFont="1" applyBorder="1" applyAlignment="1">
      <alignment/>
      <protection/>
    </xf>
    <xf numFmtId="0" fontId="4" fillId="0" borderId="10" xfId="77" applyFont="1" applyFill="1" applyBorder="1" applyAlignment="1">
      <alignment wrapText="1"/>
      <protection/>
    </xf>
    <xf numFmtId="3" fontId="98" fillId="0" borderId="0" xfId="66" applyNumberFormat="1" applyFont="1" applyAlignment="1">
      <alignment horizontal="center"/>
      <protection/>
    </xf>
    <xf numFmtId="0" fontId="5" fillId="0" borderId="10" xfId="77" applyFont="1" applyFill="1" applyBorder="1" applyAlignment="1">
      <alignment/>
      <protection/>
    </xf>
    <xf numFmtId="0" fontId="15" fillId="0" borderId="10" xfId="77" applyFont="1" applyFill="1" applyBorder="1" applyAlignment="1">
      <alignment/>
      <protection/>
    </xf>
    <xf numFmtId="0" fontId="15" fillId="0" borderId="10" xfId="77" applyFont="1" applyFill="1" applyBorder="1" applyAlignment="1">
      <alignment wrapText="1"/>
      <protection/>
    </xf>
    <xf numFmtId="0" fontId="20" fillId="0" borderId="10" xfId="77" applyFont="1" applyFill="1" applyBorder="1" applyAlignment="1">
      <alignment wrapText="1"/>
      <protection/>
    </xf>
    <xf numFmtId="0" fontId="22" fillId="0" borderId="10" xfId="77" applyFont="1" applyFill="1" applyBorder="1" applyAlignment="1">
      <alignment wrapText="1"/>
      <protection/>
    </xf>
    <xf numFmtId="0" fontId="8" fillId="33" borderId="10" xfId="77" applyFont="1" applyFill="1" applyBorder="1" applyAlignment="1">
      <alignment horizontal="left" vertical="center" wrapText="1"/>
      <protection/>
    </xf>
    <xf numFmtId="0" fontId="7" fillId="33" borderId="10" xfId="77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3" fillId="0" borderId="10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left" wrapText="1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74" applyFont="1" applyBorder="1" applyAlignment="1">
      <alignment vertical="top" wrapText="1"/>
      <protection/>
    </xf>
    <xf numFmtId="0" fontId="10" fillId="0" borderId="10" xfId="74" applyFont="1" applyBorder="1" applyAlignment="1" quotePrefix="1">
      <alignment vertical="top" wrapText="1"/>
      <protection/>
    </xf>
    <xf numFmtId="0" fontId="8" fillId="0" borderId="10" xfId="74" applyFont="1" applyBorder="1" applyAlignment="1" quotePrefix="1">
      <alignment vertical="top" wrapText="1"/>
      <protection/>
    </xf>
    <xf numFmtId="0" fontId="3" fillId="0" borderId="10" xfId="74" applyFont="1" applyBorder="1" applyAlignment="1">
      <alignment vertical="top"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/>
      <protection/>
    </xf>
    <xf numFmtId="0" fontId="4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0" fontId="5" fillId="0" borderId="10" xfId="77" applyFont="1" applyFill="1" applyBorder="1" applyAlignment="1">
      <alignment vertical="center" wrapText="1"/>
      <protection/>
    </xf>
    <xf numFmtId="0" fontId="10" fillId="0" borderId="10" xfId="77" applyFont="1" applyFill="1" applyBorder="1" applyAlignment="1">
      <alignment horizontal="left" vertical="center" wrapText="1"/>
      <protection/>
    </xf>
    <xf numFmtId="0" fontId="4" fillId="0" borderId="10" xfId="77" applyFont="1" applyFill="1" applyBorder="1" applyAlignment="1">
      <alignment vertical="center"/>
      <protection/>
    </xf>
    <xf numFmtId="3" fontId="15" fillId="33" borderId="10" xfId="77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2" fillId="0" borderId="0" xfId="66" applyNumberFormat="1" applyFont="1" applyBorder="1" applyAlignment="1">
      <alignment vertical="center" wrapText="1"/>
      <protection/>
    </xf>
    <xf numFmtId="3" fontId="99" fillId="0" borderId="0" xfId="66" applyNumberFormat="1" applyFont="1" applyBorder="1">
      <alignment/>
      <protection/>
    </xf>
    <xf numFmtId="3" fontId="19" fillId="0" borderId="0" xfId="66" applyNumberFormat="1" applyFont="1" applyAlignment="1">
      <alignment wrapText="1"/>
      <protection/>
    </xf>
    <xf numFmtId="0" fontId="4" fillId="33" borderId="10" xfId="77" applyFont="1" applyFill="1" applyBorder="1" applyAlignment="1">
      <alignment horizontal="center" vertical="center" wrapText="1"/>
      <protection/>
    </xf>
    <xf numFmtId="0" fontId="4" fillId="0" borderId="10" xfId="77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7" applyFont="1" applyFill="1" applyBorder="1" applyAlignment="1">
      <alignment horizontal="center" wrapText="1"/>
      <protection/>
    </xf>
    <xf numFmtId="0" fontId="21" fillId="0" borderId="10" xfId="77" applyFont="1" applyFill="1" applyBorder="1" applyAlignment="1">
      <alignment horizontal="center" wrapText="1"/>
      <protection/>
    </xf>
    <xf numFmtId="0" fontId="15" fillId="33" borderId="10" xfId="77" applyFont="1" applyFill="1" applyBorder="1" applyAlignment="1">
      <alignment horizontal="left" vertical="center" wrapText="1"/>
      <protection/>
    </xf>
    <xf numFmtId="0" fontId="21" fillId="0" borderId="10" xfId="77" applyFont="1" applyFill="1" applyBorder="1" applyAlignment="1">
      <alignment horizontal="center"/>
      <protection/>
    </xf>
    <xf numFmtId="0" fontId="4" fillId="0" borderId="10" xfId="77" applyFont="1" applyFill="1" applyBorder="1" applyAlignment="1" quotePrefix="1">
      <alignment horizontal="center"/>
      <protection/>
    </xf>
    <xf numFmtId="3" fontId="3" fillId="0" borderId="10" xfId="77" applyNumberFormat="1" applyFont="1" applyFill="1" applyBorder="1" applyAlignment="1">
      <alignment wrapText="1"/>
      <protection/>
    </xf>
    <xf numFmtId="0" fontId="4" fillId="0" borderId="10" xfId="77" applyFont="1" applyFill="1" applyBorder="1" applyAlignment="1" quotePrefix="1">
      <alignment horizontal="left" wrapText="1"/>
      <protection/>
    </xf>
    <xf numFmtId="0" fontId="103" fillId="0" borderId="10" xfId="77" applyFont="1" applyFill="1" applyBorder="1" applyAlignment="1" quotePrefix="1">
      <alignment wrapText="1"/>
      <protection/>
    </xf>
    <xf numFmtId="0" fontId="103" fillId="0" borderId="10" xfId="77" applyFont="1" applyFill="1" applyBorder="1" applyAlignment="1">
      <alignment wrapText="1"/>
      <protection/>
    </xf>
    <xf numFmtId="0" fontId="103" fillId="0" borderId="10" xfId="77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77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7" applyNumberFormat="1" applyFont="1" applyFill="1" applyBorder="1" applyAlignment="1">
      <alignment horizontal="right" vertical="center" wrapText="1"/>
      <protection/>
    </xf>
    <xf numFmtId="3" fontId="102" fillId="0" borderId="14" xfId="66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77" applyFont="1" applyFill="1" applyBorder="1" applyAlignment="1">
      <alignment vertical="center" wrapText="1"/>
      <protection/>
    </xf>
    <xf numFmtId="3" fontId="101" fillId="0" borderId="0" xfId="66" applyNumberFormat="1" applyFont="1" applyBorder="1" applyAlignment="1">
      <alignment horizontal="left" vertical="center" wrapText="1"/>
      <protection/>
    </xf>
    <xf numFmtId="0" fontId="4" fillId="33" borderId="10" xfId="77" applyFont="1" applyFill="1" applyBorder="1" applyAlignment="1" quotePrefix="1">
      <alignment horizontal="left" vertical="center" wrapText="1"/>
      <protection/>
    </xf>
    <xf numFmtId="0" fontId="15" fillId="0" borderId="10" xfId="77" applyFont="1" applyFill="1" applyBorder="1" applyAlignment="1" quotePrefix="1">
      <alignment wrapText="1"/>
      <protection/>
    </xf>
    <xf numFmtId="0" fontId="4" fillId="0" borderId="10" xfId="77" applyFont="1" applyFill="1" applyBorder="1" applyAlignment="1" quotePrefix="1">
      <alignment horizontal="left" wrapText="1" indent="2"/>
      <protection/>
    </xf>
    <xf numFmtId="0" fontId="4" fillId="0" borderId="10" xfId="77" applyFont="1" applyFill="1" applyBorder="1" applyAlignment="1" quotePrefix="1">
      <alignment horizontal="left" wrapText="1" indent="3"/>
      <protection/>
    </xf>
    <xf numFmtId="0" fontId="20" fillId="0" borderId="10" xfId="77" applyFont="1" applyFill="1" applyBorder="1" applyAlignment="1">
      <alignment vertical="center" wrapText="1"/>
      <protection/>
    </xf>
    <xf numFmtId="3" fontId="104" fillId="0" borderId="10" xfId="0" applyNumberFormat="1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105" fillId="0" borderId="0" xfId="0" applyFont="1" applyAlignment="1">
      <alignment/>
    </xf>
    <xf numFmtId="0" fontId="100" fillId="0" borderId="0" xfId="0" applyFont="1" applyAlignment="1">
      <alignment horizontal="center"/>
    </xf>
    <xf numFmtId="3" fontId="4" fillId="0" borderId="0" xfId="0" applyNumberFormat="1" applyFont="1" applyFill="1" applyAlignment="1">
      <alignment/>
    </xf>
    <xf numFmtId="3" fontId="104" fillId="0" borderId="0" xfId="0" applyNumberFormat="1" applyFont="1" applyFill="1" applyAlignment="1">
      <alignment/>
    </xf>
    <xf numFmtId="0" fontId="100" fillId="0" borderId="10" xfId="0" applyFont="1" applyBorder="1" applyAlignment="1">
      <alignment horizontal="center"/>
    </xf>
    <xf numFmtId="0" fontId="4" fillId="0" borderId="10" xfId="77" applyFont="1" applyFill="1" applyBorder="1" applyAlignment="1">
      <alignment/>
      <protection/>
    </xf>
    <xf numFmtId="3" fontId="4" fillId="0" borderId="0" xfId="0" applyNumberFormat="1" applyFont="1" applyFill="1" applyAlignment="1">
      <alignment vertical="center"/>
    </xf>
    <xf numFmtId="0" fontId="9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6" fillId="0" borderId="0" xfId="0" applyFont="1" applyAlignment="1">
      <alignment horizontal="right"/>
    </xf>
    <xf numFmtId="0" fontId="98" fillId="0" borderId="0" xfId="66" applyFont="1" applyAlignment="1">
      <alignment horizontal="right"/>
      <protection/>
    </xf>
    <xf numFmtId="3" fontId="4" fillId="0" borderId="10" xfId="0" applyNumberFormat="1" applyFont="1" applyFill="1" applyBorder="1" applyAlignment="1">
      <alignment wrapText="1"/>
    </xf>
    <xf numFmtId="3" fontId="4" fillId="33" borderId="10" xfId="77" applyNumberFormat="1" applyFont="1" applyFill="1" applyBorder="1" applyAlignment="1">
      <alignment vertical="center" wrapText="1"/>
      <protection/>
    </xf>
    <xf numFmtId="0" fontId="105" fillId="0" borderId="0" xfId="0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3" fillId="0" borderId="10" xfId="77" applyFont="1" applyFill="1" applyBorder="1" applyAlignment="1">
      <alignment horizontal="center" vertical="center"/>
      <protection/>
    </xf>
    <xf numFmtId="0" fontId="105" fillId="0" borderId="10" xfId="0" applyFont="1" applyBorder="1" applyAlignment="1">
      <alignment horizontal="center"/>
    </xf>
    <xf numFmtId="3" fontId="100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0" fontId="100" fillId="0" borderId="10" xfId="0" applyFont="1" applyBorder="1" applyAlignment="1">
      <alignment horizontal="left"/>
    </xf>
    <xf numFmtId="3" fontId="100" fillId="0" borderId="10" xfId="0" applyNumberFormat="1" applyFont="1" applyBorder="1" applyAlignment="1">
      <alignment/>
    </xf>
    <xf numFmtId="0" fontId="90" fillId="0" borderId="0" xfId="0" applyFont="1" applyAlignment="1">
      <alignment horizontal="right"/>
    </xf>
    <xf numFmtId="3" fontId="9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7" applyNumberFormat="1" applyFont="1" applyFill="1" applyBorder="1" applyAlignment="1">
      <alignment horizontal="center" vertical="center"/>
      <protection/>
    </xf>
    <xf numFmtId="0" fontId="4" fillId="33" borderId="10" xfId="77" applyFont="1" applyFill="1" applyBorder="1" applyAlignment="1">
      <alignment vertical="center"/>
      <protection/>
    </xf>
    <xf numFmtId="0" fontId="3" fillId="33" borderId="10" xfId="77" applyFont="1" applyFill="1" applyBorder="1" applyAlignment="1">
      <alignment vertical="center"/>
      <protection/>
    </xf>
    <xf numFmtId="3" fontId="3" fillId="33" borderId="10" xfId="77" applyNumberFormat="1" applyFont="1" applyFill="1" applyBorder="1" applyAlignment="1">
      <alignment vertical="center" wrapText="1"/>
      <protection/>
    </xf>
    <xf numFmtId="0" fontId="27" fillId="0" borderId="0" xfId="62" applyFont="1" applyBorder="1" applyAlignment="1">
      <alignment/>
      <protection/>
    </xf>
    <xf numFmtId="0" fontId="29" fillId="0" borderId="0" xfId="62" applyFont="1" applyFill="1">
      <alignment/>
      <protection/>
    </xf>
    <xf numFmtId="0" fontId="12" fillId="0" borderId="0" xfId="79" applyFont="1">
      <alignment/>
      <protection/>
    </xf>
    <xf numFmtId="0" fontId="8" fillId="0" borderId="0" xfId="69" applyNumberFormat="1" applyFont="1" applyFill="1" applyBorder="1" applyAlignment="1" applyProtection="1">
      <alignment/>
      <protection locked="0"/>
    </xf>
    <xf numFmtId="0" fontId="12" fillId="0" borderId="10" xfId="79" applyFont="1" applyBorder="1">
      <alignment/>
      <protection/>
    </xf>
    <xf numFmtId="0" fontId="27" fillId="0" borderId="10" xfId="62" applyFont="1" applyFill="1" applyBorder="1" applyAlignment="1">
      <alignment horizontal="center"/>
      <protection/>
    </xf>
    <xf numFmtId="0" fontId="30" fillId="0" borderId="10" xfId="62" applyFont="1" applyFill="1" applyBorder="1" applyAlignment="1">
      <alignment horizontal="center"/>
      <protection/>
    </xf>
    <xf numFmtId="4" fontId="3" fillId="0" borderId="10" xfId="69" applyNumberFormat="1" applyFont="1" applyFill="1" applyBorder="1" applyAlignment="1" applyProtection="1">
      <alignment horizontal="center"/>
      <protection locked="0"/>
    </xf>
    <xf numFmtId="14" fontId="31" fillId="0" borderId="10" xfId="69" applyNumberFormat="1" applyFont="1" applyFill="1" applyBorder="1" applyAlignment="1" applyProtection="1">
      <alignment horizontal="center"/>
      <protection locked="0"/>
    </xf>
    <xf numFmtId="4" fontId="7" fillId="0" borderId="10" xfId="69" applyNumberFormat="1" applyFont="1" applyFill="1" applyBorder="1" applyAlignment="1" applyProtection="1">
      <alignment/>
      <protection locked="0"/>
    </xf>
    <xf numFmtId="4" fontId="8" fillId="0" borderId="10" xfId="69" applyNumberFormat="1" applyFont="1" applyFill="1" applyBorder="1" applyAlignment="1" applyProtection="1">
      <alignment/>
      <protection locked="0"/>
    </xf>
    <xf numFmtId="4" fontId="16" fillId="0" borderId="10" xfId="69" applyNumberFormat="1" applyFont="1" applyFill="1" applyBorder="1" applyAlignment="1" applyProtection="1">
      <alignment/>
      <protection locked="0"/>
    </xf>
    <xf numFmtId="4" fontId="9" fillId="0" borderId="10" xfId="69" applyNumberFormat="1" applyFont="1" applyFill="1" applyBorder="1" applyAlignment="1" applyProtection="1">
      <alignment wrapText="1"/>
      <protection locked="0"/>
    </xf>
    <xf numFmtId="4" fontId="32" fillId="0" borderId="10" xfId="69" applyNumberFormat="1" applyFont="1" applyFill="1" applyBorder="1" applyAlignment="1" applyProtection="1">
      <alignment/>
      <protection locked="0"/>
    </xf>
    <xf numFmtId="4" fontId="33" fillId="0" borderId="10" xfId="69" applyNumberFormat="1" applyFont="1" applyFill="1" applyBorder="1" applyAlignment="1" applyProtection="1">
      <alignment wrapText="1"/>
      <protection locked="0"/>
    </xf>
    <xf numFmtId="4" fontId="33" fillId="0" borderId="10" xfId="69" applyNumberFormat="1" applyFont="1" applyFill="1" applyBorder="1" applyAlignment="1" applyProtection="1">
      <alignment/>
      <protection locked="0"/>
    </xf>
    <xf numFmtId="4" fontId="16" fillId="0" borderId="10" xfId="69" applyNumberFormat="1" applyFont="1" applyFill="1" applyBorder="1" applyAlignment="1" applyProtection="1">
      <alignment wrapText="1"/>
      <protection locked="0"/>
    </xf>
    <xf numFmtId="4" fontId="9" fillId="0" borderId="10" xfId="69" applyNumberFormat="1" applyFont="1" applyFill="1" applyBorder="1" applyAlignment="1" applyProtection="1">
      <alignment/>
      <protection locked="0"/>
    </xf>
    <xf numFmtId="0" fontId="7" fillId="0" borderId="0" xfId="69" applyNumberFormat="1" applyFont="1" applyFill="1" applyBorder="1" applyAlignment="1" applyProtection="1">
      <alignment/>
      <protection locked="0"/>
    </xf>
    <xf numFmtId="4" fontId="10" fillId="0" borderId="10" xfId="69" applyNumberFormat="1" applyFont="1" applyFill="1" applyBorder="1" applyAlignment="1" applyProtection="1">
      <alignment/>
      <protection locked="0"/>
    </xf>
    <xf numFmtId="4" fontId="14" fillId="0" borderId="10" xfId="69" applyNumberFormat="1" applyFont="1" applyFill="1" applyBorder="1" applyAlignment="1" applyProtection="1">
      <alignment/>
      <protection locked="0"/>
    </xf>
    <xf numFmtId="0" fontId="9" fillId="0" borderId="0" xfId="69" applyNumberFormat="1" applyFont="1" applyFill="1" applyBorder="1" applyAlignment="1" applyProtection="1">
      <alignment/>
      <protection locked="0"/>
    </xf>
    <xf numFmtId="0" fontId="8" fillId="0" borderId="10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6" fillId="0" borderId="0" xfId="69" applyNumberFormat="1" applyFont="1" applyFill="1" applyBorder="1" applyAlignment="1" applyProtection="1">
      <alignment/>
      <protection locked="0"/>
    </xf>
    <xf numFmtId="4" fontId="3" fillId="0" borderId="10" xfId="69" applyNumberFormat="1" applyFont="1" applyFill="1" applyBorder="1" applyAlignment="1" applyProtection="1">
      <alignment/>
      <protection locked="0"/>
    </xf>
    <xf numFmtId="0" fontId="35" fillId="0" borderId="10" xfId="79" applyFont="1" applyBorder="1">
      <alignment/>
      <protection/>
    </xf>
    <xf numFmtId="0" fontId="36" fillId="0" borderId="10" xfId="62" applyFont="1" applyFill="1" applyBorder="1" applyAlignment="1">
      <alignment horizontal="center"/>
      <protection/>
    </xf>
    <xf numFmtId="0" fontId="35" fillId="0" borderId="0" xfId="79" applyFont="1">
      <alignment/>
      <protection/>
    </xf>
    <xf numFmtId="4" fontId="35" fillId="0" borderId="0" xfId="69" applyNumberFormat="1" applyFont="1" applyFill="1" applyBorder="1" applyAlignment="1" applyProtection="1">
      <alignment/>
      <protection locked="0"/>
    </xf>
    <xf numFmtId="4" fontId="37" fillId="0" borderId="10" xfId="69" applyNumberFormat="1" applyFont="1" applyFill="1" applyBorder="1" applyAlignment="1" applyProtection="1">
      <alignment/>
      <protection locked="0"/>
    </xf>
    <xf numFmtId="4" fontId="35" fillId="0" borderId="10" xfId="69" applyNumberFormat="1" applyFont="1" applyFill="1" applyBorder="1" applyAlignment="1" applyProtection="1">
      <alignment/>
      <protection locked="0"/>
    </xf>
    <xf numFmtId="4" fontId="38" fillId="0" borderId="10" xfId="69" applyNumberFormat="1" applyFont="1" applyFill="1" applyBorder="1" applyAlignment="1" applyProtection="1">
      <alignment/>
      <protection locked="0"/>
    </xf>
    <xf numFmtId="4" fontId="39" fillId="0" borderId="10" xfId="69" applyNumberFormat="1" applyFont="1" applyFill="1" applyBorder="1" applyAlignment="1" applyProtection="1">
      <alignment/>
      <protection locked="0"/>
    </xf>
    <xf numFmtId="4" fontId="40" fillId="0" borderId="10" xfId="69" applyNumberFormat="1" applyFont="1" applyFill="1" applyBorder="1" applyAlignment="1" applyProtection="1">
      <alignment/>
      <protection locked="0"/>
    </xf>
    <xf numFmtId="4" fontId="39" fillId="0" borderId="10" xfId="73" applyNumberFormat="1" applyFont="1" applyFill="1" applyBorder="1" applyAlignment="1" applyProtection="1">
      <alignment/>
      <protection locked="0"/>
    </xf>
    <xf numFmtId="4" fontId="37" fillId="34" borderId="10" xfId="69" applyNumberFormat="1" applyFont="1" applyFill="1" applyBorder="1" applyAlignment="1" applyProtection="1">
      <alignment/>
      <protection locked="0"/>
    </xf>
    <xf numFmtId="4" fontId="39" fillId="34" borderId="10" xfId="69" applyNumberFormat="1" applyFont="1" applyFill="1" applyBorder="1" applyAlignment="1" applyProtection="1">
      <alignment/>
      <protection locked="0"/>
    </xf>
    <xf numFmtId="4" fontId="40" fillId="34" borderId="10" xfId="69" applyNumberFormat="1" applyFont="1" applyFill="1" applyBorder="1" applyAlignment="1" applyProtection="1">
      <alignment/>
      <protection locked="0"/>
    </xf>
    <xf numFmtId="4" fontId="41" fillId="0" borderId="10" xfId="69" applyNumberFormat="1" applyFont="1" applyFill="1" applyBorder="1" applyAlignment="1" applyProtection="1">
      <alignment/>
      <protection locked="0"/>
    </xf>
    <xf numFmtId="4" fontId="106" fillId="0" borderId="0" xfId="69" applyNumberFormat="1" applyFont="1" applyFill="1" applyBorder="1" applyAlignment="1" applyProtection="1">
      <alignment/>
      <protection locked="0"/>
    </xf>
    <xf numFmtId="4" fontId="42" fillId="0" borderId="10" xfId="69" applyNumberFormat="1" applyFont="1" applyFill="1" applyBorder="1" applyAlignment="1" applyProtection="1">
      <alignment/>
      <protection locked="0"/>
    </xf>
    <xf numFmtId="4" fontId="11" fillId="0" borderId="10" xfId="69" applyNumberFormat="1" applyFont="1" applyFill="1" applyBorder="1" applyAlignment="1" applyProtection="1">
      <alignment/>
      <protection locked="0"/>
    </xf>
    <xf numFmtId="4" fontId="11" fillId="0" borderId="0" xfId="69" applyNumberFormat="1" applyFont="1" applyFill="1" applyBorder="1" applyAlignment="1" applyProtection="1">
      <alignment/>
      <protection locked="0"/>
    </xf>
    <xf numFmtId="4" fontId="37" fillId="35" borderId="10" xfId="69" applyNumberFormat="1" applyFont="1" applyFill="1" applyBorder="1" applyAlignment="1" applyProtection="1">
      <alignment wrapText="1"/>
      <protection locked="0"/>
    </xf>
    <xf numFmtId="4" fontId="37" fillId="35" borderId="10" xfId="69" applyNumberFormat="1" applyFont="1" applyFill="1" applyBorder="1" applyAlignment="1" applyProtection="1">
      <alignment/>
      <protection locked="0"/>
    </xf>
    <xf numFmtId="4" fontId="39" fillId="35" borderId="10" xfId="69" applyNumberFormat="1" applyFont="1" applyFill="1" applyBorder="1" applyAlignment="1" applyProtection="1">
      <alignment/>
      <protection locked="0"/>
    </xf>
    <xf numFmtId="4" fontId="37" fillId="0" borderId="0" xfId="69" applyNumberFormat="1" applyFont="1" applyFill="1" applyBorder="1" applyAlignment="1" applyProtection="1">
      <alignment/>
      <protection locked="0"/>
    </xf>
    <xf numFmtId="0" fontId="27" fillId="0" borderId="0" xfId="65" applyFont="1" applyBorder="1" applyAlignment="1">
      <alignment/>
      <protection/>
    </xf>
    <xf numFmtId="0" fontId="29" fillId="0" borderId="0" xfId="65" applyFont="1" applyFill="1">
      <alignment/>
      <protection/>
    </xf>
    <xf numFmtId="0" fontId="27" fillId="0" borderId="10" xfId="65" applyFont="1" applyFill="1" applyBorder="1" applyAlignment="1">
      <alignment horizontal="center"/>
      <protection/>
    </xf>
    <xf numFmtId="0" fontId="30" fillId="0" borderId="10" xfId="65" applyFont="1" applyFill="1" applyBorder="1" applyAlignment="1">
      <alignment horizontal="center"/>
      <protection/>
    </xf>
    <xf numFmtId="4" fontId="43" fillId="0" borderId="10" xfId="78" applyNumberFormat="1" applyFont="1" applyFill="1" applyBorder="1" applyAlignment="1" applyProtection="1">
      <alignment/>
      <protection locked="0"/>
    </xf>
    <xf numFmtId="4" fontId="43" fillId="0" borderId="10" xfId="78" applyNumberFormat="1" applyFont="1" applyFill="1" applyBorder="1" applyAlignment="1" applyProtection="1">
      <alignment horizontal="center"/>
      <protection locked="0"/>
    </xf>
    <xf numFmtId="0" fontId="11" fillId="0" borderId="0" xfId="78">
      <alignment/>
      <protection/>
    </xf>
    <xf numFmtId="4" fontId="27" fillId="0" borderId="10" xfId="75" applyNumberFormat="1" applyFont="1" applyFill="1" applyBorder="1" applyAlignment="1" applyProtection="1">
      <alignment/>
      <protection locked="0"/>
    </xf>
    <xf numFmtId="4" fontId="27" fillId="0" borderId="10" xfId="75" applyNumberFormat="1" applyFont="1" applyFill="1" applyBorder="1" applyAlignment="1" applyProtection="1">
      <alignment/>
      <protection locked="0"/>
    </xf>
    <xf numFmtId="0" fontId="11" fillId="0" borderId="0" xfId="75">
      <alignment/>
      <protection/>
    </xf>
    <xf numFmtId="4" fontId="44" fillId="0" borderId="10" xfId="75" applyNumberFormat="1" applyFont="1" applyFill="1" applyBorder="1" applyAlignment="1" applyProtection="1">
      <alignment/>
      <protection locked="0"/>
    </xf>
    <xf numFmtId="4" fontId="29" fillId="0" borderId="10" xfId="75" applyNumberFormat="1" applyFont="1" applyFill="1" applyBorder="1" applyAlignment="1" applyProtection="1">
      <alignment/>
      <protection locked="0"/>
    </xf>
    <xf numFmtId="4" fontId="27" fillId="34" borderId="10" xfId="75" applyNumberFormat="1" applyFont="1" applyFill="1" applyBorder="1" applyAlignment="1" applyProtection="1">
      <alignment/>
      <protection locked="0"/>
    </xf>
    <xf numFmtId="0" fontId="11" fillId="0" borderId="0" xfId="75" applyFill="1">
      <alignment/>
      <protection/>
    </xf>
    <xf numFmtId="0" fontId="11" fillId="0" borderId="0" xfId="75" applyFont="1" applyFill="1">
      <alignment/>
      <protection/>
    </xf>
    <xf numFmtId="4" fontId="27" fillId="36" borderId="10" xfId="75" applyNumberFormat="1" applyFont="1" applyFill="1" applyBorder="1" applyAlignment="1" applyProtection="1">
      <alignment/>
      <protection locked="0"/>
    </xf>
    <xf numFmtId="0" fontId="42" fillId="0" borderId="10" xfId="75" applyFont="1" applyBorder="1">
      <alignment/>
      <protection/>
    </xf>
    <xf numFmtId="0" fontId="11" fillId="0" borderId="10" xfId="75" applyBorder="1">
      <alignment/>
      <protection/>
    </xf>
    <xf numFmtId="4" fontId="29" fillId="0" borderId="10" xfId="75" applyNumberFormat="1" applyFont="1" applyFill="1" applyBorder="1" applyAlignment="1" applyProtection="1">
      <alignment/>
      <protection locked="0"/>
    </xf>
    <xf numFmtId="0" fontId="11" fillId="0" borderId="0" xfId="75" applyFont="1">
      <alignment/>
      <protection/>
    </xf>
    <xf numFmtId="0" fontId="42" fillId="37" borderId="10" xfId="75" applyFont="1" applyFill="1" applyBorder="1">
      <alignment/>
      <protection/>
    </xf>
    <xf numFmtId="4" fontId="42" fillId="37" borderId="10" xfId="75" applyNumberFormat="1" applyFont="1" applyFill="1" applyBorder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4" fontId="4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4" fontId="3" fillId="38" borderId="10" xfId="72" applyNumberFormat="1" applyFont="1" applyFill="1" applyBorder="1" applyAlignment="1" applyProtection="1">
      <alignment/>
      <protection locked="0"/>
    </xf>
    <xf numFmtId="3" fontId="3" fillId="38" borderId="10" xfId="72" applyNumberFormat="1" applyFont="1" applyFill="1" applyBorder="1" applyAlignment="1" applyProtection="1">
      <alignment/>
      <protection locked="0"/>
    </xf>
    <xf numFmtId="3" fontId="8" fillId="0" borderId="0" xfId="72" applyNumberFormat="1" applyFont="1" applyFill="1" applyBorder="1" applyAlignment="1" applyProtection="1">
      <alignment/>
      <protection locked="0"/>
    </xf>
    <xf numFmtId="3" fontId="4" fillId="0" borderId="10" xfId="69" applyNumberFormat="1" applyFont="1" applyFill="1" applyBorder="1" applyAlignment="1" applyProtection="1">
      <alignment vertical="center"/>
      <protection locked="0"/>
    </xf>
    <xf numFmtId="3" fontId="45" fillId="0" borderId="10" xfId="69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9" applyNumberFormat="1" applyFont="1" applyFill="1" applyBorder="1" applyAlignment="1" applyProtection="1">
      <alignment/>
      <protection locked="0"/>
    </xf>
    <xf numFmtId="3" fontId="4" fillId="0" borderId="10" xfId="69" applyNumberFormat="1" applyFont="1" applyFill="1" applyBorder="1" applyAlignment="1" applyProtection="1">
      <alignment/>
      <protection locked="0"/>
    </xf>
    <xf numFmtId="3" fontId="4" fillId="0" borderId="10" xfId="76" applyNumberFormat="1" applyFont="1" applyFill="1" applyBorder="1" applyAlignment="1" applyProtection="1">
      <alignment horizontal="right"/>
      <protection locked="0"/>
    </xf>
    <xf numFmtId="0" fontId="4" fillId="0" borderId="10" xfId="69" applyNumberFormat="1" applyFont="1" applyFill="1" applyBorder="1" applyAlignment="1" applyProtection="1">
      <alignment/>
      <protection locked="0"/>
    </xf>
    <xf numFmtId="3" fontId="26" fillId="0" borderId="10" xfId="76" applyNumberFormat="1" applyFont="1" applyFill="1" applyBorder="1" applyAlignment="1" applyProtection="1">
      <alignment horizontal="right"/>
      <protection locked="0"/>
    </xf>
    <xf numFmtId="3" fontId="26" fillId="0" borderId="10" xfId="76" applyNumberFormat="1" applyFont="1" applyFill="1" applyBorder="1" applyAlignment="1" applyProtection="1">
      <alignment/>
      <protection locked="0"/>
    </xf>
    <xf numFmtId="0" fontId="4" fillId="0" borderId="0" xfId="69" applyNumberFormat="1" applyFont="1" applyFill="1" applyBorder="1" applyAlignment="1" applyProtection="1">
      <alignment/>
      <protection locked="0"/>
    </xf>
    <xf numFmtId="3" fontId="3" fillId="0" borderId="10" xfId="69" applyNumberFormat="1" applyFont="1" applyFill="1" applyBorder="1" applyAlignment="1" applyProtection="1">
      <alignment/>
      <protection locked="0"/>
    </xf>
    <xf numFmtId="0" fontId="3" fillId="0" borderId="0" xfId="69" applyNumberFormat="1" applyFont="1" applyFill="1" applyBorder="1" applyAlignment="1" applyProtection="1">
      <alignment/>
      <protection locked="0"/>
    </xf>
    <xf numFmtId="3" fontId="3" fillId="0" borderId="10" xfId="69" applyNumberFormat="1" applyFont="1" applyFill="1" applyBorder="1" applyAlignment="1" applyProtection="1">
      <alignment wrapText="1"/>
      <protection locked="0"/>
    </xf>
    <xf numFmtId="3" fontId="3" fillId="0" borderId="10" xfId="69" applyNumberFormat="1" applyFont="1" applyFill="1" applyBorder="1" applyAlignment="1" applyProtection="1">
      <alignment horizontal="right"/>
      <protection locked="0"/>
    </xf>
    <xf numFmtId="3" fontId="4" fillId="0" borderId="10" xfId="69" applyNumberFormat="1" applyFont="1" applyFill="1" applyBorder="1" applyAlignment="1" applyProtection="1">
      <alignment wrapText="1"/>
      <protection locked="0"/>
    </xf>
    <xf numFmtId="3" fontId="4" fillId="0" borderId="10" xfId="69" applyNumberFormat="1" applyFont="1" applyFill="1" applyBorder="1" applyAlignment="1" applyProtection="1">
      <alignment horizontal="right"/>
      <protection locked="0"/>
    </xf>
    <xf numFmtId="0" fontId="26" fillId="0" borderId="0" xfId="76" applyNumberFormat="1" applyFont="1" applyFill="1" applyBorder="1" applyAlignment="1" applyProtection="1">
      <alignment/>
      <protection locked="0"/>
    </xf>
    <xf numFmtId="0" fontId="46" fillId="0" borderId="10" xfId="71" applyNumberFormat="1" applyFont="1" applyFill="1" applyBorder="1" applyAlignment="1" applyProtection="1">
      <alignment/>
      <protection locked="0"/>
    </xf>
    <xf numFmtId="49" fontId="47" fillId="0" borderId="10" xfId="71" applyNumberFormat="1" applyFont="1" applyFill="1" applyBorder="1" applyAlignment="1" applyProtection="1">
      <alignment/>
      <protection locked="0"/>
    </xf>
    <xf numFmtId="49" fontId="47" fillId="0" borderId="10" xfId="71" applyNumberFormat="1" applyFont="1" applyFill="1" applyBorder="1" applyAlignment="1" applyProtection="1">
      <alignment horizontal="right"/>
      <protection locked="0"/>
    </xf>
    <xf numFmtId="0" fontId="46" fillId="0" borderId="0" xfId="71" applyNumberFormat="1" applyFont="1" applyFill="1" applyBorder="1" applyAlignment="1" applyProtection="1">
      <alignment/>
      <protection locked="0"/>
    </xf>
    <xf numFmtId="1" fontId="46" fillId="0" borderId="10" xfId="71" applyNumberFormat="1" applyFont="1" applyFill="1" applyBorder="1" applyAlignment="1" applyProtection="1">
      <alignment horizontal="right"/>
      <protection locked="0"/>
    </xf>
    <xf numFmtId="0" fontId="47" fillId="0" borderId="10" xfId="71" applyNumberFormat="1" applyFont="1" applyFill="1" applyBorder="1" applyAlignment="1" applyProtection="1">
      <alignment wrapText="1"/>
      <protection locked="0"/>
    </xf>
    <xf numFmtId="3" fontId="48" fillId="0" borderId="10" xfId="71" applyNumberFormat="1" applyFont="1" applyBorder="1" applyAlignment="1">
      <alignment horizontal="right"/>
      <protection/>
    </xf>
    <xf numFmtId="3" fontId="48" fillId="0" borderId="10" xfId="71" applyNumberFormat="1" applyFont="1" applyBorder="1">
      <alignment/>
      <protection/>
    </xf>
    <xf numFmtId="0" fontId="47" fillId="0" borderId="0" xfId="71" applyNumberFormat="1" applyFont="1" applyFill="1" applyBorder="1" applyAlignment="1" applyProtection="1">
      <alignment/>
      <protection locked="0"/>
    </xf>
    <xf numFmtId="0" fontId="46" fillId="0" borderId="10" xfId="71" applyNumberFormat="1" applyFont="1" applyFill="1" applyBorder="1" applyAlignment="1" applyProtection="1">
      <alignment wrapText="1"/>
      <protection locked="0"/>
    </xf>
    <xf numFmtId="3" fontId="49" fillId="0" borderId="10" xfId="71" applyNumberFormat="1" applyFont="1" applyBorder="1" applyAlignment="1">
      <alignment horizontal="right"/>
      <protection/>
    </xf>
    <xf numFmtId="3" fontId="49" fillId="0" borderId="10" xfId="71" applyNumberFormat="1" applyFont="1" applyBorder="1">
      <alignment/>
      <protection/>
    </xf>
    <xf numFmtId="0" fontId="47" fillId="0" borderId="10" xfId="71" applyNumberFormat="1" applyFont="1" applyFill="1" applyBorder="1" applyAlignment="1" applyProtection="1">
      <alignment/>
      <protection locked="0"/>
    </xf>
    <xf numFmtId="0" fontId="47" fillId="37" borderId="10" xfId="71" applyNumberFormat="1" applyFont="1" applyFill="1" applyBorder="1" applyAlignment="1" applyProtection="1">
      <alignment/>
      <protection locked="0"/>
    </xf>
    <xf numFmtId="3" fontId="48" fillId="39" borderId="10" xfId="71" applyNumberFormat="1" applyFont="1" applyFill="1" applyBorder="1">
      <alignment/>
      <protection/>
    </xf>
    <xf numFmtId="0" fontId="26" fillId="0" borderId="0" xfId="69" applyNumberFormat="1" applyFont="1" applyFill="1" applyBorder="1" applyAlignment="1" applyProtection="1">
      <alignment/>
      <protection locked="0"/>
    </xf>
    <xf numFmtId="0" fontId="29" fillId="0" borderId="10" xfId="65" applyFont="1" applyBorder="1">
      <alignment/>
      <protection/>
    </xf>
    <xf numFmtId="0" fontId="29" fillId="0" borderId="0" xfId="65" applyFont="1">
      <alignment/>
      <protection/>
    </xf>
    <xf numFmtId="4" fontId="50" fillId="0" borderId="10" xfId="69" applyNumberFormat="1" applyFont="1" applyFill="1" applyBorder="1" applyAlignment="1" applyProtection="1">
      <alignment horizontal="center" vertical="center"/>
      <protection locked="0"/>
    </xf>
    <xf numFmtId="4" fontId="50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9">
      <alignment/>
      <protection/>
    </xf>
    <xf numFmtId="4" fontId="42" fillId="40" borderId="10" xfId="80" applyNumberFormat="1" applyFont="1" applyFill="1" applyBorder="1">
      <alignment/>
      <protection/>
    </xf>
    <xf numFmtId="4" fontId="42" fillId="40" borderId="10" xfId="80" applyNumberFormat="1" applyFont="1" applyFill="1" applyBorder="1">
      <alignment/>
      <protection/>
    </xf>
    <xf numFmtId="4" fontId="42" fillId="0" borderId="0" xfId="80" applyNumberFormat="1" applyFont="1">
      <alignment/>
      <protection/>
    </xf>
    <xf numFmtId="4" fontId="42" fillId="0" borderId="10" xfId="80" applyNumberFormat="1" applyFont="1" applyBorder="1" applyAlignment="1">
      <alignment wrapText="1"/>
      <protection/>
    </xf>
    <xf numFmtId="4" fontId="42" fillId="0" borderId="10" xfId="80" applyNumberFormat="1" applyFont="1" applyBorder="1">
      <alignment/>
      <protection/>
    </xf>
    <xf numFmtId="4" fontId="42" fillId="36" borderId="10" xfId="80" applyNumberFormat="1" applyFont="1" applyFill="1" applyBorder="1">
      <alignment/>
      <protection/>
    </xf>
    <xf numFmtId="4" fontId="42" fillId="0" borderId="0" xfId="80" applyNumberFormat="1" applyFont="1">
      <alignment/>
      <protection/>
    </xf>
    <xf numFmtId="4" fontId="42" fillId="0" borderId="10" xfId="80" applyNumberFormat="1" applyFont="1" applyFill="1" applyBorder="1">
      <alignment/>
      <protection/>
    </xf>
    <xf numFmtId="4" fontId="11" fillId="0" borderId="10" xfId="80" applyNumberFormat="1" applyFont="1" applyFill="1" applyBorder="1">
      <alignment/>
      <protection/>
    </xf>
    <xf numFmtId="4" fontId="11" fillId="0" borderId="10" xfId="80" applyNumberFormat="1" applyFont="1" applyFill="1" applyBorder="1">
      <alignment/>
      <protection/>
    </xf>
    <xf numFmtId="4" fontId="11" fillId="0" borderId="10" xfId="80" applyNumberFormat="1" applyFont="1" applyBorder="1">
      <alignment/>
      <protection/>
    </xf>
    <xf numFmtId="4" fontId="11" fillId="0" borderId="0" xfId="80" applyNumberFormat="1" applyFont="1">
      <alignment/>
      <protection/>
    </xf>
    <xf numFmtId="4" fontId="11" fillId="0" borderId="10" xfId="80" applyNumberFormat="1" applyFont="1" applyBorder="1" applyAlignment="1">
      <alignment wrapText="1"/>
      <protection/>
    </xf>
    <xf numFmtId="4" fontId="11" fillId="36" borderId="10" xfId="80" applyNumberFormat="1" applyFont="1" applyFill="1" applyBorder="1">
      <alignment/>
      <protection/>
    </xf>
    <xf numFmtId="4" fontId="11" fillId="0" borderId="0" xfId="80" applyNumberFormat="1" applyFont="1" applyFill="1">
      <alignment/>
      <protection/>
    </xf>
    <xf numFmtId="4" fontId="11" fillId="0" borderId="10" xfId="80" applyNumberFormat="1" applyBorder="1">
      <alignment/>
      <protection/>
    </xf>
    <xf numFmtId="4" fontId="11" fillId="0" borderId="0" xfId="80" applyNumberFormat="1">
      <alignment/>
      <protection/>
    </xf>
    <xf numFmtId="4" fontId="11" fillId="0" borderId="10" xfId="80" applyNumberFormat="1" applyBorder="1" applyAlignment="1">
      <alignment wrapText="1"/>
      <protection/>
    </xf>
    <xf numFmtId="4" fontId="42" fillId="0" borderId="10" xfId="80" applyNumberFormat="1" applyFont="1" applyBorder="1">
      <alignment/>
      <protection/>
    </xf>
    <xf numFmtId="4" fontId="11" fillId="0" borderId="10" xfId="80" applyNumberFormat="1" applyFont="1" applyFill="1" applyBorder="1" applyAlignment="1">
      <alignment wrapText="1"/>
      <protection/>
    </xf>
    <xf numFmtId="4" fontId="11" fillId="0" borderId="10" xfId="80" applyNumberFormat="1" applyFill="1" applyBorder="1">
      <alignment/>
      <protection/>
    </xf>
    <xf numFmtId="0" fontId="100" fillId="0" borderId="0" xfId="0" applyFont="1" applyAlignment="1">
      <alignment horizontal="center"/>
    </xf>
    <xf numFmtId="0" fontId="20" fillId="0" borderId="15" xfId="77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0" fontId="20" fillId="0" borderId="15" xfId="77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10" fillId="33" borderId="10" xfId="77" applyNumberFormat="1" applyFont="1" applyFill="1" applyBorder="1" applyAlignment="1">
      <alignment horizontal="center" vertical="center" wrapText="1"/>
      <protection/>
    </xf>
    <xf numFmtId="3" fontId="72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0" fontId="11" fillId="0" borderId="10" xfId="75" applyFont="1" applyBorder="1">
      <alignment/>
      <protection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0" fillId="0" borderId="10" xfId="77" applyFont="1" applyFill="1" applyBorder="1" applyAlignment="1">
      <alignment vertical="center"/>
      <protection/>
    </xf>
    <xf numFmtId="0" fontId="20" fillId="0" borderId="10" xfId="77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horizontal="center" vertical="center"/>
      <protection/>
    </xf>
    <xf numFmtId="3" fontId="4" fillId="33" borderId="10" xfId="77" applyNumberFormat="1" applyFont="1" applyFill="1" applyBorder="1" applyAlignment="1">
      <alignment vertical="center" wrapText="1"/>
      <protection/>
    </xf>
    <xf numFmtId="0" fontId="4" fillId="0" borderId="10" xfId="77" applyFont="1" applyFill="1" applyBorder="1" applyAlignment="1">
      <alignment vertical="center" wrapText="1"/>
      <protection/>
    </xf>
    <xf numFmtId="3" fontId="4" fillId="33" borderId="10" xfId="77" applyNumberFormat="1" applyFont="1" applyFill="1" applyBorder="1" applyAlignment="1">
      <alignment wrapText="1"/>
      <protection/>
    </xf>
    <xf numFmtId="0" fontId="10" fillId="0" borderId="10" xfId="77" applyFont="1" applyFill="1" applyBorder="1" applyAlignment="1">
      <alignment wrapText="1"/>
      <protection/>
    </xf>
    <xf numFmtId="0" fontId="100" fillId="0" borderId="0" xfId="0" applyFont="1" applyAlignment="1">
      <alignment horizontal="center"/>
    </xf>
    <xf numFmtId="0" fontId="4" fillId="0" borderId="12" xfId="77" applyFont="1" applyFill="1" applyBorder="1" applyAlignment="1">
      <alignment horizontal="center" vertical="center"/>
      <protection/>
    </xf>
    <xf numFmtId="0" fontId="4" fillId="0" borderId="14" xfId="77" applyFont="1" applyFill="1" applyBorder="1" applyAlignment="1">
      <alignment horizontal="center" vertical="center"/>
      <protection/>
    </xf>
    <xf numFmtId="0" fontId="4" fillId="0" borderId="15" xfId="77" applyFont="1" applyFill="1" applyBorder="1" applyAlignment="1">
      <alignment horizontal="center" vertical="center" wrapText="1"/>
      <protection/>
    </xf>
    <xf numFmtId="0" fontId="4" fillId="0" borderId="16" xfId="77" applyFont="1" applyFill="1" applyBorder="1" applyAlignment="1">
      <alignment horizontal="center" vertical="center" wrapText="1"/>
      <protection/>
    </xf>
    <xf numFmtId="0" fontId="4" fillId="0" borderId="17" xfId="7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2" xfId="77" applyFont="1" applyFill="1" applyBorder="1" applyAlignment="1">
      <alignment horizontal="left" vertical="center" wrapText="1"/>
      <protection/>
    </xf>
    <xf numFmtId="0" fontId="4" fillId="33" borderId="14" xfId="77" applyFont="1" applyFill="1" applyBorder="1" applyAlignment="1">
      <alignment horizontal="left" vertical="center" wrapText="1"/>
      <protection/>
    </xf>
    <xf numFmtId="3" fontId="4" fillId="33" borderId="12" xfId="77" applyNumberFormat="1" applyFont="1" applyFill="1" applyBorder="1" applyAlignment="1">
      <alignment horizontal="right" vertical="center" wrapText="1"/>
      <protection/>
    </xf>
    <xf numFmtId="3" fontId="4" fillId="33" borderId="14" xfId="77" applyNumberFormat="1" applyFont="1" applyFill="1" applyBorder="1" applyAlignment="1">
      <alignment horizontal="right" vertical="center" wrapText="1"/>
      <protection/>
    </xf>
    <xf numFmtId="0" fontId="4" fillId="33" borderId="10" xfId="77" applyFont="1" applyFill="1" applyBorder="1" applyAlignment="1">
      <alignment vertical="center"/>
      <protection/>
    </xf>
    <xf numFmtId="3" fontId="4" fillId="33" borderId="12" xfId="77" applyNumberFormat="1" applyFont="1" applyFill="1" applyBorder="1" applyAlignment="1">
      <alignment horizontal="center" wrapText="1"/>
      <protection/>
    </xf>
    <xf numFmtId="3" fontId="4" fillId="33" borderId="18" xfId="77" applyNumberFormat="1" applyFont="1" applyFill="1" applyBorder="1" applyAlignment="1">
      <alignment horizontal="center" wrapText="1"/>
      <protection/>
    </xf>
    <xf numFmtId="3" fontId="4" fillId="33" borderId="14" xfId="77" applyNumberFormat="1" applyFont="1" applyFill="1" applyBorder="1" applyAlignment="1">
      <alignment horizontal="center" wrapText="1"/>
      <protection/>
    </xf>
    <xf numFmtId="0" fontId="20" fillId="0" borderId="15" xfId="77" applyFont="1" applyFill="1" applyBorder="1" applyAlignment="1">
      <alignment vertical="center" wrapText="1"/>
      <protection/>
    </xf>
    <xf numFmtId="0" fontId="20" fillId="0" borderId="16" xfId="77" applyFont="1" applyFill="1" applyBorder="1" applyAlignment="1">
      <alignment vertical="center" wrapText="1"/>
      <protection/>
    </xf>
    <xf numFmtId="0" fontId="20" fillId="0" borderId="17" xfId="77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3" fontId="4" fillId="33" borderId="12" xfId="77" applyNumberFormat="1" applyFont="1" applyFill="1" applyBorder="1" applyAlignment="1">
      <alignment vertical="center" wrapText="1"/>
      <protection/>
    </xf>
    <xf numFmtId="3" fontId="4" fillId="33" borderId="14" xfId="77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 wrapText="1"/>
    </xf>
    <xf numFmtId="0" fontId="27" fillId="0" borderId="0" xfId="62" applyFont="1" applyBorder="1" applyAlignment="1">
      <alignment horizontal="center"/>
      <protection/>
    </xf>
    <xf numFmtId="4" fontId="37" fillId="0" borderId="12" xfId="69" applyNumberFormat="1" applyFont="1" applyFill="1" applyBorder="1" applyAlignment="1" applyProtection="1">
      <alignment horizontal="center" vertical="center"/>
      <protection locked="0"/>
    </xf>
    <xf numFmtId="4" fontId="37" fillId="0" borderId="14" xfId="69" applyNumberFormat="1" applyFont="1" applyFill="1" applyBorder="1" applyAlignment="1" applyProtection="1">
      <alignment horizontal="center" vertical="center"/>
      <protection locked="0"/>
    </xf>
    <xf numFmtId="4" fontId="37" fillId="0" borderId="15" xfId="69" applyNumberFormat="1" applyFont="1" applyFill="1" applyBorder="1" applyAlignment="1" applyProtection="1">
      <alignment horizontal="center" vertical="center"/>
      <protection locked="0"/>
    </xf>
    <xf numFmtId="4" fontId="37" fillId="0" borderId="16" xfId="69" applyNumberFormat="1" applyFont="1" applyFill="1" applyBorder="1" applyAlignment="1" applyProtection="1">
      <alignment horizontal="center" vertical="center"/>
      <protection locked="0"/>
    </xf>
    <xf numFmtId="4" fontId="37" fillId="0" borderId="17" xfId="69" applyNumberFormat="1" applyFont="1" applyFill="1" applyBorder="1" applyAlignment="1" applyProtection="1">
      <alignment horizontal="center" vertical="center"/>
      <protection locked="0"/>
    </xf>
    <xf numFmtId="4" fontId="37" fillId="0" borderId="15" xfId="69" applyNumberFormat="1" applyFont="1" applyFill="1" applyBorder="1" applyAlignment="1" applyProtection="1">
      <alignment horizontal="center" wrapText="1"/>
      <protection locked="0"/>
    </xf>
    <xf numFmtId="4" fontId="37" fillId="0" borderId="16" xfId="69" applyNumberFormat="1" applyFont="1" applyFill="1" applyBorder="1" applyAlignment="1" applyProtection="1">
      <alignment horizontal="center" wrapText="1"/>
      <protection locked="0"/>
    </xf>
    <xf numFmtId="4" fontId="37" fillId="0" borderId="17" xfId="69" applyNumberFormat="1" applyFont="1" applyFill="1" applyBorder="1" applyAlignment="1" applyProtection="1">
      <alignment horizontal="center" wrapText="1"/>
      <protection locked="0"/>
    </xf>
    <xf numFmtId="4" fontId="37" fillId="0" borderId="15" xfId="69" applyNumberFormat="1" applyFont="1" applyFill="1" applyBorder="1" applyAlignment="1" applyProtection="1">
      <alignment horizontal="center"/>
      <protection locked="0"/>
    </xf>
    <xf numFmtId="4" fontId="37" fillId="0" borderId="16" xfId="69" applyNumberFormat="1" applyFont="1" applyFill="1" applyBorder="1" applyAlignment="1" applyProtection="1">
      <alignment horizontal="center"/>
      <protection locked="0"/>
    </xf>
    <xf numFmtId="4" fontId="37" fillId="0" borderId="17" xfId="69" applyNumberFormat="1" applyFont="1" applyFill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/>
      <protection/>
    </xf>
    <xf numFmtId="0" fontId="34" fillId="0" borderId="0" xfId="62" applyFont="1" applyBorder="1" applyAlignment="1">
      <alignment horizontal="center"/>
      <protection/>
    </xf>
    <xf numFmtId="0" fontId="5" fillId="0" borderId="0" xfId="74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4" xfId="77" applyFont="1" applyFill="1" applyBorder="1" applyAlignment="1">
      <alignment horizontal="center" vertical="center" wrapText="1"/>
      <protection/>
    </xf>
    <xf numFmtId="3" fontId="101" fillId="0" borderId="0" xfId="66" applyNumberFormat="1" applyFont="1" applyBorder="1" applyAlignment="1">
      <alignment horizontal="left" vertical="center" wrapText="1"/>
      <protection/>
    </xf>
    <xf numFmtId="3" fontId="96" fillId="0" borderId="0" xfId="66" applyNumberFormat="1" applyFont="1" applyBorder="1" applyAlignment="1">
      <alignment vertical="center" wrapText="1"/>
      <protection/>
    </xf>
  </cellXfs>
  <cellStyles count="7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baglad" xfId="69"/>
    <cellStyle name="Normál_Baglad 2007. költségvetés 2" xfId="70"/>
    <cellStyle name="Normál_baglad rövidlej." xfId="71"/>
    <cellStyle name="Normál_Bagladbef. pénzügyi eszk." xfId="72"/>
    <cellStyle name="Normál_belsősárd tárgyi eszközök" xfId="73"/>
    <cellStyle name="Normál_ktgv2004" xfId="74"/>
    <cellStyle name="Normál_lendvajakabfa" xfId="75"/>
    <cellStyle name="Normál_ljfa követelés.2005xlr" xfId="76"/>
    <cellStyle name="Normál_Munka1" xfId="77"/>
    <cellStyle name="Normál_resznek" xfId="78"/>
    <cellStyle name="Normál_Zszfa 2004 2" xfId="79"/>
    <cellStyle name="Normál_zszombatfa" xfId="80"/>
    <cellStyle name="Összesen" xfId="81"/>
    <cellStyle name="Currency" xfId="82"/>
    <cellStyle name="Currency [0]" xfId="83"/>
    <cellStyle name="Rossz" xfId="84"/>
    <cellStyle name="Semleges" xfId="85"/>
    <cellStyle name="Számítás" xfId="86"/>
    <cellStyle name="Percent" xfId="87"/>
    <cellStyle name="Százalék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doc\2005.%20&#233;vi%20vagyont&#225;bl&#225;k\lendvajakab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"/>
      <sheetName val="100 fölötti"/>
      <sheetName val="változások"/>
      <sheetName val="forintos"/>
      <sheetName val="követelés"/>
      <sheetName val="vagyon"/>
      <sheetName val="kötelezettség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Y36" sqref="Y3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8515625" style="0" customWidth="1"/>
    <col min="7" max="14" width="14.7109375" style="0" customWidth="1"/>
    <col min="15" max="15" width="25.7109375" style="0" customWidth="1"/>
    <col min="16" max="23" width="12.140625" style="0" customWidth="1"/>
    <col min="24" max="24" width="14.7109375" style="0" customWidth="1"/>
    <col min="25" max="28" width="12.28125" style="0" customWidth="1"/>
  </cols>
  <sheetData>
    <row r="1" spans="1:25" s="2" customFormat="1" ht="15.75">
      <c r="A1" s="315" t="s">
        <v>503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2:26" s="2" customFormat="1" ht="15" customHeight="1">
      <c r="B2" s="116"/>
      <c r="C2" s="133"/>
      <c r="D2" s="133"/>
      <c r="F2" s="133"/>
      <c r="G2" s="133"/>
      <c r="I2" s="133"/>
      <c r="J2" s="133"/>
      <c r="L2" s="133"/>
      <c r="M2" s="133"/>
      <c r="P2" s="133"/>
      <c r="Q2" s="133"/>
      <c r="S2" s="133"/>
      <c r="T2" s="133"/>
      <c r="V2" s="133"/>
      <c r="W2" s="133"/>
      <c r="Y2" s="133"/>
      <c r="Z2" s="133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507</v>
      </c>
      <c r="Q3" s="1" t="s">
        <v>796</v>
      </c>
      <c r="R3" s="1" t="s">
        <v>508</v>
      </c>
      <c r="S3" s="1" t="s">
        <v>509</v>
      </c>
      <c r="T3" s="1" t="s">
        <v>797</v>
      </c>
      <c r="U3" s="1" t="s">
        <v>510</v>
      </c>
      <c r="V3" s="130" t="s">
        <v>521</v>
      </c>
      <c r="W3" s="130" t="s">
        <v>522</v>
      </c>
      <c r="X3" s="130" t="s">
        <v>511</v>
      </c>
      <c r="Y3" s="130" t="s">
        <v>512</v>
      </c>
      <c r="Z3" s="130" t="s">
        <v>798</v>
      </c>
      <c r="AA3" s="130" t="s">
        <v>513</v>
      </c>
    </row>
    <row r="4" spans="1:27" s="11" customFormat="1" ht="15.75">
      <c r="A4" s="1">
        <v>1</v>
      </c>
      <c r="B4" s="310" t="s">
        <v>9</v>
      </c>
      <c r="C4" s="310" t="s">
        <v>374</v>
      </c>
      <c r="D4" s="310"/>
      <c r="E4" s="310"/>
      <c r="F4" s="310" t="s">
        <v>108</v>
      </c>
      <c r="G4" s="310"/>
      <c r="H4" s="310"/>
      <c r="I4" s="310" t="s">
        <v>109</v>
      </c>
      <c r="J4" s="310"/>
      <c r="K4" s="310"/>
      <c r="L4" s="310" t="s">
        <v>5</v>
      </c>
      <c r="M4" s="310"/>
      <c r="N4" s="310"/>
      <c r="O4" s="310" t="s">
        <v>9</v>
      </c>
      <c r="P4" s="310" t="s">
        <v>374</v>
      </c>
      <c r="Q4" s="310"/>
      <c r="R4" s="310"/>
      <c r="S4" s="310" t="s">
        <v>108</v>
      </c>
      <c r="T4" s="310"/>
      <c r="U4" s="310"/>
      <c r="V4" s="310" t="s">
        <v>109</v>
      </c>
      <c r="W4" s="310"/>
      <c r="X4" s="310"/>
      <c r="Y4" s="310" t="s">
        <v>5</v>
      </c>
      <c r="Z4" s="310"/>
      <c r="AA4" s="310"/>
    </row>
    <row r="5" spans="1:27" s="11" customFormat="1" ht="15.75">
      <c r="A5" s="1">
        <v>2</v>
      </c>
      <c r="B5" s="310"/>
      <c r="C5" s="87" t="s">
        <v>4</v>
      </c>
      <c r="D5" s="87" t="s">
        <v>526</v>
      </c>
      <c r="E5" s="87" t="s">
        <v>524</v>
      </c>
      <c r="F5" s="87" t="s">
        <v>4</v>
      </c>
      <c r="G5" s="87" t="s">
        <v>526</v>
      </c>
      <c r="H5" s="87" t="s">
        <v>524</v>
      </c>
      <c r="I5" s="87" t="s">
        <v>4</v>
      </c>
      <c r="J5" s="87" t="s">
        <v>526</v>
      </c>
      <c r="K5" s="87" t="s">
        <v>524</v>
      </c>
      <c r="L5" s="87" t="s">
        <v>4</v>
      </c>
      <c r="M5" s="87" t="s">
        <v>526</v>
      </c>
      <c r="N5" s="87" t="s">
        <v>524</v>
      </c>
      <c r="O5" s="310"/>
      <c r="P5" s="87" t="s">
        <v>4</v>
      </c>
      <c r="Q5" s="87" t="s">
        <v>526</v>
      </c>
      <c r="R5" s="87" t="s">
        <v>524</v>
      </c>
      <c r="S5" s="87" t="s">
        <v>4</v>
      </c>
      <c r="T5" s="87" t="s">
        <v>526</v>
      </c>
      <c r="U5" s="87" t="s">
        <v>524</v>
      </c>
      <c r="V5" s="87" t="s">
        <v>4</v>
      </c>
      <c r="W5" s="87" t="s">
        <v>526</v>
      </c>
      <c r="X5" s="87" t="s">
        <v>524</v>
      </c>
      <c r="Y5" s="87" t="s">
        <v>4</v>
      </c>
      <c r="Z5" s="87" t="s">
        <v>526</v>
      </c>
      <c r="AA5" s="87" t="s">
        <v>524</v>
      </c>
    </row>
    <row r="6" spans="1:27" s="94" customFormat="1" ht="16.5">
      <c r="A6" s="1">
        <v>3</v>
      </c>
      <c r="B6" s="309" t="s">
        <v>42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 t="s">
        <v>120</v>
      </c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</row>
    <row r="7" spans="1:38" s="11" customFormat="1" ht="47.25">
      <c r="A7" s="1">
        <v>4</v>
      </c>
      <c r="B7" s="89" t="s">
        <v>276</v>
      </c>
      <c r="C7" s="5">
        <f>Bevételek!C93</f>
        <v>0</v>
      </c>
      <c r="D7" s="5">
        <f>Bevételek!D93</f>
        <v>0</v>
      </c>
      <c r="E7" s="5">
        <f>Bevételek!E93</f>
        <v>0</v>
      </c>
      <c r="F7" s="5">
        <f>Bevételek!C94</f>
        <v>7861234</v>
      </c>
      <c r="G7" s="5">
        <f>Bevételek!D94</f>
        <v>7998638</v>
      </c>
      <c r="H7" s="5">
        <f>Bevételek!E94</f>
        <v>7998638</v>
      </c>
      <c r="I7" s="5">
        <f>Bevételek!C95</f>
        <v>0</v>
      </c>
      <c r="J7" s="5">
        <f>Bevételek!D95</f>
        <v>0</v>
      </c>
      <c r="K7" s="5">
        <f>Bevételek!E95</f>
        <v>0</v>
      </c>
      <c r="L7" s="5">
        <f aca="true" t="shared" si="0" ref="L7:N10">C7+F7+I7</f>
        <v>7861234</v>
      </c>
      <c r="M7" s="5">
        <f t="shared" si="0"/>
        <v>7998638</v>
      </c>
      <c r="N7" s="5">
        <f t="shared" si="0"/>
        <v>7998638</v>
      </c>
      <c r="O7" s="91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3816953</v>
      </c>
      <c r="T7" s="5">
        <f>Kiadás!D9</f>
        <v>3816953</v>
      </c>
      <c r="U7" s="5">
        <f>Kiadás!E9</f>
        <v>2657995</v>
      </c>
      <c r="V7" s="5">
        <f>Kiadás!C10</f>
        <v>350000</v>
      </c>
      <c r="W7" s="5">
        <f>Kiadás!D10</f>
        <v>350000</v>
      </c>
      <c r="X7" s="5">
        <f>Kiadás!E10</f>
        <v>305351</v>
      </c>
      <c r="Y7" s="5">
        <f aca="true" t="shared" si="1" ref="Y7:AA11">P7+S7+V7</f>
        <v>4166953</v>
      </c>
      <c r="Z7" s="5">
        <f t="shared" si="1"/>
        <v>4166953</v>
      </c>
      <c r="AA7" s="5">
        <f t="shared" si="1"/>
        <v>2963346</v>
      </c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s="11" customFormat="1" ht="45">
      <c r="A8" s="1">
        <v>5</v>
      </c>
      <c r="B8" s="89" t="s">
        <v>297</v>
      </c>
      <c r="C8" s="5">
        <f>Bevételek!C157</f>
        <v>0</v>
      </c>
      <c r="D8" s="5">
        <f>Bevételek!D157</f>
        <v>0</v>
      </c>
      <c r="E8" s="5">
        <f>Bevételek!E157</f>
        <v>0</v>
      </c>
      <c r="F8" s="5">
        <f>Bevételek!C158</f>
        <v>81000</v>
      </c>
      <c r="G8" s="5">
        <f>Bevételek!D158</f>
        <v>81000</v>
      </c>
      <c r="H8" s="5">
        <f>Bevételek!E158</f>
        <v>69023</v>
      </c>
      <c r="I8" s="5">
        <f>Bevételek!C159</f>
        <v>849000</v>
      </c>
      <c r="J8" s="5">
        <f>Bevételek!D159</f>
        <v>909578</v>
      </c>
      <c r="K8" s="5">
        <f>Bevételek!E159</f>
        <v>576673</v>
      </c>
      <c r="L8" s="5">
        <f t="shared" si="0"/>
        <v>930000</v>
      </c>
      <c r="M8" s="5">
        <f t="shared" si="0"/>
        <v>990578</v>
      </c>
      <c r="N8" s="5">
        <f t="shared" si="0"/>
        <v>645696</v>
      </c>
      <c r="O8" s="91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903929</v>
      </c>
      <c r="T8" s="5">
        <f>Kiadás!D13</f>
        <v>903929</v>
      </c>
      <c r="U8" s="5">
        <f>Kiadás!E13</f>
        <v>686593</v>
      </c>
      <c r="V8" s="5">
        <f>Kiadás!C14</f>
        <v>106585</v>
      </c>
      <c r="W8" s="5">
        <f>Kiadás!D14</f>
        <v>106585</v>
      </c>
      <c r="X8" s="5">
        <f>Kiadás!E14</f>
        <v>80706</v>
      </c>
      <c r="Y8" s="5">
        <f t="shared" si="1"/>
        <v>1010514</v>
      </c>
      <c r="Z8" s="5">
        <f t="shared" si="1"/>
        <v>1010514</v>
      </c>
      <c r="AA8" s="5">
        <f t="shared" si="1"/>
        <v>767299</v>
      </c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s="11" customFormat="1" ht="15.75">
      <c r="A9" s="1">
        <v>6</v>
      </c>
      <c r="B9" s="89" t="s">
        <v>42</v>
      </c>
      <c r="C9" s="5">
        <f>Bevételek!C214</f>
        <v>0</v>
      </c>
      <c r="D9" s="5">
        <f>Bevételek!D214</f>
        <v>0</v>
      </c>
      <c r="E9" s="5">
        <f>Bevételek!E214</f>
        <v>0</v>
      </c>
      <c r="F9" s="5">
        <f>Bevételek!C215</f>
        <v>172910</v>
      </c>
      <c r="G9" s="5">
        <f>Bevételek!D215</f>
        <v>243977</v>
      </c>
      <c r="H9" s="5">
        <f>Bevételek!E215</f>
        <v>243896</v>
      </c>
      <c r="I9" s="5">
        <f>Bevételek!C216</f>
        <v>0</v>
      </c>
      <c r="J9" s="5">
        <f>Bevételek!D216</f>
        <v>0</v>
      </c>
      <c r="K9" s="5">
        <f>Bevételek!E216</f>
        <v>0</v>
      </c>
      <c r="L9" s="5">
        <f t="shared" si="0"/>
        <v>172910</v>
      </c>
      <c r="M9" s="5">
        <f t="shared" si="0"/>
        <v>243977</v>
      </c>
      <c r="N9" s="5">
        <f t="shared" si="0"/>
        <v>243896</v>
      </c>
      <c r="O9" s="91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2577084</v>
      </c>
      <c r="T9" s="5">
        <f>Kiadás!D17</f>
        <v>3068788</v>
      </c>
      <c r="U9" s="5">
        <f>Kiadás!E17</f>
        <v>1631525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2577084</v>
      </c>
      <c r="Z9" s="5">
        <f t="shared" si="1"/>
        <v>3068788</v>
      </c>
      <c r="AA9" s="5">
        <f t="shared" si="1"/>
        <v>1631525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s="11" customFormat="1" ht="15.75">
      <c r="A10" s="1">
        <v>7</v>
      </c>
      <c r="B10" s="312" t="s">
        <v>355</v>
      </c>
      <c r="C10" s="311">
        <f>Bevételek!C248</f>
        <v>0</v>
      </c>
      <c r="D10" s="311">
        <f>Bevételek!D248</f>
        <v>0</v>
      </c>
      <c r="E10" s="311">
        <f>Bevételek!E248</f>
        <v>0</v>
      </c>
      <c r="F10" s="311">
        <f>Bevételek!C249</f>
        <v>0</v>
      </c>
      <c r="G10" s="311">
        <f>Bevételek!D249</f>
        <v>0</v>
      </c>
      <c r="H10" s="311">
        <f>Bevételek!E249</f>
        <v>0</v>
      </c>
      <c r="I10" s="311">
        <f>Bevételek!C250</f>
        <v>0</v>
      </c>
      <c r="J10" s="311">
        <f>Bevételek!D250</f>
        <v>0</v>
      </c>
      <c r="K10" s="311">
        <f>Bevételek!E250</f>
        <v>0</v>
      </c>
      <c r="L10" s="311">
        <f t="shared" si="0"/>
        <v>0</v>
      </c>
      <c r="M10" s="311">
        <f t="shared" si="0"/>
        <v>0</v>
      </c>
      <c r="N10" s="311">
        <f t="shared" si="0"/>
        <v>0</v>
      </c>
      <c r="O10" s="91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330000</v>
      </c>
      <c r="T10" s="5">
        <f>Kiadás!D62</f>
        <v>430000</v>
      </c>
      <c r="U10" s="5">
        <f>Kiadás!E62</f>
        <v>300000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330000</v>
      </c>
      <c r="Z10" s="5">
        <f t="shared" si="1"/>
        <v>430000</v>
      </c>
      <c r="AA10" s="5">
        <f t="shared" si="1"/>
        <v>300000</v>
      </c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s="11" customFormat="1" ht="30">
      <c r="A11" s="1">
        <v>8</v>
      </c>
      <c r="B11" s="312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91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760885</v>
      </c>
      <c r="T11" s="5">
        <f>Kiadás!D125</f>
        <v>870630</v>
      </c>
      <c r="U11" s="5">
        <f>Kiadás!E125</f>
        <v>674074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760885</v>
      </c>
      <c r="Z11" s="5">
        <f t="shared" si="1"/>
        <v>870630</v>
      </c>
      <c r="AA11" s="5">
        <f t="shared" si="1"/>
        <v>674074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s="11" customFormat="1" ht="15.75">
      <c r="A12" s="1">
        <v>9</v>
      </c>
      <c r="B12" s="90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8115144</v>
      </c>
      <c r="G12" s="13">
        <f t="shared" si="2"/>
        <v>8323615</v>
      </c>
      <c r="H12" s="13">
        <f t="shared" si="2"/>
        <v>8311557</v>
      </c>
      <c r="I12" s="13">
        <f t="shared" si="2"/>
        <v>849000</v>
      </c>
      <c r="J12" s="13">
        <f t="shared" si="2"/>
        <v>909578</v>
      </c>
      <c r="K12" s="13">
        <f t="shared" si="2"/>
        <v>576673</v>
      </c>
      <c r="L12" s="13">
        <f t="shared" si="2"/>
        <v>8964144</v>
      </c>
      <c r="M12" s="13">
        <f t="shared" si="2"/>
        <v>9233193</v>
      </c>
      <c r="N12" s="13">
        <f t="shared" si="2"/>
        <v>8888230</v>
      </c>
      <c r="O12" s="90" t="s">
        <v>80</v>
      </c>
      <c r="P12" s="13">
        <f aca="true" t="shared" si="3" ref="P12:X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8388851</v>
      </c>
      <c r="T12" s="13">
        <f t="shared" si="3"/>
        <v>9090300</v>
      </c>
      <c r="U12" s="13">
        <f t="shared" si="3"/>
        <v>5950187</v>
      </c>
      <c r="V12" s="13">
        <f t="shared" si="3"/>
        <v>456585</v>
      </c>
      <c r="W12" s="13">
        <f t="shared" si="3"/>
        <v>456585</v>
      </c>
      <c r="X12" s="13">
        <f t="shared" si="3"/>
        <v>386057</v>
      </c>
      <c r="Y12" s="13">
        <f>SUM(Y7:Y11)</f>
        <v>8845436</v>
      </c>
      <c r="Z12" s="13">
        <f>SUM(Z7:Z11)</f>
        <v>9546885</v>
      </c>
      <c r="AA12" s="13">
        <f>SUM(AA7:AA11)</f>
        <v>6336244</v>
      </c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s="11" customFormat="1" ht="15.75">
      <c r="A13" s="1">
        <v>10</v>
      </c>
      <c r="B13" s="92" t="s">
        <v>125</v>
      </c>
      <c r="C13" s="93">
        <f aca="true" t="shared" si="4" ref="C13:N13">C12-P12</f>
        <v>0</v>
      </c>
      <c r="D13" s="93">
        <f t="shared" si="4"/>
        <v>0</v>
      </c>
      <c r="E13" s="93">
        <f t="shared" si="4"/>
        <v>0</v>
      </c>
      <c r="F13" s="93">
        <f t="shared" si="4"/>
        <v>-273707</v>
      </c>
      <c r="G13" s="93">
        <f t="shared" si="4"/>
        <v>-766685</v>
      </c>
      <c r="H13" s="93">
        <f t="shared" si="4"/>
        <v>2361370</v>
      </c>
      <c r="I13" s="93">
        <f t="shared" si="4"/>
        <v>392415</v>
      </c>
      <c r="J13" s="93">
        <f t="shared" si="4"/>
        <v>452993</v>
      </c>
      <c r="K13" s="93">
        <f t="shared" si="4"/>
        <v>190616</v>
      </c>
      <c r="L13" s="93">
        <f t="shared" si="4"/>
        <v>118708</v>
      </c>
      <c r="M13" s="93">
        <f t="shared" si="4"/>
        <v>-313692</v>
      </c>
      <c r="N13" s="93">
        <f t="shared" si="4"/>
        <v>2551986</v>
      </c>
      <c r="O13" s="314" t="s">
        <v>111</v>
      </c>
      <c r="P13" s="313">
        <f>Kiadás!C154</f>
        <v>0</v>
      </c>
      <c r="Q13" s="313">
        <f>Kiadás!D154</f>
        <v>0</v>
      </c>
      <c r="R13" s="313">
        <f>Kiadás!E154</f>
        <v>0</v>
      </c>
      <c r="S13" s="313">
        <f>Kiadás!C155</f>
        <v>304931</v>
      </c>
      <c r="T13" s="313">
        <f>Kiadás!D155</f>
        <v>720779</v>
      </c>
      <c r="U13" s="313">
        <f>Kiadás!E155</f>
        <v>304931</v>
      </c>
      <c r="V13" s="313">
        <f>Kiadás!C156</f>
        <v>0</v>
      </c>
      <c r="W13" s="313">
        <f>Kiadás!D156</f>
        <v>0</v>
      </c>
      <c r="X13" s="313">
        <f>Kiadás!E156</f>
        <v>0</v>
      </c>
      <c r="Y13" s="313">
        <f>P13+S13+V13</f>
        <v>304931</v>
      </c>
      <c r="Z13" s="313">
        <f>Q13+T13+W13</f>
        <v>720779</v>
      </c>
      <c r="AA13" s="313">
        <f>R13+U13+X13</f>
        <v>304931</v>
      </c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s="11" customFormat="1" ht="15.75">
      <c r="A14" s="1">
        <v>11</v>
      </c>
      <c r="B14" s="92" t="s">
        <v>116</v>
      </c>
      <c r="C14" s="5">
        <f>Bevételek!C269</f>
        <v>0</v>
      </c>
      <c r="D14" s="5">
        <f>Bevételek!D269</f>
        <v>0</v>
      </c>
      <c r="E14" s="5">
        <f>Bevételek!E269</f>
        <v>0</v>
      </c>
      <c r="F14" s="5">
        <f>Bevételek!C270</f>
        <v>2714823</v>
      </c>
      <c r="G14" s="5">
        <f>Bevételek!D270</f>
        <v>2714823</v>
      </c>
      <c r="H14" s="5">
        <f>Bevételek!E270</f>
        <v>2714823</v>
      </c>
      <c r="I14" s="5">
        <f>Bevételek!C271</f>
        <v>0</v>
      </c>
      <c r="J14" s="5">
        <f>Bevételek!D271</f>
        <v>0</v>
      </c>
      <c r="K14" s="5">
        <f>Bevételek!E271</f>
        <v>0</v>
      </c>
      <c r="L14" s="5">
        <f aca="true" t="shared" si="5" ref="L14:N15">C14+F14+I14</f>
        <v>2714823</v>
      </c>
      <c r="M14" s="5">
        <f t="shared" si="5"/>
        <v>2714823</v>
      </c>
      <c r="N14" s="5">
        <f t="shared" si="5"/>
        <v>2714823</v>
      </c>
      <c r="O14" s="314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s="11" customFormat="1" ht="15.75">
      <c r="A15" s="1">
        <v>12</v>
      </c>
      <c r="B15" s="92" t="s">
        <v>117</v>
      </c>
      <c r="C15" s="5">
        <f>Bevételek!C290</f>
        <v>0</v>
      </c>
      <c r="D15" s="5">
        <f>Bevételek!D290</f>
        <v>0</v>
      </c>
      <c r="E15" s="5">
        <f>Bevételek!E290</f>
        <v>0</v>
      </c>
      <c r="F15" s="5">
        <f>Bevételek!C291</f>
        <v>0</v>
      </c>
      <c r="G15" s="5">
        <f>Bevételek!D291</f>
        <v>415848</v>
      </c>
      <c r="H15" s="5">
        <f>Bevételek!E291</f>
        <v>415848</v>
      </c>
      <c r="I15" s="5">
        <f>Bevételek!C292</f>
        <v>0</v>
      </c>
      <c r="J15" s="5">
        <f>Bevételek!D292</f>
        <v>0</v>
      </c>
      <c r="K15" s="5">
        <f>Bevételek!E292</f>
        <v>0</v>
      </c>
      <c r="L15" s="5">
        <f t="shared" si="5"/>
        <v>0</v>
      </c>
      <c r="M15" s="5">
        <f t="shared" si="5"/>
        <v>415848</v>
      </c>
      <c r="N15" s="5">
        <f t="shared" si="5"/>
        <v>415848</v>
      </c>
      <c r="O15" s="314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s="11" customFormat="1" ht="31.5">
      <c r="A16" s="1">
        <v>13</v>
      </c>
      <c r="B16" s="90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10829967</v>
      </c>
      <c r="G16" s="14">
        <f t="shared" si="6"/>
        <v>11454286</v>
      </c>
      <c r="H16" s="14">
        <f t="shared" si="6"/>
        <v>11442228</v>
      </c>
      <c r="I16" s="14">
        <f t="shared" si="6"/>
        <v>849000</v>
      </c>
      <c r="J16" s="14">
        <f t="shared" si="6"/>
        <v>909578</v>
      </c>
      <c r="K16" s="14">
        <f t="shared" si="6"/>
        <v>576673</v>
      </c>
      <c r="L16" s="14">
        <f t="shared" si="6"/>
        <v>11678967</v>
      </c>
      <c r="M16" s="14">
        <f t="shared" si="6"/>
        <v>12363864</v>
      </c>
      <c r="N16" s="14">
        <f t="shared" si="6"/>
        <v>12018901</v>
      </c>
      <c r="O16" s="90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8693782</v>
      </c>
      <c r="T16" s="14">
        <f t="shared" si="7"/>
        <v>9811079</v>
      </c>
      <c r="U16" s="14">
        <f t="shared" si="7"/>
        <v>6255118</v>
      </c>
      <c r="V16" s="14">
        <f t="shared" si="7"/>
        <v>456585</v>
      </c>
      <c r="W16" s="14">
        <f t="shared" si="7"/>
        <v>456585</v>
      </c>
      <c r="X16" s="14">
        <f t="shared" si="7"/>
        <v>386057</v>
      </c>
      <c r="Y16" s="14">
        <f t="shared" si="7"/>
        <v>9150367</v>
      </c>
      <c r="Z16" s="14">
        <f t="shared" si="7"/>
        <v>10267664</v>
      </c>
      <c r="AA16" s="14">
        <f t="shared" si="7"/>
        <v>6641175</v>
      </c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s="94" customFormat="1" ht="16.5">
      <c r="A17" s="1">
        <v>14</v>
      </c>
      <c r="B17" s="308" t="s">
        <v>119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9" t="s">
        <v>98</v>
      </c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s="11" customFormat="1" ht="47.25">
      <c r="A18" s="1">
        <v>15</v>
      </c>
      <c r="B18" s="89" t="s">
        <v>285</v>
      </c>
      <c r="C18" s="5">
        <f>Bevételek!C128</f>
        <v>0</v>
      </c>
      <c r="D18" s="5">
        <f>Bevételek!D128</f>
        <v>0</v>
      </c>
      <c r="E18" s="5">
        <f>Bevételek!E128</f>
        <v>0</v>
      </c>
      <c r="F18" s="5">
        <f>Bevételek!C129</f>
        <v>1500000</v>
      </c>
      <c r="G18" s="5">
        <f>Bevételek!D129</f>
        <v>1500000</v>
      </c>
      <c r="H18" s="5">
        <f>Bevételek!E129</f>
        <v>1500000</v>
      </c>
      <c r="I18" s="5">
        <f>Bevételek!C130</f>
        <v>0</v>
      </c>
      <c r="J18" s="5">
        <f>Bevételek!D130</f>
        <v>0</v>
      </c>
      <c r="K18" s="5">
        <f>Bevételek!E130</f>
        <v>0</v>
      </c>
      <c r="L18" s="5">
        <f aca="true" t="shared" si="8" ref="L18:N20">C18+F18+I18</f>
        <v>1500000</v>
      </c>
      <c r="M18" s="5">
        <f t="shared" si="8"/>
        <v>1500000</v>
      </c>
      <c r="N18" s="5">
        <f t="shared" si="8"/>
        <v>1500000</v>
      </c>
      <c r="O18" s="89" t="s">
        <v>93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1300000</v>
      </c>
      <c r="T18" s="5">
        <f>Kiadás!D130</f>
        <v>1547600</v>
      </c>
      <c r="U18" s="5">
        <f>Kiadás!E130</f>
        <v>399846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1300000</v>
      </c>
      <c r="Z18" s="5">
        <f t="shared" si="9"/>
        <v>1547600</v>
      </c>
      <c r="AA18" s="5">
        <f t="shared" si="9"/>
        <v>399846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s="11" customFormat="1" ht="15.75">
      <c r="A19" s="1">
        <v>16</v>
      </c>
      <c r="B19" s="89" t="s">
        <v>119</v>
      </c>
      <c r="C19" s="5">
        <f>Bevételek!C234</f>
        <v>0</v>
      </c>
      <c r="D19" s="5">
        <f>Bevételek!D234</f>
        <v>0</v>
      </c>
      <c r="E19" s="5">
        <f>Bevételek!E234</f>
        <v>0</v>
      </c>
      <c r="F19" s="5">
        <f>Bevételek!C235</f>
        <v>92700</v>
      </c>
      <c r="G19" s="5">
        <f>Bevételek!D235</f>
        <v>92700</v>
      </c>
      <c r="H19" s="5">
        <f>Bevételek!E235</f>
        <v>92700</v>
      </c>
      <c r="I19" s="5">
        <f>Bevételek!C236</f>
        <v>0</v>
      </c>
      <c r="J19" s="5">
        <f>Bevételek!D236</f>
        <v>0</v>
      </c>
      <c r="K19" s="5">
        <f>Bevételek!E236</f>
        <v>0</v>
      </c>
      <c r="L19" s="5">
        <f t="shared" si="8"/>
        <v>92700</v>
      </c>
      <c r="M19" s="5">
        <f t="shared" si="8"/>
        <v>92700</v>
      </c>
      <c r="N19" s="5">
        <f t="shared" si="8"/>
        <v>92700</v>
      </c>
      <c r="O19" s="89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2821300</v>
      </c>
      <c r="T19" s="5">
        <f>Kiadás!D134</f>
        <v>2121300</v>
      </c>
      <c r="U19" s="5">
        <f>Kiadás!E134</f>
        <v>1884487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2821300</v>
      </c>
      <c r="Z19" s="5">
        <f t="shared" si="9"/>
        <v>2121300</v>
      </c>
      <c r="AA19" s="5">
        <f t="shared" si="9"/>
        <v>1884487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s="11" customFormat="1" ht="31.5">
      <c r="A20" s="1">
        <v>17</v>
      </c>
      <c r="B20" s="89" t="s">
        <v>356</v>
      </c>
      <c r="C20" s="5">
        <f>Bevételek!C261</f>
        <v>0</v>
      </c>
      <c r="D20" s="5">
        <f>Bevételek!D261</f>
        <v>0</v>
      </c>
      <c r="E20" s="5">
        <f>Bevételek!E261</f>
        <v>0</v>
      </c>
      <c r="F20" s="5">
        <f>Bevételek!C262</f>
        <v>0</v>
      </c>
      <c r="G20" s="5">
        <f>Bevételek!D262</f>
        <v>0</v>
      </c>
      <c r="H20" s="5">
        <f>Bevételek!E262</f>
        <v>0</v>
      </c>
      <c r="I20" s="5">
        <f>Bevételek!C263</f>
        <v>0</v>
      </c>
      <c r="J20" s="5">
        <f>Bevételek!D263</f>
        <v>0</v>
      </c>
      <c r="K20" s="5">
        <f>Bevételek!E263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9" t="s">
        <v>193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0</v>
      </c>
      <c r="T20" s="5">
        <f>Kiadás!D138</f>
        <v>20000</v>
      </c>
      <c r="U20" s="5">
        <f>Kiadás!E138</f>
        <v>20000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0</v>
      </c>
      <c r="Z20" s="5">
        <f t="shared" si="9"/>
        <v>20000</v>
      </c>
      <c r="AA20" s="5">
        <f t="shared" si="9"/>
        <v>20000</v>
      </c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s="11" customFormat="1" ht="15.75">
      <c r="A21" s="1">
        <v>18</v>
      </c>
      <c r="B21" s="90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1592700</v>
      </c>
      <c r="G21" s="13">
        <f t="shared" si="10"/>
        <v>1592700</v>
      </c>
      <c r="H21" s="13">
        <f t="shared" si="10"/>
        <v>1592700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1592700</v>
      </c>
      <c r="M21" s="13">
        <f t="shared" si="10"/>
        <v>1592700</v>
      </c>
      <c r="N21" s="13">
        <f t="shared" si="10"/>
        <v>1592700</v>
      </c>
      <c r="O21" s="90" t="s">
        <v>80</v>
      </c>
      <c r="P21" s="13">
        <f aca="true" t="shared" si="11" ref="P21:X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4121300</v>
      </c>
      <c r="T21" s="13">
        <f t="shared" si="11"/>
        <v>3688900</v>
      </c>
      <c r="U21" s="13">
        <f t="shared" si="11"/>
        <v>2304333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>SUM(Y18:Y20)</f>
        <v>4121300</v>
      </c>
      <c r="Z21" s="13">
        <f>SUM(Z18:Z20)</f>
        <v>3688900</v>
      </c>
      <c r="AA21" s="13">
        <f>SUM(AA18:AA20)</f>
        <v>2304333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s="11" customFormat="1" ht="15.75">
      <c r="A22" s="1">
        <v>19</v>
      </c>
      <c r="B22" s="92" t="s">
        <v>125</v>
      </c>
      <c r="C22" s="93">
        <f aca="true" t="shared" si="12" ref="C22:N22">C21-P21</f>
        <v>0</v>
      </c>
      <c r="D22" s="93">
        <f t="shared" si="12"/>
        <v>0</v>
      </c>
      <c r="E22" s="93">
        <f t="shared" si="12"/>
        <v>0</v>
      </c>
      <c r="F22" s="93">
        <f t="shared" si="12"/>
        <v>-2528600</v>
      </c>
      <c r="G22" s="93">
        <f t="shared" si="12"/>
        <v>-2096200</v>
      </c>
      <c r="H22" s="93">
        <f t="shared" si="12"/>
        <v>-711633</v>
      </c>
      <c r="I22" s="93">
        <f t="shared" si="12"/>
        <v>0</v>
      </c>
      <c r="J22" s="93">
        <f t="shared" si="12"/>
        <v>0</v>
      </c>
      <c r="K22" s="93">
        <f t="shared" si="12"/>
        <v>0</v>
      </c>
      <c r="L22" s="93">
        <f t="shared" si="12"/>
        <v>-2528600</v>
      </c>
      <c r="M22" s="93">
        <f t="shared" si="12"/>
        <v>-2096200</v>
      </c>
      <c r="N22" s="93">
        <f t="shared" si="12"/>
        <v>-711633</v>
      </c>
      <c r="O22" s="314" t="s">
        <v>111</v>
      </c>
      <c r="P22" s="313">
        <f>Kiadás!C169</f>
        <v>0</v>
      </c>
      <c r="Q22" s="313">
        <f>Kiadás!D169</f>
        <v>0</v>
      </c>
      <c r="R22" s="313">
        <f>Kiadás!E169</f>
        <v>0</v>
      </c>
      <c r="S22" s="313">
        <f>Kiadás!C170</f>
        <v>0</v>
      </c>
      <c r="T22" s="313">
        <f>Kiadás!D170</f>
        <v>0</v>
      </c>
      <c r="U22" s="313">
        <f>Kiadás!E170</f>
        <v>0</v>
      </c>
      <c r="V22" s="313">
        <f>Kiadás!C171</f>
        <v>0</v>
      </c>
      <c r="W22" s="313">
        <f>Kiadás!D171</f>
        <v>0</v>
      </c>
      <c r="X22" s="313">
        <f>Kiadás!E171</f>
        <v>0</v>
      </c>
      <c r="Y22" s="313">
        <f>P22+S22+V22</f>
        <v>0</v>
      </c>
      <c r="Z22" s="313">
        <f>Q22+T22+W22</f>
        <v>0</v>
      </c>
      <c r="AA22" s="313">
        <f>R22+U22+X22</f>
        <v>0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s="11" customFormat="1" ht="15.75">
      <c r="A23" s="1">
        <v>20</v>
      </c>
      <c r="B23" s="92" t="s">
        <v>116</v>
      </c>
      <c r="C23" s="5">
        <f>Bevételek!C276</f>
        <v>0</v>
      </c>
      <c r="D23" s="5">
        <f>Bevételek!D276</f>
        <v>0</v>
      </c>
      <c r="E23" s="5">
        <f>Bevételek!E276</f>
        <v>0</v>
      </c>
      <c r="F23" s="5">
        <f>Bevételek!C277</f>
        <v>0</v>
      </c>
      <c r="G23" s="5">
        <f>Bevételek!D277</f>
        <v>0</v>
      </c>
      <c r="H23" s="5">
        <f>Bevételek!E277</f>
        <v>0</v>
      </c>
      <c r="I23" s="5">
        <f>Bevételek!C278</f>
        <v>0</v>
      </c>
      <c r="J23" s="5">
        <f>Bevételek!D278</f>
        <v>0</v>
      </c>
      <c r="K23" s="5">
        <f>Bevételek!E278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4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s="11" customFormat="1" ht="15.75">
      <c r="A24" s="1">
        <v>21</v>
      </c>
      <c r="B24" s="92" t="s">
        <v>117</v>
      </c>
      <c r="C24" s="5">
        <f>Bevételek!C303</f>
        <v>0</v>
      </c>
      <c r="D24" s="5">
        <f>Bevételek!D303</f>
        <v>0</v>
      </c>
      <c r="E24" s="5">
        <f>Bevételek!E303</f>
        <v>0</v>
      </c>
      <c r="F24" s="5">
        <f>Bevételek!C304</f>
        <v>0</v>
      </c>
      <c r="G24" s="5">
        <f>Bevételek!D304</f>
        <v>0</v>
      </c>
      <c r="H24" s="5">
        <f>Bevételek!E304</f>
        <v>0</v>
      </c>
      <c r="I24" s="5">
        <f>Bevételek!C305</f>
        <v>0</v>
      </c>
      <c r="J24" s="5">
        <f>Bevételek!D305</f>
        <v>0</v>
      </c>
      <c r="K24" s="5">
        <f>Bevételek!E305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4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1:38" s="11" customFormat="1" ht="31.5">
      <c r="A25" s="1">
        <v>22</v>
      </c>
      <c r="B25" s="90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1592700</v>
      </c>
      <c r="G25" s="14">
        <f t="shared" si="14"/>
        <v>1592700</v>
      </c>
      <c r="H25" s="14">
        <f t="shared" si="14"/>
        <v>1592700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1592700</v>
      </c>
      <c r="M25" s="14">
        <f t="shared" si="14"/>
        <v>1592700</v>
      </c>
      <c r="N25" s="14">
        <f t="shared" si="14"/>
        <v>1592700</v>
      </c>
      <c r="O25" s="90" t="s">
        <v>13</v>
      </c>
      <c r="P25" s="14">
        <f aca="true" t="shared" si="15" ref="P25:V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4121300</v>
      </c>
      <c r="T25" s="14">
        <f t="shared" si="15"/>
        <v>3688900</v>
      </c>
      <c r="U25" s="14">
        <f t="shared" si="15"/>
        <v>2304333</v>
      </c>
      <c r="V25" s="14">
        <f t="shared" si="15"/>
        <v>0</v>
      </c>
      <c r="W25" s="14">
        <f>W21+W22</f>
        <v>0</v>
      </c>
      <c r="X25" s="14">
        <f>X21+X22</f>
        <v>0</v>
      </c>
      <c r="Y25" s="14">
        <f>Y21+Y22</f>
        <v>4121300</v>
      </c>
      <c r="Z25" s="14">
        <f>Z21+Z22</f>
        <v>3688900</v>
      </c>
      <c r="AA25" s="14">
        <f>AA21+AA22</f>
        <v>2304333</v>
      </c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1:38" s="94" customFormat="1" ht="16.5">
      <c r="A26" s="1">
        <v>23</v>
      </c>
      <c r="B26" s="309" t="s">
        <v>121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 t="s">
        <v>122</v>
      </c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1:38" s="11" customFormat="1" ht="15.75">
      <c r="A27" s="1">
        <v>24</v>
      </c>
      <c r="B27" s="89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9707844</v>
      </c>
      <c r="G27" s="5">
        <f t="shared" si="16"/>
        <v>9916315</v>
      </c>
      <c r="H27" s="5">
        <f t="shared" si="16"/>
        <v>9904257</v>
      </c>
      <c r="I27" s="5">
        <f t="shared" si="16"/>
        <v>849000</v>
      </c>
      <c r="J27" s="5">
        <f t="shared" si="16"/>
        <v>909578</v>
      </c>
      <c r="K27" s="5">
        <f t="shared" si="16"/>
        <v>576673</v>
      </c>
      <c r="L27" s="5">
        <f t="shared" si="16"/>
        <v>10556844</v>
      </c>
      <c r="M27" s="5">
        <f t="shared" si="16"/>
        <v>10825893</v>
      </c>
      <c r="N27" s="5">
        <f t="shared" si="16"/>
        <v>10480930</v>
      </c>
      <c r="O27" s="89" t="s">
        <v>124</v>
      </c>
      <c r="P27" s="5">
        <f aca="true" t="shared" si="17" ref="P27:V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12510151</v>
      </c>
      <c r="T27" s="5">
        <f t="shared" si="17"/>
        <v>12779200</v>
      </c>
      <c r="U27" s="5">
        <f t="shared" si="17"/>
        <v>8254520</v>
      </c>
      <c r="V27" s="5">
        <f t="shared" si="17"/>
        <v>456585</v>
      </c>
      <c r="W27" s="5">
        <f aca="true" t="shared" si="18" ref="W27:AA28">W12+W21</f>
        <v>456585</v>
      </c>
      <c r="X27" s="5">
        <f t="shared" si="18"/>
        <v>386057</v>
      </c>
      <c r="Y27" s="5">
        <f t="shared" si="18"/>
        <v>12966736</v>
      </c>
      <c r="Z27" s="5">
        <f t="shared" si="18"/>
        <v>13235785</v>
      </c>
      <c r="AA27" s="5">
        <f t="shared" si="18"/>
        <v>8640577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1:38" s="11" customFormat="1" ht="15.75">
      <c r="A28" s="1">
        <v>25</v>
      </c>
      <c r="B28" s="92" t="s">
        <v>125</v>
      </c>
      <c r="C28" s="93">
        <f aca="true" t="shared" si="19" ref="C28:N28">C27-P27</f>
        <v>0</v>
      </c>
      <c r="D28" s="93">
        <f t="shared" si="19"/>
        <v>0</v>
      </c>
      <c r="E28" s="93">
        <f t="shared" si="19"/>
        <v>0</v>
      </c>
      <c r="F28" s="93">
        <f t="shared" si="19"/>
        <v>-2802307</v>
      </c>
      <c r="G28" s="93">
        <f t="shared" si="19"/>
        <v>-2862885</v>
      </c>
      <c r="H28" s="93">
        <f t="shared" si="19"/>
        <v>1649737</v>
      </c>
      <c r="I28" s="93">
        <f t="shared" si="19"/>
        <v>392415</v>
      </c>
      <c r="J28" s="93">
        <f t="shared" si="19"/>
        <v>452993</v>
      </c>
      <c r="K28" s="93">
        <f t="shared" si="19"/>
        <v>190616</v>
      </c>
      <c r="L28" s="93">
        <f t="shared" si="19"/>
        <v>-2409892</v>
      </c>
      <c r="M28" s="93">
        <f t="shared" si="19"/>
        <v>-2409892</v>
      </c>
      <c r="N28" s="93">
        <f t="shared" si="19"/>
        <v>1840353</v>
      </c>
      <c r="O28" s="314" t="s">
        <v>118</v>
      </c>
      <c r="P28" s="313">
        <f aca="true" t="shared" si="20" ref="P28:V28">P13+P22</f>
        <v>0</v>
      </c>
      <c r="Q28" s="313">
        <f t="shared" si="20"/>
        <v>0</v>
      </c>
      <c r="R28" s="313">
        <f t="shared" si="20"/>
        <v>0</v>
      </c>
      <c r="S28" s="313">
        <f t="shared" si="20"/>
        <v>304931</v>
      </c>
      <c r="T28" s="313">
        <f t="shared" si="20"/>
        <v>720779</v>
      </c>
      <c r="U28" s="313">
        <f t="shared" si="20"/>
        <v>304931</v>
      </c>
      <c r="V28" s="313">
        <f t="shared" si="20"/>
        <v>0</v>
      </c>
      <c r="W28" s="313">
        <f t="shared" si="18"/>
        <v>0</v>
      </c>
      <c r="X28" s="313">
        <f t="shared" si="18"/>
        <v>0</v>
      </c>
      <c r="Y28" s="313">
        <f t="shared" si="18"/>
        <v>304931</v>
      </c>
      <c r="Z28" s="313">
        <f t="shared" si="18"/>
        <v>720779</v>
      </c>
      <c r="AA28" s="313">
        <f t="shared" si="18"/>
        <v>304931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</row>
    <row r="29" spans="1:38" s="11" customFormat="1" ht="15.75">
      <c r="A29" s="1">
        <v>26</v>
      </c>
      <c r="B29" s="92" t="s">
        <v>116</v>
      </c>
      <c r="C29" s="5">
        <f aca="true" t="shared" si="21" ref="C29:N29">C14+C23</f>
        <v>0</v>
      </c>
      <c r="D29" s="5">
        <f t="shared" si="21"/>
        <v>0</v>
      </c>
      <c r="E29" s="5">
        <f t="shared" si="21"/>
        <v>0</v>
      </c>
      <c r="F29" s="5">
        <f t="shared" si="21"/>
        <v>2714823</v>
      </c>
      <c r="G29" s="5">
        <f t="shared" si="21"/>
        <v>2714823</v>
      </c>
      <c r="H29" s="5">
        <f t="shared" si="21"/>
        <v>2714823</v>
      </c>
      <c r="I29" s="5">
        <f t="shared" si="21"/>
        <v>0</v>
      </c>
      <c r="J29" s="5">
        <f t="shared" si="21"/>
        <v>0</v>
      </c>
      <c r="K29" s="5">
        <f t="shared" si="21"/>
        <v>0</v>
      </c>
      <c r="L29" s="5">
        <f t="shared" si="21"/>
        <v>2714823</v>
      </c>
      <c r="M29" s="5">
        <f t="shared" si="21"/>
        <v>2714823</v>
      </c>
      <c r="N29" s="5">
        <f t="shared" si="21"/>
        <v>2714823</v>
      </c>
      <c r="O29" s="314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</row>
    <row r="30" spans="1:38" s="11" customFormat="1" ht="15.75">
      <c r="A30" s="1">
        <v>27</v>
      </c>
      <c r="B30" s="92" t="s">
        <v>117</v>
      </c>
      <c r="C30" s="5">
        <f aca="true" t="shared" si="22" ref="C30:N30">C15+C24</f>
        <v>0</v>
      </c>
      <c r="D30" s="5">
        <f t="shared" si="22"/>
        <v>0</v>
      </c>
      <c r="E30" s="5">
        <f t="shared" si="22"/>
        <v>0</v>
      </c>
      <c r="F30" s="5">
        <f t="shared" si="22"/>
        <v>0</v>
      </c>
      <c r="G30" s="5">
        <f t="shared" si="22"/>
        <v>415848</v>
      </c>
      <c r="H30" s="5">
        <f t="shared" si="22"/>
        <v>415848</v>
      </c>
      <c r="I30" s="5">
        <f t="shared" si="22"/>
        <v>0</v>
      </c>
      <c r="J30" s="5">
        <f t="shared" si="22"/>
        <v>0</v>
      </c>
      <c r="K30" s="5">
        <f t="shared" si="22"/>
        <v>0</v>
      </c>
      <c r="L30" s="5">
        <f t="shared" si="22"/>
        <v>0</v>
      </c>
      <c r="M30" s="5">
        <f t="shared" si="22"/>
        <v>415848</v>
      </c>
      <c r="N30" s="5">
        <f t="shared" si="22"/>
        <v>415848</v>
      </c>
      <c r="O30" s="314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</row>
    <row r="31" spans="1:38" s="11" customFormat="1" ht="15.75">
      <c r="A31" s="1">
        <v>28</v>
      </c>
      <c r="B31" s="88" t="s">
        <v>7</v>
      </c>
      <c r="C31" s="14">
        <f aca="true" t="shared" si="23" ref="C31:N31">C27+C29+C30</f>
        <v>0</v>
      </c>
      <c r="D31" s="14">
        <f t="shared" si="23"/>
        <v>0</v>
      </c>
      <c r="E31" s="14">
        <f t="shared" si="23"/>
        <v>0</v>
      </c>
      <c r="F31" s="14">
        <f t="shared" si="23"/>
        <v>12422667</v>
      </c>
      <c r="G31" s="14">
        <f t="shared" si="23"/>
        <v>13046986</v>
      </c>
      <c r="H31" s="14">
        <f t="shared" si="23"/>
        <v>13034928</v>
      </c>
      <c r="I31" s="14">
        <f t="shared" si="23"/>
        <v>849000</v>
      </c>
      <c r="J31" s="14">
        <f t="shared" si="23"/>
        <v>909578</v>
      </c>
      <c r="K31" s="14">
        <f t="shared" si="23"/>
        <v>576673</v>
      </c>
      <c r="L31" s="14">
        <f t="shared" si="23"/>
        <v>13271667</v>
      </c>
      <c r="M31" s="14">
        <f t="shared" si="23"/>
        <v>13956564</v>
      </c>
      <c r="N31" s="14">
        <f t="shared" si="23"/>
        <v>13611601</v>
      </c>
      <c r="O31" s="88" t="s">
        <v>8</v>
      </c>
      <c r="P31" s="14">
        <f aca="true" t="shared" si="24" ref="P31:X31">SUM(P27:P30)</f>
        <v>0</v>
      </c>
      <c r="Q31" s="14">
        <f t="shared" si="24"/>
        <v>0</v>
      </c>
      <c r="R31" s="14">
        <f t="shared" si="24"/>
        <v>0</v>
      </c>
      <c r="S31" s="14">
        <f t="shared" si="24"/>
        <v>12815082</v>
      </c>
      <c r="T31" s="14">
        <f t="shared" si="24"/>
        <v>13499979</v>
      </c>
      <c r="U31" s="14">
        <f t="shared" si="24"/>
        <v>8559451</v>
      </c>
      <c r="V31" s="14">
        <f t="shared" si="24"/>
        <v>456585</v>
      </c>
      <c r="W31" s="14">
        <f t="shared" si="24"/>
        <v>456585</v>
      </c>
      <c r="X31" s="14">
        <f t="shared" si="24"/>
        <v>386057</v>
      </c>
      <c r="Y31" s="14">
        <f>SUM(Y27:Y30)</f>
        <v>13271667</v>
      </c>
      <c r="Z31" s="14">
        <f>SUM(Z27:Z30)</f>
        <v>13956564</v>
      </c>
      <c r="AA31" s="14">
        <f>SUM(AA27:AA30)</f>
        <v>8945508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</row>
    <row r="32" spans="12:26" ht="15">
      <c r="L32" s="42"/>
      <c r="M32" s="42"/>
      <c r="N32" s="42"/>
      <c r="Z32" s="134"/>
    </row>
    <row r="33" spans="12:14" ht="15">
      <c r="L33" s="42"/>
      <c r="M33" s="42"/>
      <c r="N33" s="42"/>
    </row>
  </sheetData>
  <sheetProtection/>
  <mergeCells count="69">
    <mergeCell ref="O13:O15"/>
    <mergeCell ref="P13:P15"/>
    <mergeCell ref="X22:X24"/>
    <mergeCell ref="AA28:AA30"/>
    <mergeCell ref="Z13:Z15"/>
    <mergeCell ref="Z22:Z24"/>
    <mergeCell ref="Z28:Z30"/>
    <mergeCell ref="Y28:Y30"/>
    <mergeCell ref="Y22:Y24"/>
    <mergeCell ref="V28:V30"/>
    <mergeCell ref="S22:S24"/>
    <mergeCell ref="O22:O24"/>
    <mergeCell ref="N10:N11"/>
    <mergeCell ref="X13:X15"/>
    <mergeCell ref="AA13:AA15"/>
    <mergeCell ref="AA22:AA24"/>
    <mergeCell ref="P22:P24"/>
    <mergeCell ref="U13:U15"/>
    <mergeCell ref="T13:T15"/>
    <mergeCell ref="I4:K4"/>
    <mergeCell ref="L4:N4"/>
    <mergeCell ref="T28:T30"/>
    <mergeCell ref="X28:X30"/>
    <mergeCell ref="P28:P30"/>
    <mergeCell ref="S28:S30"/>
    <mergeCell ref="T22:T24"/>
    <mergeCell ref="W22:W24"/>
    <mergeCell ref="U22:U24"/>
    <mergeCell ref="U28:U30"/>
    <mergeCell ref="R28:R30"/>
    <mergeCell ref="O28:O30"/>
    <mergeCell ref="A1:Y1"/>
    <mergeCell ref="Y13:Y15"/>
    <mergeCell ref="S13:S15"/>
    <mergeCell ref="B4:B5"/>
    <mergeCell ref="V13:V15"/>
    <mergeCell ref="W13:W15"/>
    <mergeCell ref="C4:E4"/>
    <mergeCell ref="F4:H4"/>
    <mergeCell ref="L10:L11"/>
    <mergeCell ref="F10:F11"/>
    <mergeCell ref="W28:W30"/>
    <mergeCell ref="V4:X4"/>
    <mergeCell ref="O4:O5"/>
    <mergeCell ref="V22:V24"/>
    <mergeCell ref="Q22:Q24"/>
    <mergeCell ref="Q28:Q30"/>
    <mergeCell ref="R13:R15"/>
    <mergeCell ref="R22:R24"/>
    <mergeCell ref="Q13:Q15"/>
    <mergeCell ref="G10:G11"/>
    <mergeCell ref="H10:H11"/>
    <mergeCell ref="Y4:AA4"/>
    <mergeCell ref="B6:N6"/>
    <mergeCell ref="C10:C11"/>
    <mergeCell ref="P4:R4"/>
    <mergeCell ref="D10:D11"/>
    <mergeCell ref="E10:E11"/>
    <mergeCell ref="I10:I11"/>
    <mergeCell ref="B17:N17"/>
    <mergeCell ref="B26:N26"/>
    <mergeCell ref="O26:AA26"/>
    <mergeCell ref="O17:AA17"/>
    <mergeCell ref="O6:AA6"/>
    <mergeCell ref="S4:U4"/>
    <mergeCell ref="M10:M11"/>
    <mergeCell ref="K10:K11"/>
    <mergeCell ref="B10:B11"/>
    <mergeCell ref="J10:J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4" r:id="rId1"/>
  <headerFooter>
    <oddHeader>&amp;R&amp;"Arial,Normál"&amp;10 1. melléklet a 4/2017.(V.29.)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4" sqref="A4"/>
    </sheetView>
  </sheetViews>
  <sheetFormatPr defaultColWidth="9.140625" defaultRowHeight="15"/>
  <cols>
    <col min="1" max="1" width="5.7109375" style="157" customWidth="1"/>
    <col min="2" max="2" width="35.8515625" style="212" customWidth="1"/>
    <col min="3" max="3" width="13.8515625" style="212" customWidth="1"/>
    <col min="4" max="4" width="18.7109375" style="212" customWidth="1"/>
    <col min="5" max="5" width="15.7109375" style="212" customWidth="1"/>
    <col min="6" max="16384" width="9.140625" style="212" customWidth="1"/>
  </cols>
  <sheetData>
    <row r="1" spans="1:8" s="204" customFormat="1" ht="17.25" customHeight="1">
      <c r="A1" s="350" t="s">
        <v>682</v>
      </c>
      <c r="B1" s="350"/>
      <c r="C1" s="350"/>
      <c r="D1" s="350"/>
      <c r="E1" s="350"/>
      <c r="F1" s="203"/>
      <c r="G1" s="203"/>
      <c r="H1" s="203"/>
    </row>
    <row r="2" spans="1:8" s="204" customFormat="1" ht="17.25" customHeight="1">
      <c r="A2" s="350" t="s">
        <v>683</v>
      </c>
      <c r="B2" s="350"/>
      <c r="C2" s="350"/>
      <c r="D2" s="350"/>
      <c r="E2" s="350"/>
      <c r="F2" s="203"/>
      <c r="G2" s="203"/>
      <c r="H2" s="203"/>
    </row>
    <row r="3" spans="1:8" s="204" customFormat="1" ht="17.25" customHeight="1">
      <c r="A3" s="350" t="s">
        <v>785</v>
      </c>
      <c r="B3" s="350"/>
      <c r="C3" s="350"/>
      <c r="D3" s="350"/>
      <c r="E3" s="350"/>
      <c r="F3" s="203"/>
      <c r="G3" s="203"/>
      <c r="H3" s="203"/>
    </row>
    <row r="4" spans="1:8" s="204" customFormat="1" ht="17.25" customHeight="1">
      <c r="A4" s="157"/>
      <c r="B4" s="203"/>
      <c r="C4" s="203"/>
      <c r="D4" s="203"/>
      <c r="E4" s="203"/>
      <c r="F4" s="203"/>
      <c r="G4" s="203"/>
      <c r="H4" s="203"/>
    </row>
    <row r="5" spans="1:5" s="157" customFormat="1" ht="13.5" customHeight="1">
      <c r="A5" s="159"/>
      <c r="B5" s="205" t="s">
        <v>0</v>
      </c>
      <c r="C5" s="205" t="s">
        <v>1</v>
      </c>
      <c r="D5" s="205" t="s">
        <v>2</v>
      </c>
      <c r="E5" s="205" t="s">
        <v>3</v>
      </c>
    </row>
    <row r="6" spans="1:5" s="209" customFormat="1" ht="14.25">
      <c r="A6" s="206">
        <v>1</v>
      </c>
      <c r="B6" s="207" t="s">
        <v>9</v>
      </c>
      <c r="C6" s="207" t="s">
        <v>653</v>
      </c>
      <c r="D6" s="208" t="s">
        <v>684</v>
      </c>
      <c r="E6" s="208" t="s">
        <v>655</v>
      </c>
    </row>
    <row r="7" spans="1:5" ht="15.75">
      <c r="A7" s="206">
        <v>2</v>
      </c>
      <c r="B7" s="210" t="s">
        <v>685</v>
      </c>
      <c r="C7" s="211"/>
      <c r="D7" s="211"/>
      <c r="E7" s="211"/>
    </row>
    <row r="8" spans="1:5" ht="18.75">
      <c r="A8" s="206">
        <v>3</v>
      </c>
      <c r="B8" s="210" t="s">
        <v>652</v>
      </c>
      <c r="C8" s="213"/>
      <c r="D8" s="213"/>
      <c r="E8" s="214"/>
    </row>
    <row r="9" spans="1:5" ht="15.75">
      <c r="A9" s="206">
        <v>4</v>
      </c>
      <c r="B9" s="214" t="s">
        <v>687</v>
      </c>
      <c r="C9" s="214">
        <v>1826666</v>
      </c>
      <c r="D9" s="214">
        <v>1113220</v>
      </c>
      <c r="E9" s="214">
        <f aca="true" t="shared" si="0" ref="E9:E14">C9-D9</f>
        <v>713446</v>
      </c>
    </row>
    <row r="10" spans="1:5" ht="15.75">
      <c r="A10" s="206">
        <v>5</v>
      </c>
      <c r="B10" s="214" t="s">
        <v>688</v>
      </c>
      <c r="C10" s="214">
        <v>160866</v>
      </c>
      <c r="D10" s="214">
        <v>98272</v>
      </c>
      <c r="E10" s="214">
        <f t="shared" si="0"/>
        <v>62594</v>
      </c>
    </row>
    <row r="11" spans="1:5" ht="15.75">
      <c r="A11" s="206">
        <v>6</v>
      </c>
      <c r="B11" s="214" t="s">
        <v>689</v>
      </c>
      <c r="C11" s="214">
        <v>160866</v>
      </c>
      <c r="D11" s="214">
        <v>98272</v>
      </c>
      <c r="E11" s="214">
        <f t="shared" si="0"/>
        <v>62594</v>
      </c>
    </row>
    <row r="12" spans="1:5" ht="15.75">
      <c r="A12" s="206">
        <v>7</v>
      </c>
      <c r="B12" s="214" t="s">
        <v>690</v>
      </c>
      <c r="C12" s="214">
        <v>124600</v>
      </c>
      <c r="D12" s="214">
        <v>76117</v>
      </c>
      <c r="E12" s="214">
        <f t="shared" si="0"/>
        <v>48483</v>
      </c>
    </row>
    <row r="13" spans="1:5" ht="15.75">
      <c r="A13" s="206">
        <v>8</v>
      </c>
      <c r="B13" s="214" t="s">
        <v>691</v>
      </c>
      <c r="C13" s="214">
        <v>127000</v>
      </c>
      <c r="D13" s="214">
        <v>75273</v>
      </c>
      <c r="E13" s="214">
        <f t="shared" si="0"/>
        <v>51727</v>
      </c>
    </row>
    <row r="14" spans="1:5" ht="15.75">
      <c r="A14" s="206">
        <v>9</v>
      </c>
      <c r="B14" s="214" t="s">
        <v>692</v>
      </c>
      <c r="C14" s="214">
        <v>350992</v>
      </c>
      <c r="D14" s="214">
        <v>132882</v>
      </c>
      <c r="E14" s="214">
        <f t="shared" si="0"/>
        <v>218110</v>
      </c>
    </row>
    <row r="15" spans="1:5" ht="15.75">
      <c r="A15" s="206">
        <v>10</v>
      </c>
      <c r="B15" s="215" t="s">
        <v>693</v>
      </c>
      <c r="C15" s="215">
        <f>SUM(C9:C14)</f>
        <v>2750990</v>
      </c>
      <c r="D15" s="215">
        <f>SUM(D9:D14)</f>
        <v>1594036</v>
      </c>
      <c r="E15" s="215">
        <f>SUM(E9:E14)</f>
        <v>1156954</v>
      </c>
    </row>
    <row r="16" spans="1:5" s="216" customFormat="1" ht="15.75">
      <c r="A16" s="206">
        <v>11</v>
      </c>
      <c r="B16" s="210" t="s">
        <v>694</v>
      </c>
      <c r="C16" s="210"/>
      <c r="D16" s="210"/>
      <c r="E16" s="210"/>
    </row>
    <row r="17" spans="1:5" s="217" customFormat="1" ht="15.75">
      <c r="A17" s="206">
        <v>12</v>
      </c>
      <c r="B17" s="214" t="s">
        <v>695</v>
      </c>
      <c r="C17" s="214">
        <v>200189</v>
      </c>
      <c r="D17" s="214">
        <v>104538</v>
      </c>
      <c r="E17" s="214">
        <f>C17-D17</f>
        <v>95651</v>
      </c>
    </row>
    <row r="18" spans="1:5" s="216" customFormat="1" ht="15.75">
      <c r="A18" s="206">
        <v>13</v>
      </c>
      <c r="B18" s="218" t="s">
        <v>505</v>
      </c>
      <c r="C18" s="218">
        <f>C17</f>
        <v>200189</v>
      </c>
      <c r="D18" s="218">
        <f>D17</f>
        <v>104538</v>
      </c>
      <c r="E18" s="218">
        <f>E17</f>
        <v>95651</v>
      </c>
    </row>
    <row r="19" spans="1:5" ht="18.75" customHeight="1">
      <c r="A19" s="206">
        <v>14</v>
      </c>
      <c r="B19" s="219" t="s">
        <v>696</v>
      </c>
      <c r="C19" s="305"/>
      <c r="D19" s="220"/>
      <c r="E19" s="220"/>
    </row>
    <row r="20" spans="1:5" ht="15.75">
      <c r="A20" s="206">
        <v>15</v>
      </c>
      <c r="B20" s="210" t="s">
        <v>697</v>
      </c>
      <c r="C20" s="305"/>
      <c r="D20" s="220"/>
      <c r="E20" s="220"/>
    </row>
    <row r="21" spans="1:5" ht="15.75">
      <c r="A21" s="206">
        <v>16</v>
      </c>
      <c r="B21" s="210" t="s">
        <v>652</v>
      </c>
      <c r="C21" s="214"/>
      <c r="D21" s="214"/>
      <c r="E21" s="214"/>
    </row>
    <row r="22" spans="1:5" ht="15.75">
      <c r="A22" s="206">
        <v>17</v>
      </c>
      <c r="B22" s="214" t="s">
        <v>790</v>
      </c>
      <c r="C22" s="214">
        <v>156420</v>
      </c>
      <c r="D22" s="214">
        <v>156420</v>
      </c>
      <c r="E22" s="221">
        <f>C22-D22</f>
        <v>0</v>
      </c>
    </row>
    <row r="23" spans="1:5" s="222" customFormat="1" ht="15.75">
      <c r="A23" s="206">
        <v>18</v>
      </c>
      <c r="B23" s="214" t="s">
        <v>791</v>
      </c>
      <c r="C23" s="214">
        <v>158420</v>
      </c>
      <c r="D23" s="221">
        <v>158420</v>
      </c>
      <c r="E23" s="221">
        <f>C23-D23</f>
        <v>0</v>
      </c>
    </row>
    <row r="24" spans="1:5" ht="15.75">
      <c r="A24" s="206">
        <v>19</v>
      </c>
      <c r="B24" s="215" t="s">
        <v>505</v>
      </c>
      <c r="C24" s="215">
        <f>SUM(C22:C23)</f>
        <v>314840</v>
      </c>
      <c r="D24" s="215">
        <f>SUM(D22:D23)</f>
        <v>314840</v>
      </c>
      <c r="E24" s="215">
        <f>SUM(E22:E23)</f>
        <v>0</v>
      </c>
    </row>
    <row r="25" spans="1:5" ht="15.75">
      <c r="A25" s="206">
        <v>20</v>
      </c>
      <c r="B25" s="210" t="s">
        <v>698</v>
      </c>
      <c r="C25" s="210"/>
      <c r="D25" s="210"/>
      <c r="E25" s="211"/>
    </row>
    <row r="26" spans="1:5" s="222" customFormat="1" ht="15.75">
      <c r="A26" s="206">
        <v>21</v>
      </c>
      <c r="B26" s="214" t="s">
        <v>699</v>
      </c>
      <c r="C26" s="214">
        <v>110000</v>
      </c>
      <c r="D26" s="214">
        <v>110000</v>
      </c>
      <c r="E26" s="214">
        <f>C26-D26</f>
        <v>0</v>
      </c>
    </row>
    <row r="27" spans="1:5" s="222" customFormat="1" ht="15.75">
      <c r="A27" s="206">
        <v>22</v>
      </c>
      <c r="B27" s="214" t="s">
        <v>700</v>
      </c>
      <c r="C27" s="214">
        <v>181024</v>
      </c>
      <c r="D27" s="214">
        <v>181024</v>
      </c>
      <c r="E27" s="214">
        <f>C27-D27</f>
        <v>0</v>
      </c>
    </row>
    <row r="28" spans="1:5" s="222" customFormat="1" ht="15.75">
      <c r="A28" s="206">
        <v>23</v>
      </c>
      <c r="B28" s="214" t="s">
        <v>701</v>
      </c>
      <c r="C28" s="214">
        <v>165354</v>
      </c>
      <c r="D28" s="214">
        <v>165354</v>
      </c>
      <c r="E28" s="214">
        <f>C28-D28</f>
        <v>0</v>
      </c>
    </row>
    <row r="29" spans="1:5" s="222" customFormat="1" ht="15.75">
      <c r="A29" s="206">
        <v>24</v>
      </c>
      <c r="B29" s="214" t="s">
        <v>686</v>
      </c>
      <c r="C29" s="214">
        <v>269965</v>
      </c>
      <c r="D29" s="214">
        <v>269965</v>
      </c>
      <c r="E29" s="214">
        <f>C29-D29</f>
        <v>0</v>
      </c>
    </row>
    <row r="30" spans="1:5" ht="15.75">
      <c r="A30" s="206">
        <v>25</v>
      </c>
      <c r="B30" s="214" t="s">
        <v>702</v>
      </c>
      <c r="C30" s="214">
        <v>120000</v>
      </c>
      <c r="D30" s="214">
        <v>120000</v>
      </c>
      <c r="E30" s="214">
        <f>C30-D30</f>
        <v>0</v>
      </c>
    </row>
    <row r="31" spans="1:5" ht="18.75" customHeight="1">
      <c r="A31" s="206">
        <v>26</v>
      </c>
      <c r="B31" s="223" t="s">
        <v>703</v>
      </c>
      <c r="C31" s="224">
        <f>SUM(C26:C30)</f>
        <v>846343</v>
      </c>
      <c r="D31" s="224">
        <f>SUM(D26:D30)</f>
        <v>846343</v>
      </c>
      <c r="E31" s="224">
        <f>SUM(E26:E30)</f>
        <v>0</v>
      </c>
    </row>
  </sheetData>
  <sheetProtection/>
  <mergeCells count="3">
    <mergeCell ref="A1:E1"/>
    <mergeCell ref="A2:E2"/>
    <mergeCell ref="A3:E3"/>
  </mergeCells>
  <printOptions/>
  <pageMargins left="0.7480314960629921" right="0.5118110236220472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57" customWidth="1"/>
    <col min="2" max="2" width="59.7109375" style="225" customWidth="1"/>
    <col min="3" max="3" width="18.8515625" style="232" customWidth="1"/>
    <col min="4" max="16384" width="12.00390625" style="225" customWidth="1"/>
  </cols>
  <sheetData>
    <row r="1" spans="1:9" s="204" customFormat="1" ht="17.25" customHeight="1">
      <c r="A1" s="350" t="s">
        <v>704</v>
      </c>
      <c r="B1" s="350"/>
      <c r="C1" s="350"/>
      <c r="D1" s="203"/>
      <c r="E1" s="203"/>
      <c r="F1" s="203"/>
      <c r="G1" s="203"/>
      <c r="H1" s="203"/>
      <c r="I1" s="203"/>
    </row>
    <row r="2" spans="1:9" s="204" customFormat="1" ht="17.25" customHeight="1">
      <c r="A2" s="350" t="s">
        <v>705</v>
      </c>
      <c r="B2" s="350"/>
      <c r="C2" s="350"/>
      <c r="D2" s="203"/>
      <c r="E2" s="203"/>
      <c r="F2" s="203"/>
      <c r="G2" s="203"/>
      <c r="H2" s="203"/>
      <c r="I2" s="203"/>
    </row>
    <row r="3" spans="1:9" s="204" customFormat="1" ht="17.25" customHeight="1">
      <c r="A3" s="350" t="s">
        <v>706</v>
      </c>
      <c r="B3" s="350"/>
      <c r="C3" s="350"/>
      <c r="D3" s="203"/>
      <c r="E3" s="203"/>
      <c r="F3" s="203"/>
      <c r="G3" s="203"/>
      <c r="H3" s="203"/>
      <c r="I3" s="203"/>
    </row>
    <row r="4" spans="1:9" s="204" customFormat="1" ht="17.25" customHeight="1">
      <c r="A4" s="350" t="s">
        <v>785</v>
      </c>
      <c r="B4" s="350"/>
      <c r="C4" s="350"/>
      <c r="D4" s="203"/>
      <c r="E4" s="203"/>
      <c r="F4" s="203"/>
      <c r="G4" s="203"/>
      <c r="H4" s="203"/>
      <c r="I4" s="203"/>
    </row>
    <row r="5" ht="18">
      <c r="C5" s="225"/>
    </row>
    <row r="6" spans="1:3" s="157" customFormat="1" ht="13.5" customHeight="1">
      <c r="A6" s="159"/>
      <c r="B6" s="205" t="s">
        <v>0</v>
      </c>
      <c r="C6" s="205" t="s">
        <v>1</v>
      </c>
    </row>
    <row r="7" spans="1:3" s="157" customFormat="1" ht="13.5" customHeight="1">
      <c r="A7" s="206">
        <v>1</v>
      </c>
      <c r="B7" s="205" t="s">
        <v>9</v>
      </c>
      <c r="C7" s="226" t="s">
        <v>707</v>
      </c>
    </row>
    <row r="8" spans="1:3" ht="15.75">
      <c r="A8" s="206">
        <v>2</v>
      </c>
      <c r="B8" s="227" t="s">
        <v>708</v>
      </c>
      <c r="C8" s="226"/>
    </row>
    <row r="9" spans="1:3" ht="15.75">
      <c r="A9" s="206">
        <v>3</v>
      </c>
      <c r="B9" s="228" t="s">
        <v>709</v>
      </c>
      <c r="C9" s="229">
        <v>100000</v>
      </c>
    </row>
    <row r="10" spans="1:3" ht="15.75">
      <c r="A10" s="206">
        <v>4</v>
      </c>
      <c r="B10" s="230" t="s">
        <v>710</v>
      </c>
      <c r="C10" s="231">
        <f>SUM(C9:C9)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4" sqref="A4"/>
    </sheetView>
  </sheetViews>
  <sheetFormatPr defaultColWidth="12.00390625" defaultRowHeight="15"/>
  <cols>
    <col min="1" max="1" width="5.7109375" style="157" customWidth="1"/>
    <col min="2" max="2" width="33.00390625" style="158" customWidth="1"/>
    <col min="3" max="3" width="15.57421875" style="158" customWidth="1"/>
    <col min="4" max="5" width="15.57421875" style="249" customWidth="1"/>
    <col min="6" max="16384" width="12.00390625" style="158" customWidth="1"/>
  </cols>
  <sheetData>
    <row r="1" spans="1:8" s="156" customFormat="1" ht="17.25" customHeight="1">
      <c r="A1" s="338" t="s">
        <v>711</v>
      </c>
      <c r="B1" s="338"/>
      <c r="C1" s="338"/>
      <c r="D1" s="338"/>
      <c r="E1" s="338"/>
      <c r="F1" s="155"/>
      <c r="G1" s="155"/>
      <c r="H1" s="155"/>
    </row>
    <row r="2" spans="1:8" s="156" customFormat="1" ht="17.25" customHeight="1">
      <c r="A2" s="338" t="s">
        <v>712</v>
      </c>
      <c r="B2" s="338"/>
      <c r="C2" s="338"/>
      <c r="D2" s="338"/>
      <c r="E2" s="338"/>
      <c r="F2" s="155"/>
      <c r="G2" s="155"/>
      <c r="H2" s="155"/>
    </row>
    <row r="3" spans="1:8" s="156" customFormat="1" ht="17.25" customHeight="1">
      <c r="A3" s="338" t="s">
        <v>785</v>
      </c>
      <c r="B3" s="338"/>
      <c r="C3" s="338"/>
      <c r="D3" s="338"/>
      <c r="E3" s="338"/>
      <c r="F3" s="155"/>
      <c r="G3" s="155"/>
      <c r="H3" s="155"/>
    </row>
    <row r="5" spans="1:5" s="157" customFormat="1" ht="18.75" customHeight="1">
      <c r="A5" s="159"/>
      <c r="B5" s="160" t="s">
        <v>0</v>
      </c>
      <c r="C5" s="160" t="s">
        <v>1</v>
      </c>
      <c r="D5" s="160" t="s">
        <v>2</v>
      </c>
      <c r="E5" s="160" t="s">
        <v>3</v>
      </c>
    </row>
    <row r="6" spans="1:5" ht="47.25">
      <c r="A6" s="161">
        <v>1</v>
      </c>
      <c r="B6" s="233" t="s">
        <v>9</v>
      </c>
      <c r="C6" s="234" t="s">
        <v>713</v>
      </c>
      <c r="D6" s="235" t="s">
        <v>714</v>
      </c>
      <c r="E6" s="235" t="s">
        <v>715</v>
      </c>
    </row>
    <row r="7" spans="1:5" ht="15.75">
      <c r="A7" s="161">
        <v>2</v>
      </c>
      <c r="B7" s="236" t="s">
        <v>716</v>
      </c>
      <c r="C7" s="237"/>
      <c r="D7" s="238"/>
      <c r="E7" s="238"/>
    </row>
    <row r="8" spans="1:5" ht="18.75">
      <c r="A8" s="161">
        <v>3</v>
      </c>
      <c r="B8" s="239" t="s">
        <v>717</v>
      </c>
      <c r="C8" s="237">
        <v>144260</v>
      </c>
      <c r="D8" s="238">
        <v>25192</v>
      </c>
      <c r="E8" s="240">
        <f>C8-D8</f>
        <v>119068</v>
      </c>
    </row>
    <row r="9" spans="1:5" ht="18.75">
      <c r="A9" s="161">
        <v>4</v>
      </c>
      <c r="B9" s="239" t="s">
        <v>718</v>
      </c>
      <c r="C9" s="237">
        <v>1250</v>
      </c>
      <c r="D9" s="238">
        <v>0</v>
      </c>
      <c r="E9" s="240">
        <f>C9-D9</f>
        <v>1250</v>
      </c>
    </row>
    <row r="10" spans="1:5" ht="18.75">
      <c r="A10" s="161">
        <v>5</v>
      </c>
      <c r="B10" s="239" t="s">
        <v>719</v>
      </c>
      <c r="C10" s="237">
        <v>8332</v>
      </c>
      <c r="D10" s="238">
        <v>0</v>
      </c>
      <c r="E10" s="240">
        <f>C10-D10</f>
        <v>8332</v>
      </c>
    </row>
    <row r="11" spans="1:5" ht="18.75">
      <c r="A11" s="161">
        <v>6</v>
      </c>
      <c r="B11" s="239" t="s">
        <v>720</v>
      </c>
      <c r="C11" s="237">
        <v>3333</v>
      </c>
      <c r="D11" s="238">
        <v>0</v>
      </c>
      <c r="E11" s="240">
        <f>C11-D11</f>
        <v>3333</v>
      </c>
    </row>
    <row r="12" spans="1:5" s="242" customFormat="1" ht="18.75">
      <c r="A12" s="161">
        <v>7</v>
      </c>
      <c r="B12" s="239" t="s">
        <v>721</v>
      </c>
      <c r="C12" s="237">
        <v>6435</v>
      </c>
      <c r="D12" s="241">
        <v>3452</v>
      </c>
      <c r="E12" s="240">
        <f>C12-D12</f>
        <v>2983</v>
      </c>
    </row>
    <row r="13" spans="1:5" s="244" customFormat="1" ht="15.75">
      <c r="A13" s="161">
        <v>8</v>
      </c>
      <c r="B13" s="236" t="s">
        <v>722</v>
      </c>
      <c r="C13" s="243">
        <f>SUM(C8,C12,C11,C9)</f>
        <v>155278</v>
      </c>
      <c r="D13" s="243">
        <f>SUM(D8,D12,D11,D9)</f>
        <v>28644</v>
      </c>
      <c r="E13" s="243">
        <f>SUM(E8,E12,E11,E9)</f>
        <v>126634</v>
      </c>
    </row>
    <row r="14" spans="1:5" ht="15.75">
      <c r="A14" s="161">
        <v>9</v>
      </c>
      <c r="B14" s="245" t="s">
        <v>723</v>
      </c>
      <c r="C14" s="246">
        <f>SUM(C13)</f>
        <v>155278</v>
      </c>
      <c r="D14" s="246">
        <f>SUM(D13)</f>
        <v>28644</v>
      </c>
      <c r="E14" s="246">
        <f>SUM(E13)</f>
        <v>126634</v>
      </c>
    </row>
    <row r="15" spans="1:5" ht="18.75">
      <c r="A15" s="161">
        <v>10</v>
      </c>
      <c r="B15" s="247" t="s">
        <v>724</v>
      </c>
      <c r="C15" s="248">
        <v>0</v>
      </c>
      <c r="D15" s="248">
        <v>0</v>
      </c>
      <c r="E15" s="240">
        <f>C15-D15</f>
        <v>0</v>
      </c>
    </row>
    <row r="16" spans="1:5" ht="31.5">
      <c r="A16" s="161">
        <v>11</v>
      </c>
      <c r="B16" s="245" t="s">
        <v>725</v>
      </c>
      <c r="C16" s="246">
        <f>SUM(C15:C15)</f>
        <v>0</v>
      </c>
      <c r="D16" s="246">
        <f>SUM(D15:D15)</f>
        <v>0</v>
      </c>
      <c r="E16" s="246">
        <f>SUM(E15:E15)</f>
        <v>0</v>
      </c>
    </row>
    <row r="17" spans="1:5" ht="15.75">
      <c r="A17" s="161">
        <v>12</v>
      </c>
      <c r="B17" s="245" t="s">
        <v>726</v>
      </c>
      <c r="C17" s="246">
        <v>0</v>
      </c>
      <c r="D17" s="246">
        <v>0</v>
      </c>
      <c r="E17" s="246">
        <v>0</v>
      </c>
    </row>
    <row r="18" spans="1:5" ht="15.75">
      <c r="A18" s="161">
        <v>13</v>
      </c>
      <c r="B18" s="243" t="s">
        <v>727</v>
      </c>
      <c r="C18" s="246">
        <f>SUM(C14,C16,C17)</f>
        <v>155278</v>
      </c>
      <c r="D18" s="246">
        <f>SUM(D14,D16,D17)</f>
        <v>28644</v>
      </c>
      <c r="E18" s="246">
        <f>SUM(E14,E16,E17)</f>
        <v>126634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2" sqref="D12"/>
    </sheetView>
  </sheetViews>
  <sheetFormatPr defaultColWidth="11.8515625" defaultRowHeight="15"/>
  <cols>
    <col min="1" max="1" width="5.7109375" style="157" customWidth="1"/>
    <col min="2" max="2" width="32.00390625" style="253" customWidth="1"/>
    <col min="3" max="3" width="24.140625" style="253" customWidth="1"/>
    <col min="4" max="4" width="24.00390625" style="253" customWidth="1"/>
    <col min="5" max="16384" width="11.8515625" style="253" customWidth="1"/>
  </cols>
  <sheetData>
    <row r="1" spans="1:7" s="156" customFormat="1" ht="17.25" customHeight="1">
      <c r="A1" s="338" t="s">
        <v>728</v>
      </c>
      <c r="B1" s="338"/>
      <c r="C1" s="338"/>
      <c r="D1" s="338"/>
      <c r="E1" s="155"/>
      <c r="F1" s="155"/>
      <c r="G1" s="155"/>
    </row>
    <row r="2" spans="1:7" s="156" customFormat="1" ht="17.25" customHeight="1">
      <c r="A2" s="338" t="s">
        <v>729</v>
      </c>
      <c r="B2" s="338"/>
      <c r="C2" s="338"/>
      <c r="D2" s="338"/>
      <c r="E2" s="155"/>
      <c r="F2" s="155"/>
      <c r="G2" s="155"/>
    </row>
    <row r="3" spans="1:7" s="156" customFormat="1" ht="17.25" customHeight="1">
      <c r="A3" s="351" t="s">
        <v>730</v>
      </c>
      <c r="B3" s="351"/>
      <c r="C3" s="351"/>
      <c r="D3" s="351"/>
      <c r="E3" s="155"/>
      <c r="F3" s="155"/>
      <c r="G3" s="155"/>
    </row>
    <row r="5" spans="1:4" s="157" customFormat="1" ht="16.5" customHeight="1">
      <c r="A5" s="159"/>
      <c r="B5" s="160" t="s">
        <v>0</v>
      </c>
      <c r="C5" s="160" t="s">
        <v>1</v>
      </c>
      <c r="D5" s="160" t="s">
        <v>2</v>
      </c>
    </row>
    <row r="6" spans="1:4" ht="16.5">
      <c r="A6" s="161">
        <v>1</v>
      </c>
      <c r="B6" s="250" t="s">
        <v>9</v>
      </c>
      <c r="C6" s="251" t="s">
        <v>793</v>
      </c>
      <c r="D6" s="252" t="s">
        <v>792</v>
      </c>
    </row>
    <row r="7" spans="1:4" ht="16.5">
      <c r="A7" s="161">
        <v>2</v>
      </c>
      <c r="B7" s="250" t="s">
        <v>731</v>
      </c>
      <c r="C7" s="254">
        <v>0</v>
      </c>
      <c r="D7" s="252" t="s">
        <v>732</v>
      </c>
    </row>
    <row r="8" spans="1:4" s="258" customFormat="1" ht="47.25" customHeight="1">
      <c r="A8" s="161">
        <v>3</v>
      </c>
      <c r="B8" s="255" t="s">
        <v>733</v>
      </c>
      <c r="C8" s="256">
        <f>C7</f>
        <v>0</v>
      </c>
      <c r="D8" s="257">
        <v>0</v>
      </c>
    </row>
    <row r="9" spans="1:4" ht="47.25" customHeight="1">
      <c r="A9" s="161">
        <v>4</v>
      </c>
      <c r="B9" s="259" t="s">
        <v>734</v>
      </c>
      <c r="C9" s="260">
        <v>244936</v>
      </c>
      <c r="D9" s="261">
        <v>0</v>
      </c>
    </row>
    <row r="10" spans="1:4" ht="33">
      <c r="A10" s="161">
        <v>5</v>
      </c>
      <c r="B10" s="259" t="s">
        <v>735</v>
      </c>
      <c r="C10" s="261">
        <v>415848</v>
      </c>
      <c r="D10" s="261">
        <v>0</v>
      </c>
    </row>
    <row r="11" spans="1:4" s="258" customFormat="1" ht="49.5">
      <c r="A11" s="161">
        <v>6</v>
      </c>
      <c r="B11" s="255" t="s">
        <v>736</v>
      </c>
      <c r="C11" s="257">
        <f>SUM(C10,C9)</f>
        <v>660784</v>
      </c>
      <c r="D11" s="257">
        <f>SUM(D10,D9)</f>
        <v>0</v>
      </c>
    </row>
    <row r="12" spans="1:4" s="258" customFormat="1" ht="18">
      <c r="A12" s="161">
        <v>7</v>
      </c>
      <c r="B12" s="262" t="s">
        <v>737</v>
      </c>
      <c r="C12" s="257">
        <v>824250</v>
      </c>
      <c r="D12" s="257">
        <v>754400</v>
      </c>
    </row>
    <row r="13" spans="1:4" s="258" customFormat="1" ht="18">
      <c r="A13" s="161">
        <v>8</v>
      </c>
      <c r="B13" s="263" t="s">
        <v>738</v>
      </c>
      <c r="C13" s="264">
        <f>SUM(C8,C11,C12)</f>
        <v>1485034</v>
      </c>
      <c r="D13" s="264">
        <f>SUM(D8,D11,D12)</f>
        <v>754400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57421875" style="157" customWidth="1"/>
    <col min="2" max="2" width="43.00390625" style="287" customWidth="1"/>
    <col min="3" max="3" width="15.8515625" style="287" customWidth="1"/>
    <col min="4" max="4" width="18.8515625" style="287" customWidth="1"/>
    <col min="5" max="5" width="18.421875" style="287" customWidth="1"/>
    <col min="6" max="6" width="19.140625" style="287" customWidth="1"/>
    <col min="7" max="7" width="17.421875" style="287" customWidth="1"/>
    <col min="8" max="8" width="18.28125" style="287" customWidth="1"/>
    <col min="9" max="16384" width="9.140625" style="287" customWidth="1"/>
  </cols>
  <sheetData>
    <row r="1" spans="1:8" s="204" customFormat="1" ht="17.25" customHeight="1">
      <c r="A1" s="350" t="s">
        <v>772</v>
      </c>
      <c r="B1" s="350"/>
      <c r="C1" s="350"/>
      <c r="D1" s="350"/>
      <c r="E1" s="350"/>
      <c r="F1" s="350"/>
      <c r="G1" s="350"/>
      <c r="H1" s="350"/>
    </row>
    <row r="2" spans="1:2" s="158" customFormat="1" ht="9.75" customHeight="1">
      <c r="A2" s="157"/>
      <c r="B2" s="265"/>
    </row>
    <row r="3" spans="1:8" s="267" customFormat="1" ht="15.75">
      <c r="A3" s="266"/>
      <c r="B3" s="205" t="s">
        <v>0</v>
      </c>
      <c r="C3" s="205" t="s">
        <v>1</v>
      </c>
      <c r="D3" s="205" t="s">
        <v>2</v>
      </c>
      <c r="E3" s="205" t="s">
        <v>3</v>
      </c>
      <c r="F3" s="205" t="s">
        <v>6</v>
      </c>
      <c r="G3" s="205" t="s">
        <v>45</v>
      </c>
      <c r="H3" s="205" t="s">
        <v>46</v>
      </c>
    </row>
    <row r="4" spans="1:8" s="270" customFormat="1" ht="39" customHeight="1">
      <c r="A4" s="206">
        <v>1</v>
      </c>
      <c r="B4" s="268" t="s">
        <v>9</v>
      </c>
      <c r="C4" s="269" t="s">
        <v>739</v>
      </c>
      <c r="D4" s="269" t="s">
        <v>740</v>
      </c>
      <c r="E4" s="269" t="s">
        <v>741</v>
      </c>
      <c r="F4" s="269" t="s">
        <v>742</v>
      </c>
      <c r="G4" s="269" t="s">
        <v>743</v>
      </c>
      <c r="H4" s="268" t="s">
        <v>744</v>
      </c>
    </row>
    <row r="5" spans="1:8" s="273" customFormat="1" ht="19.5" customHeight="1">
      <c r="A5" s="206">
        <v>2</v>
      </c>
      <c r="B5" s="271" t="s">
        <v>745</v>
      </c>
      <c r="C5" s="271">
        <v>1438400</v>
      </c>
      <c r="D5" s="271">
        <v>84387675</v>
      </c>
      <c r="E5" s="271">
        <v>4202179</v>
      </c>
      <c r="F5" s="271">
        <v>0</v>
      </c>
      <c r="G5" s="271">
        <v>0</v>
      </c>
      <c r="H5" s="272">
        <f aca="true" t="shared" si="0" ref="H5:H16">SUM(C5:G5)</f>
        <v>90028254</v>
      </c>
    </row>
    <row r="6" spans="1:8" s="277" customFormat="1" ht="25.5" customHeight="1">
      <c r="A6" s="206">
        <v>3</v>
      </c>
      <c r="B6" s="274" t="s">
        <v>746</v>
      </c>
      <c r="C6" s="275"/>
      <c r="D6" s="276"/>
      <c r="E6" s="276"/>
      <c r="F6" s="275"/>
      <c r="G6" s="276"/>
      <c r="H6" s="275">
        <f t="shared" si="0"/>
        <v>0</v>
      </c>
    </row>
    <row r="7" spans="1:8" s="277" customFormat="1" ht="19.5" customHeight="1">
      <c r="A7" s="206">
        <v>4</v>
      </c>
      <c r="B7" s="275" t="s">
        <v>747</v>
      </c>
      <c r="C7" s="276"/>
      <c r="D7" s="276"/>
      <c r="E7" s="276"/>
      <c r="F7" s="278"/>
      <c r="G7" s="276"/>
      <c r="H7" s="275">
        <f t="shared" si="0"/>
        <v>0</v>
      </c>
    </row>
    <row r="8" spans="1:8" s="282" customFormat="1" ht="19.5" customHeight="1">
      <c r="A8" s="206">
        <v>5</v>
      </c>
      <c r="B8" s="279" t="s">
        <v>773</v>
      </c>
      <c r="C8" s="280"/>
      <c r="D8" s="280"/>
      <c r="E8" s="280">
        <v>314840</v>
      </c>
      <c r="F8" s="280"/>
      <c r="G8" s="280"/>
      <c r="H8" s="281">
        <f t="shared" si="0"/>
        <v>314840</v>
      </c>
    </row>
    <row r="9" spans="1:8" s="282" customFormat="1" ht="19.5" customHeight="1">
      <c r="A9" s="206">
        <v>6</v>
      </c>
      <c r="B9" s="290" t="s">
        <v>748</v>
      </c>
      <c r="C9" s="281"/>
      <c r="D9" s="281">
        <v>98588</v>
      </c>
      <c r="E9" s="281"/>
      <c r="F9" s="281"/>
      <c r="G9" s="280"/>
      <c r="H9" s="281">
        <f t="shared" si="0"/>
        <v>98588</v>
      </c>
    </row>
    <row r="10" spans="1:8" s="277" customFormat="1" ht="19.5" customHeight="1">
      <c r="A10" s="206">
        <v>7</v>
      </c>
      <c r="B10" s="290" t="s">
        <v>774</v>
      </c>
      <c r="C10" s="281"/>
      <c r="D10" s="281">
        <v>1385259</v>
      </c>
      <c r="E10" s="281"/>
      <c r="F10" s="281"/>
      <c r="G10" s="280"/>
      <c r="H10" s="281">
        <f t="shared" si="0"/>
        <v>1385259</v>
      </c>
    </row>
    <row r="11" spans="1:8" s="277" customFormat="1" ht="19.5" customHeight="1">
      <c r="A11" s="206">
        <v>8</v>
      </c>
      <c r="B11" s="275" t="s">
        <v>749</v>
      </c>
      <c r="C11" s="276"/>
      <c r="D11" s="278">
        <f>SUM(D8:D9:D10)</f>
        <v>1483847</v>
      </c>
      <c r="E11" s="278">
        <f>SUM(E8:E9)</f>
        <v>314840</v>
      </c>
      <c r="F11" s="276"/>
      <c r="G11" s="276"/>
      <c r="H11" s="275">
        <f t="shared" si="0"/>
        <v>1798687</v>
      </c>
    </row>
    <row r="12" spans="1:8" s="277" customFormat="1" ht="27.75" customHeight="1">
      <c r="A12" s="206">
        <v>9</v>
      </c>
      <c r="B12" s="275" t="s">
        <v>750</v>
      </c>
      <c r="C12" s="278"/>
      <c r="D12" s="278">
        <v>0</v>
      </c>
      <c r="E12" s="278"/>
      <c r="F12" s="278"/>
      <c r="G12" s="276"/>
      <c r="H12" s="275">
        <f t="shared" si="0"/>
        <v>0</v>
      </c>
    </row>
    <row r="13" spans="1:8" s="282" customFormat="1" ht="27.75" customHeight="1">
      <c r="A13" s="206">
        <v>10</v>
      </c>
      <c r="B13" s="274" t="s">
        <v>751</v>
      </c>
      <c r="C13" s="275"/>
      <c r="D13" s="275"/>
      <c r="E13" s="275"/>
      <c r="F13" s="275"/>
      <c r="G13" s="276"/>
      <c r="H13" s="275">
        <f t="shared" si="0"/>
        <v>0</v>
      </c>
    </row>
    <row r="14" spans="1:8" s="282" customFormat="1" ht="27.75" customHeight="1">
      <c r="A14" s="206">
        <v>11</v>
      </c>
      <c r="B14" s="283" t="s">
        <v>775</v>
      </c>
      <c r="C14" s="281"/>
      <c r="D14" s="281"/>
      <c r="E14" s="281">
        <v>269965</v>
      </c>
      <c r="F14" s="281"/>
      <c r="G14" s="284"/>
      <c r="H14" s="281">
        <f t="shared" si="0"/>
        <v>269965</v>
      </c>
    </row>
    <row r="15" spans="1:8" s="277" customFormat="1" ht="19.5" customHeight="1">
      <c r="A15" s="206">
        <v>12</v>
      </c>
      <c r="B15" s="283"/>
      <c r="C15" s="281"/>
      <c r="D15" s="281"/>
      <c r="E15" s="281"/>
      <c r="F15" s="281"/>
      <c r="G15" s="284"/>
      <c r="H15" s="281">
        <f t="shared" si="0"/>
        <v>0</v>
      </c>
    </row>
    <row r="16" spans="1:8" s="277" customFormat="1" ht="19.5" customHeight="1">
      <c r="A16" s="206">
        <v>13</v>
      </c>
      <c r="B16" s="275" t="s">
        <v>752</v>
      </c>
      <c r="C16" s="275"/>
      <c r="D16" s="275">
        <f>SUM(D14:D15)</f>
        <v>0</v>
      </c>
      <c r="E16" s="275">
        <f>SUM(E14:E15)</f>
        <v>269965</v>
      </c>
      <c r="F16" s="275"/>
      <c r="G16" s="275"/>
      <c r="H16" s="275">
        <f t="shared" si="0"/>
        <v>269965</v>
      </c>
    </row>
    <row r="17" spans="1:8" s="285" customFormat="1" ht="19.5" customHeight="1">
      <c r="A17" s="206">
        <v>14</v>
      </c>
      <c r="B17" s="272" t="s">
        <v>753</v>
      </c>
      <c r="C17" s="272">
        <f>SUM(C6,C12,C13,C16)</f>
        <v>0</v>
      </c>
      <c r="D17" s="272">
        <f>SUM(D11,D12,D13,D16)</f>
        <v>1483847</v>
      </c>
      <c r="E17" s="272">
        <f>SUM(E11,E12,E13,E16)</f>
        <v>584805</v>
      </c>
      <c r="F17" s="272">
        <f>SUM(F11,F12,F13,F16,F7)</f>
        <v>0</v>
      </c>
      <c r="G17" s="272">
        <f>SUM(G11,G12,G13,G16)</f>
        <v>0</v>
      </c>
      <c r="H17" s="272">
        <f>SUM(H6,H7,H11,H12,H13,H16)</f>
        <v>2068652</v>
      </c>
    </row>
    <row r="18" spans="1:8" s="277" customFormat="1" ht="19.5" customHeight="1">
      <c r="A18" s="206">
        <v>15</v>
      </c>
      <c r="B18" s="280" t="s">
        <v>776</v>
      </c>
      <c r="C18" s="280"/>
      <c r="D18" s="280">
        <v>46350</v>
      </c>
      <c r="E18" s="280"/>
      <c r="F18" s="280"/>
      <c r="G18" s="280"/>
      <c r="H18" s="281">
        <f aca="true" t="shared" si="1" ref="H18:H27">SUM(C18:G18)</f>
        <v>46350</v>
      </c>
    </row>
    <row r="19" spans="1:8" s="282" customFormat="1" ht="19.5" customHeight="1">
      <c r="A19" s="206">
        <v>16</v>
      </c>
      <c r="B19" s="275" t="s">
        <v>754</v>
      </c>
      <c r="C19" s="275"/>
      <c r="D19" s="275">
        <f>D18</f>
        <v>46350</v>
      </c>
      <c r="E19" s="275">
        <f>SUM(E18:E18)</f>
        <v>0</v>
      </c>
      <c r="F19" s="276"/>
      <c r="G19" s="276"/>
      <c r="H19" s="275">
        <f t="shared" si="1"/>
        <v>46350</v>
      </c>
    </row>
    <row r="20" spans="1:8" s="282" customFormat="1" ht="19.5" customHeight="1">
      <c r="A20" s="206">
        <v>17</v>
      </c>
      <c r="B20" s="281" t="s">
        <v>777</v>
      </c>
      <c r="C20" s="281"/>
      <c r="D20" s="281"/>
      <c r="E20" s="281">
        <v>149449</v>
      </c>
      <c r="F20" s="284"/>
      <c r="G20" s="284"/>
      <c r="H20" s="281">
        <f t="shared" si="1"/>
        <v>149449</v>
      </c>
    </row>
    <row r="21" spans="1:8" s="277" customFormat="1" ht="19.5" customHeight="1">
      <c r="A21" s="206">
        <v>18</v>
      </c>
      <c r="B21" s="281"/>
      <c r="C21" s="281"/>
      <c r="D21" s="281"/>
      <c r="E21" s="281"/>
      <c r="F21" s="284"/>
      <c r="G21" s="284"/>
      <c r="H21" s="281">
        <f t="shared" si="1"/>
        <v>0</v>
      </c>
    </row>
    <row r="22" spans="1:8" ht="19.5" customHeight="1">
      <c r="A22" s="206">
        <v>19</v>
      </c>
      <c r="B22" s="275" t="s">
        <v>755</v>
      </c>
      <c r="C22" s="275">
        <f>SUM(C20:C21)</f>
        <v>0</v>
      </c>
      <c r="D22" s="275"/>
      <c r="E22" s="275">
        <f>SUM(E20:E21)</f>
        <v>149449</v>
      </c>
      <c r="F22" s="275"/>
      <c r="G22" s="275"/>
      <c r="H22" s="275">
        <f t="shared" si="1"/>
        <v>149449</v>
      </c>
    </row>
    <row r="23" spans="1:8" ht="27.75" customHeight="1">
      <c r="A23" s="206">
        <v>20</v>
      </c>
      <c r="B23" s="286" t="s">
        <v>756</v>
      </c>
      <c r="C23" s="286"/>
      <c r="D23" s="286"/>
      <c r="E23" s="286"/>
      <c r="F23" s="286"/>
      <c r="G23" s="276"/>
      <c r="H23" s="286">
        <f t="shared" si="1"/>
        <v>0</v>
      </c>
    </row>
    <row r="24" spans="1:8" ht="27.75" customHeight="1">
      <c r="A24" s="206">
        <v>21</v>
      </c>
      <c r="B24" s="288" t="s">
        <v>757</v>
      </c>
      <c r="C24" s="286"/>
      <c r="D24" s="286"/>
      <c r="E24" s="286"/>
      <c r="F24" s="286"/>
      <c r="G24" s="276"/>
      <c r="H24" s="286">
        <f t="shared" si="1"/>
        <v>0</v>
      </c>
    </row>
    <row r="25" spans="1:8" s="273" customFormat="1" ht="19.5" customHeight="1">
      <c r="A25" s="206">
        <v>22</v>
      </c>
      <c r="B25" s="283" t="s">
        <v>778</v>
      </c>
      <c r="C25" s="286"/>
      <c r="D25" s="286">
        <v>96431</v>
      </c>
      <c r="E25" s="286"/>
      <c r="F25" s="286"/>
      <c r="G25" s="276"/>
      <c r="H25" s="286">
        <f t="shared" si="1"/>
        <v>96431</v>
      </c>
    </row>
    <row r="26" spans="1:8" s="273" customFormat="1" ht="19.5" customHeight="1">
      <c r="A26" s="206">
        <v>23</v>
      </c>
      <c r="B26" s="283" t="s">
        <v>779</v>
      </c>
      <c r="C26" s="286"/>
      <c r="D26" s="286"/>
      <c r="E26" s="286">
        <v>269965</v>
      </c>
      <c r="F26" s="286"/>
      <c r="G26" s="276"/>
      <c r="H26" s="286">
        <f t="shared" si="1"/>
        <v>269965</v>
      </c>
    </row>
    <row r="27" spans="1:8" s="273" customFormat="1" ht="19.5" customHeight="1">
      <c r="A27" s="206">
        <v>24</v>
      </c>
      <c r="B27" s="289" t="s">
        <v>758</v>
      </c>
      <c r="C27" s="289"/>
      <c r="D27" s="289">
        <v>2</v>
      </c>
      <c r="E27" s="289"/>
      <c r="F27" s="289"/>
      <c r="G27" s="289"/>
      <c r="H27" s="289">
        <f t="shared" si="1"/>
        <v>2</v>
      </c>
    </row>
    <row r="28" spans="1:8" s="273" customFormat="1" ht="19.5" customHeight="1">
      <c r="A28" s="206">
        <v>25</v>
      </c>
      <c r="B28" s="289" t="s">
        <v>759</v>
      </c>
      <c r="C28" s="289">
        <f>SUM(C22)</f>
        <v>0</v>
      </c>
      <c r="D28" s="289">
        <f>SUM(D19,D22,D23,D24,D27,D25)</f>
        <v>142783</v>
      </c>
      <c r="E28" s="289">
        <f>SUM(E19,E22,E23,E24,E27,E26)</f>
        <v>419414</v>
      </c>
      <c r="F28" s="289">
        <f>SUM(F19,F22,F23,F24,F27)</f>
        <v>0</v>
      </c>
      <c r="G28" s="289">
        <f>SUM(G19,G22,G23,G24,G27)</f>
        <v>0</v>
      </c>
      <c r="H28" s="289">
        <f>SUM(H19,H22,H23,H24,H27)</f>
        <v>195801</v>
      </c>
    </row>
    <row r="29" spans="1:8" ht="19.5" customHeight="1">
      <c r="A29" s="206">
        <v>26</v>
      </c>
      <c r="B29" s="271" t="s">
        <v>760</v>
      </c>
      <c r="C29" s="271">
        <f aca="true" t="shared" si="2" ref="C29:H29">C5+C17-C28</f>
        <v>1438400</v>
      </c>
      <c r="D29" s="271">
        <f t="shared" si="2"/>
        <v>85728739</v>
      </c>
      <c r="E29" s="271">
        <f t="shared" si="2"/>
        <v>4367570</v>
      </c>
      <c r="F29" s="271">
        <f t="shared" si="2"/>
        <v>0</v>
      </c>
      <c r="G29" s="271">
        <f t="shared" si="2"/>
        <v>0</v>
      </c>
      <c r="H29" s="271">
        <f t="shared" si="2"/>
        <v>91901105</v>
      </c>
    </row>
    <row r="30" spans="1:8" ht="19.5" customHeight="1">
      <c r="A30" s="206">
        <v>27</v>
      </c>
      <c r="B30" s="271" t="s">
        <v>761</v>
      </c>
      <c r="C30" s="271">
        <v>1438400</v>
      </c>
      <c r="D30" s="271">
        <v>24192604</v>
      </c>
      <c r="E30" s="271">
        <v>2481380</v>
      </c>
      <c r="F30" s="276"/>
      <c r="G30" s="271"/>
      <c r="H30" s="271">
        <f aca="true" t="shared" si="3" ref="H30:H37">SUM(C30:G30)</f>
        <v>28112384</v>
      </c>
    </row>
    <row r="31" spans="1:8" ht="19.5" customHeight="1">
      <c r="A31" s="206">
        <v>28</v>
      </c>
      <c r="B31" s="286" t="s">
        <v>762</v>
      </c>
      <c r="C31" s="286"/>
      <c r="D31" s="286">
        <v>2134386</v>
      </c>
      <c r="E31" s="286">
        <v>780453</v>
      </c>
      <c r="F31" s="276"/>
      <c r="G31" s="286"/>
      <c r="H31" s="286">
        <f t="shared" si="3"/>
        <v>2914839</v>
      </c>
    </row>
    <row r="32" spans="1:8" ht="19.5" customHeight="1">
      <c r="A32" s="206">
        <v>29</v>
      </c>
      <c r="B32" s="286" t="s">
        <v>763</v>
      </c>
      <c r="C32" s="286"/>
      <c r="D32" s="286"/>
      <c r="E32" s="286">
        <v>149449</v>
      </c>
      <c r="F32" s="276"/>
      <c r="G32" s="286"/>
      <c r="H32" s="286">
        <f t="shared" si="3"/>
        <v>149449</v>
      </c>
    </row>
    <row r="33" spans="1:8" s="273" customFormat="1" ht="19.5" customHeight="1">
      <c r="A33" s="206">
        <v>30</v>
      </c>
      <c r="B33" s="286" t="s">
        <v>764</v>
      </c>
      <c r="C33" s="286"/>
      <c r="D33" s="286"/>
      <c r="E33" s="286"/>
      <c r="F33" s="286"/>
      <c r="G33" s="286"/>
      <c r="H33" s="286">
        <f t="shared" si="3"/>
        <v>0</v>
      </c>
    </row>
    <row r="34" spans="1:8" s="273" customFormat="1" ht="19.5" customHeight="1">
      <c r="A34" s="206">
        <v>31</v>
      </c>
      <c r="B34" s="286" t="s">
        <v>765</v>
      </c>
      <c r="C34" s="286"/>
      <c r="D34" s="286"/>
      <c r="E34" s="286"/>
      <c r="F34" s="286"/>
      <c r="G34" s="286"/>
      <c r="H34" s="286">
        <f t="shared" si="3"/>
        <v>0</v>
      </c>
    </row>
    <row r="35" spans="1:8" ht="19.5" customHeight="1">
      <c r="A35" s="206">
        <v>32</v>
      </c>
      <c r="B35" s="271" t="s">
        <v>766</v>
      </c>
      <c r="C35" s="271">
        <f>C30+C31-C32</f>
        <v>1438400</v>
      </c>
      <c r="D35" s="271">
        <f>D30+D31-D32</f>
        <v>26326990</v>
      </c>
      <c r="E35" s="271">
        <f>E30+E31-E32</f>
        <v>3112384</v>
      </c>
      <c r="F35" s="271">
        <f>F30+F31-F32</f>
        <v>0</v>
      </c>
      <c r="G35" s="271">
        <f>G30+G31-G32</f>
        <v>0</v>
      </c>
      <c r="H35" s="271">
        <f t="shared" si="3"/>
        <v>30877774</v>
      </c>
    </row>
    <row r="36" spans="1:8" ht="12.75">
      <c r="A36" s="206">
        <v>33</v>
      </c>
      <c r="B36" s="271" t="s">
        <v>767</v>
      </c>
      <c r="C36" s="271">
        <f>C29-C35</f>
        <v>0</v>
      </c>
      <c r="D36" s="271">
        <f>D29-D35</f>
        <v>59401749</v>
      </c>
      <c r="E36" s="271">
        <f>E29-E35</f>
        <v>1255186</v>
      </c>
      <c r="F36" s="271">
        <f>F29-F35</f>
        <v>0</v>
      </c>
      <c r="G36" s="271">
        <f>G29-G35</f>
        <v>0</v>
      </c>
      <c r="H36" s="271">
        <f t="shared" si="3"/>
        <v>60656935</v>
      </c>
    </row>
    <row r="37" spans="1:8" ht="12.75">
      <c r="A37" s="206">
        <v>34</v>
      </c>
      <c r="B37" s="286" t="s">
        <v>768</v>
      </c>
      <c r="C37" s="286">
        <v>1438400</v>
      </c>
      <c r="D37" s="286">
        <v>0</v>
      </c>
      <c r="E37" s="291">
        <v>1405736</v>
      </c>
      <c r="F37" s="286"/>
      <c r="G37" s="286"/>
      <c r="H37" s="286">
        <f t="shared" si="3"/>
        <v>2844136</v>
      </c>
    </row>
  </sheetData>
  <sheetProtection/>
  <mergeCells count="1">
    <mergeCell ref="A1:H1"/>
  </mergeCells>
  <printOptions horizontalCentered="1" verticalCentered="1"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66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5" t="s">
        <v>530</v>
      </c>
      <c r="B1" s="315"/>
      <c r="C1" s="315"/>
      <c r="D1" s="315"/>
      <c r="E1" s="315"/>
    </row>
    <row r="2" spans="1:5" s="2" customFormat="1" ht="15.75">
      <c r="A2" s="315" t="s">
        <v>786</v>
      </c>
      <c r="B2" s="315"/>
      <c r="C2" s="315"/>
      <c r="D2" s="315"/>
      <c r="E2" s="315"/>
    </row>
    <row r="3" s="2" customFormat="1" ht="15.75"/>
    <row r="4" spans="1:5" s="11" customFormat="1" ht="15.75">
      <c r="A4" s="150"/>
      <c r="B4" s="150" t="s">
        <v>0</v>
      </c>
      <c r="C4" s="150" t="s">
        <v>1</v>
      </c>
      <c r="D4" s="150" t="s">
        <v>2</v>
      </c>
      <c r="E4" s="150" t="s">
        <v>3</v>
      </c>
    </row>
    <row r="5" spans="1:5" s="11" customFormat="1" ht="15.75">
      <c r="A5" s="150">
        <v>1</v>
      </c>
      <c r="B5" s="87" t="s">
        <v>9</v>
      </c>
      <c r="C5" s="151">
        <v>42369</v>
      </c>
      <c r="D5" s="151" t="s">
        <v>788</v>
      </c>
      <c r="E5" s="151">
        <v>42735</v>
      </c>
    </row>
    <row r="6" spans="1:5" s="11" customFormat="1" ht="15.75">
      <c r="A6" s="150">
        <v>2</v>
      </c>
      <c r="B6" s="153" t="s">
        <v>769</v>
      </c>
      <c r="C6" s="138"/>
      <c r="D6" s="138"/>
      <c r="E6" s="138"/>
    </row>
    <row r="7" spans="1:5" s="11" customFormat="1" ht="15.75">
      <c r="A7" s="150">
        <v>3</v>
      </c>
      <c r="B7" s="152" t="s">
        <v>770</v>
      </c>
      <c r="C7" s="138">
        <v>100000</v>
      </c>
      <c r="D7" s="138"/>
      <c r="E7" s="138"/>
    </row>
    <row r="8" spans="1:5" s="11" customFormat="1" ht="15.75">
      <c r="A8" s="150">
        <v>4</v>
      </c>
      <c r="B8" s="152" t="s">
        <v>787</v>
      </c>
      <c r="C8" s="138"/>
      <c r="D8" s="138"/>
      <c r="E8" s="138">
        <v>100000</v>
      </c>
    </row>
    <row r="9" spans="1:5" s="11" customFormat="1" ht="15.75">
      <c r="A9" s="150">
        <v>5</v>
      </c>
      <c r="B9" s="153" t="s">
        <v>771</v>
      </c>
      <c r="C9" s="154">
        <f>SUM(C6:C8)</f>
        <v>100000</v>
      </c>
      <c r="D9" s="154">
        <f>SUM(D6:D8)</f>
        <v>0</v>
      </c>
      <c r="E9" s="154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58.28125" style="56" customWidth="1"/>
    <col min="2" max="3" width="13.8515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52" t="s">
        <v>501</v>
      </c>
      <c r="B1" s="352"/>
      <c r="C1" s="3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53</v>
      </c>
      <c r="B3" s="57" t="s">
        <v>54</v>
      </c>
      <c r="C3" s="57" t="s">
        <v>794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55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56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57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4" t="s">
        <v>58</v>
      </c>
      <c r="B7" s="59">
        <v>0</v>
      </c>
      <c r="C7" s="59">
        <v>0</v>
      </c>
    </row>
    <row r="8" spans="1:3" ht="31.5">
      <c r="A8" s="76" t="s">
        <v>59</v>
      </c>
      <c r="B8" s="60">
        <f>SUM(B9:B10)</f>
        <v>0</v>
      </c>
      <c r="C8" s="60">
        <f>SUM(C9:C10)</f>
        <v>0</v>
      </c>
    </row>
    <row r="9" spans="1:138" s="58" customFormat="1" ht="30">
      <c r="A9" s="77" t="s">
        <v>60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61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62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63</v>
      </c>
      <c r="B12" s="60">
        <f>SUM(B13,B16,B19,B25,B22)</f>
        <v>230000</v>
      </c>
      <c r="C12" s="60">
        <f>SUM(C13,C16,C19,C25,C22)</f>
        <v>235000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77" t="s">
        <v>64</v>
      </c>
      <c r="B13" s="61">
        <v>0</v>
      </c>
      <c r="C13" s="61">
        <v>0</v>
      </c>
    </row>
    <row r="14" spans="1:138" s="58" customFormat="1" ht="18">
      <c r="A14" s="78" t="s">
        <v>65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66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67</v>
      </c>
      <c r="B16" s="61">
        <f>SUM(B17:B18)</f>
        <v>230000</v>
      </c>
      <c r="C16" s="61">
        <f>SUM(C17:C18)</f>
        <v>235000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65</v>
      </c>
      <c r="B17" s="62">
        <v>230000</v>
      </c>
      <c r="C17" s="62">
        <v>235000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66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99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78" t="s">
        <v>65</v>
      </c>
      <c r="B20" s="62">
        <v>0</v>
      </c>
      <c r="C20" s="62">
        <v>0</v>
      </c>
    </row>
    <row r="21" spans="1:138" s="58" customFormat="1" ht="25.5">
      <c r="A21" s="78" t="s">
        <v>66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68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78" t="s">
        <v>65</v>
      </c>
      <c r="B23" s="62">
        <v>0</v>
      </c>
      <c r="C23" s="62">
        <v>0</v>
      </c>
    </row>
    <row r="24" spans="1:3" ht="25.5">
      <c r="A24" s="78" t="s">
        <v>66</v>
      </c>
      <c r="B24" s="62">
        <v>0</v>
      </c>
      <c r="C24" s="62">
        <v>0</v>
      </c>
    </row>
    <row r="25" spans="1:3" ht="18">
      <c r="A25" s="77" t="s">
        <v>69</v>
      </c>
      <c r="B25" s="61">
        <f>SUM(B26:B27)</f>
        <v>0</v>
      </c>
      <c r="C25" s="61">
        <f>SUM(C26:C27)</f>
        <v>0</v>
      </c>
    </row>
    <row r="26" spans="1:3" ht="18">
      <c r="A26" s="78" t="s">
        <v>65</v>
      </c>
      <c r="B26" s="62">
        <v>0</v>
      </c>
      <c r="C26" s="62">
        <v>0</v>
      </c>
    </row>
    <row r="27" spans="1:3" ht="25.5">
      <c r="A27" s="78" t="s">
        <v>66</v>
      </c>
      <c r="B27" s="62">
        <v>0</v>
      </c>
      <c r="C27" s="62">
        <v>0</v>
      </c>
    </row>
    <row r="28" spans="1:3" ht="31.5">
      <c r="A28" s="76" t="s">
        <v>70</v>
      </c>
      <c r="B28" s="60">
        <v>0</v>
      </c>
      <c r="C28" s="60">
        <v>0</v>
      </c>
    </row>
    <row r="29" spans="1:3" ht="18">
      <c r="A29" s="79" t="s">
        <v>71</v>
      </c>
      <c r="B29" s="60">
        <f>SUM(B8,B11,B12,B28,B4,B7)</f>
        <v>230000</v>
      </c>
      <c r="C29" s="60">
        <f>SUM(C8,C11,C12,C28,C4,C7)</f>
        <v>235000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3" width="11.140625" style="41" customWidth="1"/>
    <col min="4" max="4" width="11.00390625" style="41" customWidth="1"/>
    <col min="5" max="5" width="11.7109375" style="41" customWidth="1"/>
    <col min="6" max="6" width="11.8515625" style="16" customWidth="1"/>
    <col min="7" max="16384" width="9.140625" style="16" customWidth="1"/>
  </cols>
  <sheetData>
    <row r="1" spans="1:5" ht="15.75">
      <c r="A1" s="321" t="s">
        <v>492</v>
      </c>
      <c r="B1" s="321"/>
      <c r="C1" s="321"/>
      <c r="D1" s="321"/>
      <c r="E1" s="321"/>
    </row>
    <row r="2" spans="1:5" ht="15.75">
      <c r="A2" s="322" t="s">
        <v>491</v>
      </c>
      <c r="B2" s="322"/>
      <c r="C2" s="322"/>
      <c r="D2" s="322"/>
      <c r="E2" s="322"/>
    </row>
    <row r="3" spans="1:5" ht="15.75">
      <c r="A3" s="111"/>
      <c r="B3" s="45"/>
      <c r="C3" s="45"/>
      <c r="D3" s="45"/>
      <c r="E3" s="45"/>
    </row>
    <row r="4" spans="1:6" s="10" customFormat="1" ht="31.5">
      <c r="A4" s="101" t="s">
        <v>9</v>
      </c>
      <c r="B4" s="17" t="s">
        <v>126</v>
      </c>
      <c r="C4" s="40" t="s">
        <v>4</v>
      </c>
      <c r="D4" s="40" t="s">
        <v>526</v>
      </c>
      <c r="E4" s="40" t="s">
        <v>524</v>
      </c>
      <c r="F4" s="300" t="s">
        <v>795</v>
      </c>
    </row>
    <row r="5" spans="1:6" s="10" customFormat="1" ht="16.5">
      <c r="A5" s="68" t="s">
        <v>79</v>
      </c>
      <c r="B5" s="104"/>
      <c r="C5" s="81"/>
      <c r="D5" s="81"/>
      <c r="E5" s="81"/>
      <c r="F5" s="300"/>
    </row>
    <row r="6" spans="1:6" s="10" customFormat="1" ht="31.5">
      <c r="A6" s="67" t="s">
        <v>253</v>
      </c>
      <c r="B6" s="17"/>
      <c r="C6" s="81"/>
      <c r="D6" s="81"/>
      <c r="E6" s="81"/>
      <c r="F6" s="300"/>
    </row>
    <row r="7" spans="1:6" s="10" customFormat="1" ht="15.75" customHeight="1" hidden="1">
      <c r="A7" s="86" t="s">
        <v>135</v>
      </c>
      <c r="B7" s="17">
        <v>2</v>
      </c>
      <c r="C7" s="81"/>
      <c r="D7" s="81"/>
      <c r="E7" s="81"/>
      <c r="F7" s="300">
        <v>100</v>
      </c>
    </row>
    <row r="8" spans="1:6" s="10" customFormat="1" ht="15.75">
      <c r="A8" s="86" t="s">
        <v>136</v>
      </c>
      <c r="B8" s="17">
        <v>2</v>
      </c>
      <c r="C8" s="81">
        <v>640010</v>
      </c>
      <c r="D8" s="81">
        <v>640010</v>
      </c>
      <c r="E8" s="81">
        <v>640010</v>
      </c>
      <c r="F8" s="306">
        <f>E8/D8*100</f>
        <v>100</v>
      </c>
    </row>
    <row r="9" spans="1:6" s="10" customFormat="1" ht="15.75">
      <c r="A9" s="86" t="s">
        <v>137</v>
      </c>
      <c r="B9" s="17">
        <v>2</v>
      </c>
      <c r="C9" s="81">
        <v>448000</v>
      </c>
      <c r="D9" s="81">
        <v>448000</v>
      </c>
      <c r="E9" s="81">
        <v>448000</v>
      </c>
      <c r="F9" s="306">
        <f aca="true" t="shared" si="0" ref="F9:F72">E9/D9*100</f>
        <v>100</v>
      </c>
    </row>
    <row r="10" spans="1:6" s="10" customFormat="1" ht="15.75">
      <c r="A10" s="86" t="s">
        <v>138</v>
      </c>
      <c r="B10" s="17">
        <v>2</v>
      </c>
      <c r="C10" s="81">
        <v>337962</v>
      </c>
      <c r="D10" s="81">
        <v>337962</v>
      </c>
      <c r="E10" s="81">
        <v>337962</v>
      </c>
      <c r="F10" s="306">
        <f t="shared" si="0"/>
        <v>100</v>
      </c>
    </row>
    <row r="11" spans="1:6" s="10" customFormat="1" ht="15.75">
      <c r="A11" s="86" t="s">
        <v>139</v>
      </c>
      <c r="B11" s="17">
        <v>2</v>
      </c>
      <c r="C11" s="81">
        <v>118040</v>
      </c>
      <c r="D11" s="81">
        <v>118040</v>
      </c>
      <c r="E11" s="81">
        <v>118040</v>
      </c>
      <c r="F11" s="306">
        <f t="shared" si="0"/>
        <v>100</v>
      </c>
    </row>
    <row r="12" spans="1:6" s="10" customFormat="1" ht="15.75">
      <c r="A12" s="86" t="s">
        <v>255</v>
      </c>
      <c r="B12" s="17">
        <v>2</v>
      </c>
      <c r="C12" s="81">
        <v>5000000</v>
      </c>
      <c r="D12" s="81">
        <v>5000000</v>
      </c>
      <c r="E12" s="81">
        <v>5000000</v>
      </c>
      <c r="F12" s="306">
        <f t="shared" si="0"/>
        <v>100</v>
      </c>
    </row>
    <row r="13" spans="1:6" s="10" customFormat="1" ht="31.5" hidden="1">
      <c r="A13" s="86" t="s">
        <v>256</v>
      </c>
      <c r="B13" s="17">
        <v>2</v>
      </c>
      <c r="C13" s="81"/>
      <c r="D13" s="81"/>
      <c r="E13" s="81"/>
      <c r="F13" s="306" t="e">
        <f t="shared" si="0"/>
        <v>#DIV/0!</v>
      </c>
    </row>
    <row r="14" spans="1:6" s="10" customFormat="1" ht="15.75">
      <c r="A14" s="112" t="s">
        <v>459</v>
      </c>
      <c r="B14" s="17">
        <v>2</v>
      </c>
      <c r="C14" s="81">
        <v>-117912</v>
      </c>
      <c r="D14" s="81">
        <v>-78608</v>
      </c>
      <c r="E14" s="81">
        <v>-78608</v>
      </c>
      <c r="F14" s="306">
        <f t="shared" si="0"/>
        <v>100</v>
      </c>
    </row>
    <row r="15" spans="1:6" s="10" customFormat="1" ht="15.75" hidden="1">
      <c r="A15" s="86" t="s">
        <v>275</v>
      </c>
      <c r="B15" s="17">
        <v>2</v>
      </c>
      <c r="C15" s="81"/>
      <c r="D15" s="81"/>
      <c r="E15" s="81"/>
      <c r="F15" s="306" t="e">
        <f t="shared" si="0"/>
        <v>#DIV/0!</v>
      </c>
    </row>
    <row r="16" spans="1:6" s="10" customFormat="1" ht="31.5">
      <c r="A16" s="109" t="s">
        <v>254</v>
      </c>
      <c r="B16" s="17"/>
      <c r="C16" s="81">
        <f>SUM(C7:C15)</f>
        <v>6426100</v>
      </c>
      <c r="D16" s="81">
        <f>SUM(D7:D15)</f>
        <v>6465404</v>
      </c>
      <c r="E16" s="124">
        <f>SUM(E7:E15)</f>
        <v>6465404</v>
      </c>
      <c r="F16" s="306">
        <f t="shared" si="0"/>
        <v>100</v>
      </c>
    </row>
    <row r="17" spans="1:6" s="10" customFormat="1" ht="15.75" hidden="1">
      <c r="A17" s="86" t="s">
        <v>258</v>
      </c>
      <c r="B17" s="17">
        <v>2</v>
      </c>
      <c r="C17" s="81"/>
      <c r="D17" s="81"/>
      <c r="E17" s="81"/>
      <c r="F17" s="306" t="e">
        <f t="shared" si="0"/>
        <v>#DIV/0!</v>
      </c>
    </row>
    <row r="18" spans="1:6" s="10" customFormat="1" ht="15.75" hidden="1">
      <c r="A18" s="86" t="s">
        <v>259</v>
      </c>
      <c r="B18" s="17">
        <v>2</v>
      </c>
      <c r="C18" s="81"/>
      <c r="D18" s="81"/>
      <c r="E18" s="81"/>
      <c r="F18" s="306" t="e">
        <f t="shared" si="0"/>
        <v>#DIV/0!</v>
      </c>
    </row>
    <row r="19" spans="1:6" s="10" customFormat="1" ht="31.5" hidden="1">
      <c r="A19" s="109" t="s">
        <v>257</v>
      </c>
      <c r="B19" s="17"/>
      <c r="C19" s="81">
        <f>SUM(C17:C18)</f>
        <v>0</v>
      </c>
      <c r="D19" s="81">
        <f>SUM(D17:D18)</f>
        <v>0</v>
      </c>
      <c r="E19" s="81">
        <f>SUM(E17:E18)</f>
        <v>0</v>
      </c>
      <c r="F19" s="306" t="e">
        <f t="shared" si="0"/>
        <v>#DIV/0!</v>
      </c>
    </row>
    <row r="20" spans="1:6" s="10" customFormat="1" ht="15.75" hidden="1">
      <c r="A20" s="86" t="s">
        <v>260</v>
      </c>
      <c r="B20" s="17">
        <v>2</v>
      </c>
      <c r="C20" s="81"/>
      <c r="D20" s="81"/>
      <c r="E20" s="81"/>
      <c r="F20" s="306" t="e">
        <f t="shared" si="0"/>
        <v>#DIV/0!</v>
      </c>
    </row>
    <row r="21" spans="1:6" s="10" customFormat="1" ht="15.75" hidden="1">
      <c r="A21" s="86" t="s">
        <v>261</v>
      </c>
      <c r="B21" s="17">
        <v>2</v>
      </c>
      <c r="C21" s="124"/>
      <c r="D21" s="124"/>
      <c r="E21" s="124"/>
      <c r="F21" s="306" t="e">
        <f t="shared" si="0"/>
        <v>#DIV/0!</v>
      </c>
    </row>
    <row r="22" spans="1:6" s="10" customFormat="1" ht="15.75" hidden="1">
      <c r="A22" s="112" t="s">
        <v>459</v>
      </c>
      <c r="B22" s="17">
        <v>2</v>
      </c>
      <c r="C22" s="81"/>
      <c r="D22" s="81"/>
      <c r="E22" s="81"/>
      <c r="F22" s="306" t="e">
        <f t="shared" si="0"/>
        <v>#DIV/0!</v>
      </c>
    </row>
    <row r="23" spans="1:6" s="10" customFormat="1" ht="15.75">
      <c r="A23" s="86" t="s">
        <v>264</v>
      </c>
      <c r="B23" s="17">
        <v>2</v>
      </c>
      <c r="C23" s="81">
        <v>55360</v>
      </c>
      <c r="D23" s="81">
        <v>55360</v>
      </c>
      <c r="E23" s="81">
        <v>55360</v>
      </c>
      <c r="F23" s="306">
        <f t="shared" si="0"/>
        <v>100</v>
      </c>
    </row>
    <row r="24" spans="1:6" s="10" customFormat="1" ht="15.75" hidden="1">
      <c r="A24" s="86" t="s">
        <v>265</v>
      </c>
      <c r="B24" s="17">
        <v>2</v>
      </c>
      <c r="C24" s="81"/>
      <c r="D24" s="81"/>
      <c r="E24" s="81"/>
      <c r="F24" s="306" t="e">
        <f t="shared" si="0"/>
        <v>#DIV/0!</v>
      </c>
    </row>
    <row r="25" spans="1:6" s="10" customFormat="1" ht="31.5">
      <c r="A25" s="86" t="s">
        <v>460</v>
      </c>
      <c r="B25" s="17">
        <v>2</v>
      </c>
      <c r="C25" s="81">
        <v>179774</v>
      </c>
      <c r="D25" s="81">
        <v>179774</v>
      </c>
      <c r="E25" s="81">
        <v>179774</v>
      </c>
      <c r="F25" s="306">
        <f t="shared" si="0"/>
        <v>100</v>
      </c>
    </row>
    <row r="26" spans="1:6" s="10" customFormat="1" ht="15.75" hidden="1">
      <c r="A26" s="86" t="s">
        <v>262</v>
      </c>
      <c r="B26" s="17">
        <v>2</v>
      </c>
      <c r="C26" s="81"/>
      <c r="D26" s="81"/>
      <c r="E26" s="81"/>
      <c r="F26" s="306" t="e">
        <f t="shared" si="0"/>
        <v>#DIV/0!</v>
      </c>
    </row>
    <row r="27" spans="1:6" s="10" customFormat="1" ht="15.75" hidden="1">
      <c r="A27" s="86" t="s">
        <v>481</v>
      </c>
      <c r="B27" s="17">
        <v>2</v>
      </c>
      <c r="C27" s="81"/>
      <c r="D27" s="81"/>
      <c r="E27" s="81"/>
      <c r="F27" s="306" t="e">
        <f t="shared" si="0"/>
        <v>#DIV/0!</v>
      </c>
    </row>
    <row r="28" spans="1:6" s="10" customFormat="1" ht="47.25">
      <c r="A28" s="109" t="s">
        <v>263</v>
      </c>
      <c r="B28" s="17"/>
      <c r="C28" s="81">
        <f>SUM(C20:C27)</f>
        <v>235134</v>
      </c>
      <c r="D28" s="81">
        <f>SUM(D20:D27)</f>
        <v>235134</v>
      </c>
      <c r="E28" s="124">
        <f>SUM(E20:E27)</f>
        <v>235134</v>
      </c>
      <c r="F28" s="306">
        <f t="shared" si="0"/>
        <v>100</v>
      </c>
    </row>
    <row r="29" spans="1:6" s="10" customFormat="1" ht="47.25">
      <c r="A29" s="86" t="s">
        <v>266</v>
      </c>
      <c r="B29" s="17">
        <v>2</v>
      </c>
      <c r="C29" s="81">
        <v>1200000</v>
      </c>
      <c r="D29" s="81">
        <v>1200000</v>
      </c>
      <c r="E29" s="124">
        <v>1200000</v>
      </c>
      <c r="F29" s="306">
        <f t="shared" si="0"/>
        <v>100</v>
      </c>
    </row>
    <row r="30" spans="1:6" s="10" customFormat="1" ht="31.5">
      <c r="A30" s="109" t="s">
        <v>267</v>
      </c>
      <c r="B30" s="17"/>
      <c r="C30" s="81">
        <f>SUM(C29)</f>
        <v>1200000</v>
      </c>
      <c r="D30" s="81">
        <f>SUM(D29)</f>
        <v>1200000</v>
      </c>
      <c r="E30" s="81">
        <f>SUM(E29)</f>
        <v>1200000</v>
      </c>
      <c r="F30" s="306">
        <f t="shared" si="0"/>
        <v>100</v>
      </c>
    </row>
    <row r="31" spans="1:6" s="10" customFormat="1" ht="31.5">
      <c r="A31" s="86" t="s">
        <v>268</v>
      </c>
      <c r="B31" s="17">
        <v>2</v>
      </c>
      <c r="C31" s="81"/>
      <c r="D31" s="81">
        <v>16100</v>
      </c>
      <c r="E31" s="81">
        <v>16100</v>
      </c>
      <c r="F31" s="306">
        <f t="shared" si="0"/>
        <v>100</v>
      </c>
    </row>
    <row r="32" spans="1:6" s="10" customFormat="1" ht="15.75" hidden="1">
      <c r="A32" s="86" t="s">
        <v>269</v>
      </c>
      <c r="B32" s="17">
        <v>2</v>
      </c>
      <c r="C32" s="81"/>
      <c r="D32" s="81"/>
      <c r="E32" s="81"/>
      <c r="F32" s="306" t="e">
        <f t="shared" si="0"/>
        <v>#DIV/0!</v>
      </c>
    </row>
    <row r="33" spans="1:6" s="10" customFormat="1" ht="15.75" hidden="1">
      <c r="A33" s="86" t="s">
        <v>270</v>
      </c>
      <c r="B33" s="17">
        <v>2</v>
      </c>
      <c r="C33" s="81"/>
      <c r="D33" s="81"/>
      <c r="E33" s="81"/>
      <c r="F33" s="306" t="e">
        <f t="shared" si="0"/>
        <v>#DIV/0!</v>
      </c>
    </row>
    <row r="34" spans="1:6" s="10" customFormat="1" ht="31.5" hidden="1">
      <c r="A34" s="86" t="s">
        <v>271</v>
      </c>
      <c r="B34" s="17">
        <v>2</v>
      </c>
      <c r="C34" s="81"/>
      <c r="D34" s="81"/>
      <c r="E34" s="81"/>
      <c r="F34" s="306" t="e">
        <f t="shared" si="0"/>
        <v>#DIV/0!</v>
      </c>
    </row>
    <row r="35" spans="1:6" s="10" customFormat="1" ht="15.75" hidden="1">
      <c r="A35" s="86" t="s">
        <v>272</v>
      </c>
      <c r="B35" s="17">
        <v>2</v>
      </c>
      <c r="C35" s="81"/>
      <c r="D35" s="81"/>
      <c r="E35" s="81"/>
      <c r="F35" s="306" t="e">
        <f t="shared" si="0"/>
        <v>#DIV/0!</v>
      </c>
    </row>
    <row r="36" spans="1:6" s="10" customFormat="1" ht="15.75" hidden="1">
      <c r="A36" s="86" t="s">
        <v>273</v>
      </c>
      <c r="B36" s="17">
        <v>2</v>
      </c>
      <c r="C36" s="81"/>
      <c r="D36" s="81"/>
      <c r="E36" s="81"/>
      <c r="F36" s="306" t="e">
        <f t="shared" si="0"/>
        <v>#DIV/0!</v>
      </c>
    </row>
    <row r="37" spans="1:6" s="10" customFormat="1" ht="15.75" hidden="1">
      <c r="A37" s="86" t="s">
        <v>477</v>
      </c>
      <c r="B37" s="17">
        <v>2</v>
      </c>
      <c r="C37" s="81"/>
      <c r="D37" s="81"/>
      <c r="E37" s="81"/>
      <c r="F37" s="306" t="e">
        <f t="shared" si="0"/>
        <v>#DIV/0!</v>
      </c>
    </row>
    <row r="38" spans="1:6" s="10" customFormat="1" ht="15.75" hidden="1">
      <c r="A38" s="86" t="s">
        <v>274</v>
      </c>
      <c r="B38" s="17">
        <v>2</v>
      </c>
      <c r="C38" s="81"/>
      <c r="D38" s="81"/>
      <c r="E38" s="81"/>
      <c r="F38" s="306" t="e">
        <f t="shared" si="0"/>
        <v>#DIV/0!</v>
      </c>
    </row>
    <row r="39" spans="1:6" s="10" customFormat="1" ht="15.75" hidden="1">
      <c r="A39" s="86" t="s">
        <v>414</v>
      </c>
      <c r="B39" s="17">
        <v>2</v>
      </c>
      <c r="C39" s="81"/>
      <c r="D39" s="81"/>
      <c r="E39" s="81"/>
      <c r="F39" s="306" t="e">
        <f t="shared" si="0"/>
        <v>#DIV/0!</v>
      </c>
    </row>
    <row r="40" spans="1:6" s="10" customFormat="1" ht="15.75">
      <c r="A40" s="86" t="s">
        <v>518</v>
      </c>
      <c r="B40" s="17">
        <v>2</v>
      </c>
      <c r="C40" s="81"/>
      <c r="D40" s="81">
        <v>82000</v>
      </c>
      <c r="E40" s="81">
        <v>82000</v>
      </c>
      <c r="F40" s="306">
        <f t="shared" si="0"/>
        <v>100</v>
      </c>
    </row>
    <row r="41" spans="1:6" s="10" customFormat="1" ht="15.75">
      <c r="A41" s="86" t="s">
        <v>461</v>
      </c>
      <c r="B41" s="17">
        <v>2</v>
      </c>
      <c r="C41" s="81"/>
      <c r="D41" s="81"/>
      <c r="E41" s="81"/>
      <c r="F41" s="306"/>
    </row>
    <row r="42" spans="1:6" s="10" customFormat="1" ht="31.5">
      <c r="A42" s="86" t="s">
        <v>275</v>
      </c>
      <c r="B42" s="17">
        <v>2</v>
      </c>
      <c r="C42" s="81"/>
      <c r="D42" s="81"/>
      <c r="E42" s="81"/>
      <c r="F42" s="306"/>
    </row>
    <row r="43" spans="1:6" s="10" customFormat="1" ht="31.5">
      <c r="A43" s="109" t="s">
        <v>415</v>
      </c>
      <c r="B43" s="17"/>
      <c r="C43" s="81">
        <f>SUM(C31:C42)</f>
        <v>0</v>
      </c>
      <c r="D43" s="81">
        <f>SUM(D31:D42)</f>
        <v>98100</v>
      </c>
      <c r="E43" s="124">
        <f>SUM(E31:E42)</f>
        <v>98100</v>
      </c>
      <c r="F43" s="306">
        <f t="shared" si="0"/>
        <v>100</v>
      </c>
    </row>
    <row r="44" spans="1:6" s="10" customFormat="1" ht="15.75" hidden="1">
      <c r="A44" s="86"/>
      <c r="B44" s="17"/>
      <c r="C44" s="81"/>
      <c r="D44" s="81"/>
      <c r="E44" s="81"/>
      <c r="F44" s="306" t="e">
        <f t="shared" si="0"/>
        <v>#DIV/0!</v>
      </c>
    </row>
    <row r="45" spans="1:6" s="10" customFormat="1" ht="15.75" hidden="1">
      <c r="A45" s="109" t="s">
        <v>416</v>
      </c>
      <c r="B45" s="17"/>
      <c r="C45" s="81">
        <f>SUM(C44)</f>
        <v>0</v>
      </c>
      <c r="D45" s="81">
        <f>SUM(D44)</f>
        <v>0</v>
      </c>
      <c r="E45" s="81">
        <f>SUM(E44)</f>
        <v>0</v>
      </c>
      <c r="F45" s="306" t="e">
        <f t="shared" si="0"/>
        <v>#DIV/0!</v>
      </c>
    </row>
    <row r="46" spans="1:6" s="10" customFormat="1" ht="15.75" hidden="1">
      <c r="A46" s="63"/>
      <c r="B46" s="17"/>
      <c r="C46" s="81"/>
      <c r="D46" s="81"/>
      <c r="E46" s="81"/>
      <c r="F46" s="306" t="e">
        <f t="shared" si="0"/>
        <v>#DIV/0!</v>
      </c>
    </row>
    <row r="47" spans="1:6" s="10" customFormat="1" ht="15.75" hidden="1">
      <c r="A47" s="63" t="s">
        <v>277</v>
      </c>
      <c r="B47" s="17"/>
      <c r="C47" s="81"/>
      <c r="D47" s="81"/>
      <c r="E47" s="81"/>
      <c r="F47" s="306" t="e">
        <f t="shared" si="0"/>
        <v>#DIV/0!</v>
      </c>
    </row>
    <row r="48" spans="1:6" s="10" customFormat="1" ht="15.75" hidden="1">
      <c r="A48" s="63"/>
      <c r="B48" s="17"/>
      <c r="C48" s="81"/>
      <c r="D48" s="81"/>
      <c r="E48" s="81"/>
      <c r="F48" s="306" t="e">
        <f t="shared" si="0"/>
        <v>#DIV/0!</v>
      </c>
    </row>
    <row r="49" spans="1:6" s="10" customFormat="1" ht="31.5" hidden="1">
      <c r="A49" s="63" t="s">
        <v>280</v>
      </c>
      <c r="B49" s="17"/>
      <c r="C49" s="81"/>
      <c r="D49" s="81"/>
      <c r="E49" s="81"/>
      <c r="F49" s="306" t="e">
        <f t="shared" si="0"/>
        <v>#DIV/0!</v>
      </c>
    </row>
    <row r="50" spans="1:6" s="10" customFormat="1" ht="15.75" hidden="1">
      <c r="A50" s="63"/>
      <c r="B50" s="17"/>
      <c r="C50" s="81"/>
      <c r="D50" s="81"/>
      <c r="E50" s="81"/>
      <c r="F50" s="306" t="e">
        <f t="shared" si="0"/>
        <v>#DIV/0!</v>
      </c>
    </row>
    <row r="51" spans="1:6" s="10" customFormat="1" ht="31.5" hidden="1">
      <c r="A51" s="63" t="s">
        <v>279</v>
      </c>
      <c r="B51" s="17"/>
      <c r="C51" s="81"/>
      <c r="D51" s="81"/>
      <c r="E51" s="81"/>
      <c r="F51" s="306" t="e">
        <f t="shared" si="0"/>
        <v>#DIV/0!</v>
      </c>
    </row>
    <row r="52" spans="1:6" s="10" customFormat="1" ht="15.75" hidden="1">
      <c r="A52" s="63"/>
      <c r="B52" s="17"/>
      <c r="C52" s="81"/>
      <c r="D52" s="81"/>
      <c r="E52" s="81"/>
      <c r="F52" s="306" t="e">
        <f t="shared" si="0"/>
        <v>#DIV/0!</v>
      </c>
    </row>
    <row r="53" spans="1:6" s="10" customFormat="1" ht="31.5" hidden="1">
      <c r="A53" s="63" t="s">
        <v>278</v>
      </c>
      <c r="B53" s="17"/>
      <c r="C53" s="81"/>
      <c r="D53" s="81"/>
      <c r="E53" s="81"/>
      <c r="F53" s="306" t="e">
        <f t="shared" si="0"/>
        <v>#DIV/0!</v>
      </c>
    </row>
    <row r="54" spans="1:6" s="10" customFormat="1" ht="15.75" hidden="1">
      <c r="A54" s="86" t="s">
        <v>475</v>
      </c>
      <c r="B54" s="17">
        <v>2</v>
      </c>
      <c r="C54" s="81"/>
      <c r="D54" s="81"/>
      <c r="E54" s="81"/>
      <c r="F54" s="306" t="e">
        <f t="shared" si="0"/>
        <v>#DIV/0!</v>
      </c>
    </row>
    <row r="55" spans="1:6" s="10" customFormat="1" ht="15.75" hidden="1">
      <c r="A55" s="86"/>
      <c r="B55" s="17"/>
      <c r="C55" s="81"/>
      <c r="D55" s="81"/>
      <c r="E55" s="81"/>
      <c r="F55" s="306" t="e">
        <f t="shared" si="0"/>
        <v>#DIV/0!</v>
      </c>
    </row>
    <row r="56" spans="1:6" s="10" customFormat="1" ht="15.75" hidden="1">
      <c r="A56" s="86"/>
      <c r="B56" s="17"/>
      <c r="C56" s="81"/>
      <c r="D56" s="81"/>
      <c r="E56" s="81"/>
      <c r="F56" s="306" t="e">
        <f t="shared" si="0"/>
        <v>#DIV/0!</v>
      </c>
    </row>
    <row r="57" spans="1:6" s="10" customFormat="1" ht="15.75" hidden="1">
      <c r="A57" s="86" t="s">
        <v>476</v>
      </c>
      <c r="B57" s="17">
        <v>2</v>
      </c>
      <c r="C57" s="81"/>
      <c r="D57" s="81"/>
      <c r="E57" s="81"/>
      <c r="F57" s="306" t="e">
        <f t="shared" si="0"/>
        <v>#DIV/0!</v>
      </c>
    </row>
    <row r="58" spans="1:6" s="10" customFormat="1" ht="15.75" hidden="1">
      <c r="A58" s="108" t="s">
        <v>453</v>
      </c>
      <c r="B58" s="99"/>
      <c r="C58" s="81">
        <f>SUM(C54:C57)</f>
        <v>0</v>
      </c>
      <c r="D58" s="81">
        <f>SUM(D54:D57)</f>
        <v>0</v>
      </c>
      <c r="E58" s="81">
        <f>SUM(E54:E57)</f>
        <v>0</v>
      </c>
      <c r="F58" s="306" t="e">
        <f t="shared" si="0"/>
        <v>#DIV/0!</v>
      </c>
    </row>
    <row r="59" spans="1:6" s="10" customFormat="1" ht="15.75" hidden="1">
      <c r="A59" s="86" t="s">
        <v>140</v>
      </c>
      <c r="B59" s="99">
        <v>2</v>
      </c>
      <c r="C59" s="81"/>
      <c r="D59" s="81"/>
      <c r="E59" s="81"/>
      <c r="F59" s="306" t="e">
        <f t="shared" si="0"/>
        <v>#DIV/0!</v>
      </c>
    </row>
    <row r="60" spans="1:6" s="10" customFormat="1" ht="15.75" hidden="1">
      <c r="A60" s="86" t="s">
        <v>281</v>
      </c>
      <c r="B60" s="99">
        <v>2</v>
      </c>
      <c r="C60" s="81"/>
      <c r="D60" s="81"/>
      <c r="E60" s="81"/>
      <c r="F60" s="306" t="e">
        <f t="shared" si="0"/>
        <v>#DIV/0!</v>
      </c>
    </row>
    <row r="61" spans="1:6" s="10" customFormat="1" ht="15.75" hidden="1">
      <c r="A61" s="86" t="s">
        <v>141</v>
      </c>
      <c r="B61" s="99">
        <v>2</v>
      </c>
      <c r="C61" s="81"/>
      <c r="D61" s="81"/>
      <c r="E61" s="81"/>
      <c r="F61" s="306" t="e">
        <f t="shared" si="0"/>
        <v>#DIV/0!</v>
      </c>
    </row>
    <row r="62" spans="1:6" s="10" customFormat="1" ht="15.75" hidden="1">
      <c r="A62" s="108" t="s">
        <v>143</v>
      </c>
      <c r="B62" s="99"/>
      <c r="C62" s="81">
        <f>SUM(C59:C61)</f>
        <v>0</v>
      </c>
      <c r="D62" s="81">
        <f>SUM(D59:D61)</f>
        <v>0</v>
      </c>
      <c r="E62" s="81">
        <f>SUM(E59:E61)</f>
        <v>0</v>
      </c>
      <c r="F62" s="306" t="e">
        <f t="shared" si="0"/>
        <v>#DIV/0!</v>
      </c>
    </row>
    <row r="63" spans="1:6" s="10" customFormat="1" ht="15.75" hidden="1">
      <c r="A63" s="86" t="s">
        <v>489</v>
      </c>
      <c r="B63" s="99">
        <v>2</v>
      </c>
      <c r="C63" s="81"/>
      <c r="D63" s="81"/>
      <c r="E63" s="81"/>
      <c r="F63" s="306" t="e">
        <f t="shared" si="0"/>
        <v>#DIV/0!</v>
      </c>
    </row>
    <row r="64" spans="1:6" s="10" customFormat="1" ht="15.75" hidden="1">
      <c r="A64" s="86"/>
      <c r="B64" s="99"/>
      <c r="C64" s="81"/>
      <c r="D64" s="81"/>
      <c r="E64" s="81"/>
      <c r="F64" s="306" t="e">
        <f t="shared" si="0"/>
        <v>#DIV/0!</v>
      </c>
    </row>
    <row r="65" spans="1:6" s="10" customFormat="1" ht="15.75" hidden="1">
      <c r="A65" s="86"/>
      <c r="B65" s="99"/>
      <c r="C65" s="81"/>
      <c r="D65" s="81"/>
      <c r="E65" s="81"/>
      <c r="F65" s="306" t="e">
        <f t="shared" si="0"/>
        <v>#DIV/0!</v>
      </c>
    </row>
    <row r="66" spans="1:6" s="10" customFormat="1" ht="15.75" hidden="1">
      <c r="A66" s="86"/>
      <c r="B66" s="99"/>
      <c r="C66" s="81"/>
      <c r="D66" s="81"/>
      <c r="E66" s="81"/>
      <c r="F66" s="306" t="e">
        <f t="shared" si="0"/>
        <v>#DIV/0!</v>
      </c>
    </row>
    <row r="67" spans="1:6" s="10" customFormat="1" ht="15.75" hidden="1">
      <c r="A67" s="108" t="s">
        <v>144</v>
      </c>
      <c r="B67" s="99"/>
      <c r="C67" s="81">
        <f>SUM(C63:C66)</f>
        <v>0</v>
      </c>
      <c r="D67" s="81">
        <f>SUM(D63:D66)</f>
        <v>0</v>
      </c>
      <c r="E67" s="81">
        <f>SUM(E63:E66)</f>
        <v>0</v>
      </c>
      <c r="F67" s="306" t="e">
        <f t="shared" si="0"/>
        <v>#DIV/0!</v>
      </c>
    </row>
    <row r="68" spans="1:6" s="10" customFormat="1" ht="15.75" hidden="1">
      <c r="A68" s="86" t="s">
        <v>115</v>
      </c>
      <c r="B68" s="17">
        <v>2</v>
      </c>
      <c r="C68" s="81"/>
      <c r="D68" s="81"/>
      <c r="E68" s="81"/>
      <c r="F68" s="306" t="e">
        <f t="shared" si="0"/>
        <v>#DIV/0!</v>
      </c>
    </row>
    <row r="69" spans="1:6" s="10" customFormat="1" ht="15.75" hidden="1">
      <c r="A69" s="86" t="s">
        <v>430</v>
      </c>
      <c r="B69" s="101">
        <v>2</v>
      </c>
      <c r="C69" s="81"/>
      <c r="D69" s="81"/>
      <c r="E69" s="81"/>
      <c r="F69" s="306" t="e">
        <f t="shared" si="0"/>
        <v>#DIV/0!</v>
      </c>
    </row>
    <row r="70" spans="1:6" s="10" customFormat="1" ht="15.75" hidden="1">
      <c r="A70" s="86" t="s">
        <v>439</v>
      </c>
      <c r="B70" s="101">
        <v>2</v>
      </c>
      <c r="C70" s="81"/>
      <c r="D70" s="81"/>
      <c r="E70" s="81"/>
      <c r="F70" s="306" t="e">
        <f t="shared" si="0"/>
        <v>#DIV/0!</v>
      </c>
    </row>
    <row r="71" spans="1:6" s="10" customFormat="1" ht="15.75" hidden="1">
      <c r="A71" s="86" t="s">
        <v>431</v>
      </c>
      <c r="B71" s="101">
        <v>2</v>
      </c>
      <c r="C71" s="81"/>
      <c r="D71" s="81"/>
      <c r="E71" s="81"/>
      <c r="F71" s="306" t="e">
        <f t="shared" si="0"/>
        <v>#DIV/0!</v>
      </c>
    </row>
    <row r="72" spans="1:6" s="10" customFormat="1" ht="15.75" hidden="1">
      <c r="A72" s="86" t="s">
        <v>440</v>
      </c>
      <c r="B72" s="101">
        <v>2</v>
      </c>
      <c r="C72" s="81"/>
      <c r="D72" s="81"/>
      <c r="E72" s="81"/>
      <c r="F72" s="306" t="e">
        <f t="shared" si="0"/>
        <v>#DIV/0!</v>
      </c>
    </row>
    <row r="73" spans="1:6" s="10" customFormat="1" ht="15.75" hidden="1">
      <c r="A73" s="86" t="s">
        <v>432</v>
      </c>
      <c r="B73" s="101">
        <v>2</v>
      </c>
      <c r="C73" s="81"/>
      <c r="D73" s="81"/>
      <c r="E73" s="81"/>
      <c r="F73" s="306" t="e">
        <f aca="true" t="shared" si="1" ref="F73:F136">E73/D73*100</f>
        <v>#DIV/0!</v>
      </c>
    </row>
    <row r="74" spans="1:6" s="10" customFormat="1" ht="15.75" hidden="1">
      <c r="A74" s="86" t="s">
        <v>441</v>
      </c>
      <c r="B74" s="101">
        <v>2</v>
      </c>
      <c r="C74" s="81"/>
      <c r="D74" s="81"/>
      <c r="E74" s="81"/>
      <c r="F74" s="306" t="e">
        <f t="shared" si="1"/>
        <v>#DIV/0!</v>
      </c>
    </row>
    <row r="75" spans="1:6" s="10" customFormat="1" ht="15.75" hidden="1">
      <c r="A75" s="86" t="s">
        <v>104</v>
      </c>
      <c r="B75" s="17"/>
      <c r="C75" s="81"/>
      <c r="D75" s="81"/>
      <c r="E75" s="81"/>
      <c r="F75" s="306" t="e">
        <f t="shared" si="1"/>
        <v>#DIV/0!</v>
      </c>
    </row>
    <row r="76" spans="1:6" s="10" customFormat="1" ht="15.75" hidden="1">
      <c r="A76" s="86" t="s">
        <v>104</v>
      </c>
      <c r="B76" s="17"/>
      <c r="C76" s="81"/>
      <c r="D76" s="81"/>
      <c r="E76" s="81"/>
      <c r="F76" s="306" t="e">
        <f t="shared" si="1"/>
        <v>#DIV/0!</v>
      </c>
    </row>
    <row r="77" spans="1:6" s="10" customFormat="1" ht="15.75" hidden="1">
      <c r="A77" s="108" t="s">
        <v>145</v>
      </c>
      <c r="B77" s="17"/>
      <c r="C77" s="81">
        <f>SUM(C68:C76)</f>
        <v>0</v>
      </c>
      <c r="D77" s="81">
        <f>SUM(D68:D76)</f>
        <v>0</v>
      </c>
      <c r="E77" s="81">
        <f>SUM(E68:E76)</f>
        <v>0</v>
      </c>
      <c r="F77" s="306" t="e">
        <f t="shared" si="1"/>
        <v>#DIV/0!</v>
      </c>
    </row>
    <row r="78" spans="1:6" s="10" customFormat="1" ht="15.75" hidden="1">
      <c r="A78" s="86" t="s">
        <v>442</v>
      </c>
      <c r="B78" s="101">
        <v>2</v>
      </c>
      <c r="C78" s="81"/>
      <c r="D78" s="81"/>
      <c r="E78" s="81"/>
      <c r="F78" s="306" t="e">
        <f t="shared" si="1"/>
        <v>#DIV/0!</v>
      </c>
    </row>
    <row r="79" spans="1:6" s="10" customFormat="1" ht="15.75" hidden="1">
      <c r="A79" s="86" t="s">
        <v>443</v>
      </c>
      <c r="B79" s="101">
        <v>2</v>
      </c>
      <c r="C79" s="81"/>
      <c r="D79" s="81"/>
      <c r="E79" s="81"/>
      <c r="F79" s="306" t="e">
        <f t="shared" si="1"/>
        <v>#DIV/0!</v>
      </c>
    </row>
    <row r="80" spans="1:6" s="10" customFormat="1" ht="15.75" hidden="1">
      <c r="A80" s="86" t="s">
        <v>444</v>
      </c>
      <c r="B80" s="101">
        <v>2</v>
      </c>
      <c r="C80" s="81"/>
      <c r="D80" s="81"/>
      <c r="E80" s="81"/>
      <c r="F80" s="306" t="e">
        <f t="shared" si="1"/>
        <v>#DIV/0!</v>
      </c>
    </row>
    <row r="81" spans="1:6" s="10" customFormat="1" ht="15.75" hidden="1">
      <c r="A81" s="86" t="s">
        <v>445</v>
      </c>
      <c r="B81" s="101">
        <v>2</v>
      </c>
      <c r="C81" s="81"/>
      <c r="D81" s="81"/>
      <c r="E81" s="81"/>
      <c r="F81" s="306" t="e">
        <f t="shared" si="1"/>
        <v>#DIV/0!</v>
      </c>
    </row>
    <row r="82" spans="1:6" s="10" customFormat="1" ht="15.75" hidden="1">
      <c r="A82" s="86" t="s">
        <v>446</v>
      </c>
      <c r="B82" s="101">
        <v>2</v>
      </c>
      <c r="C82" s="81"/>
      <c r="D82" s="81"/>
      <c r="E82" s="81"/>
      <c r="F82" s="306" t="e">
        <f t="shared" si="1"/>
        <v>#DIV/0!</v>
      </c>
    </row>
    <row r="83" spans="1:6" s="10" customFormat="1" ht="15.75" hidden="1">
      <c r="A83" s="86" t="s">
        <v>447</v>
      </c>
      <c r="B83" s="101">
        <v>2</v>
      </c>
      <c r="C83" s="81"/>
      <c r="D83" s="81"/>
      <c r="E83" s="81"/>
      <c r="F83" s="306" t="e">
        <f t="shared" si="1"/>
        <v>#DIV/0!</v>
      </c>
    </row>
    <row r="84" spans="1:6" s="10" customFormat="1" ht="15.75" hidden="1">
      <c r="A84" s="86" t="s">
        <v>448</v>
      </c>
      <c r="B84" s="17">
        <v>2</v>
      </c>
      <c r="C84" s="81"/>
      <c r="D84" s="81"/>
      <c r="E84" s="81"/>
      <c r="F84" s="306" t="e">
        <f t="shared" si="1"/>
        <v>#DIV/0!</v>
      </c>
    </row>
    <row r="85" spans="1:6" s="10" customFormat="1" ht="15.75" hidden="1">
      <c r="A85" s="86" t="s">
        <v>449</v>
      </c>
      <c r="B85" s="17">
        <v>2</v>
      </c>
      <c r="C85" s="81"/>
      <c r="D85" s="81"/>
      <c r="E85" s="81"/>
      <c r="F85" s="306" t="e">
        <f t="shared" si="1"/>
        <v>#DIV/0!</v>
      </c>
    </row>
    <row r="86" spans="1:6" s="10" customFormat="1" ht="15.75" hidden="1">
      <c r="A86" s="86" t="s">
        <v>104</v>
      </c>
      <c r="B86" s="17"/>
      <c r="C86" s="81"/>
      <c r="D86" s="81"/>
      <c r="E86" s="81"/>
      <c r="F86" s="306" t="e">
        <f t="shared" si="1"/>
        <v>#DIV/0!</v>
      </c>
    </row>
    <row r="87" spans="1:6" s="10" customFormat="1" ht="15.75" hidden="1">
      <c r="A87" s="86" t="s">
        <v>104</v>
      </c>
      <c r="B87" s="17"/>
      <c r="C87" s="81"/>
      <c r="D87" s="81"/>
      <c r="E87" s="81"/>
      <c r="F87" s="306" t="e">
        <f t="shared" si="1"/>
        <v>#DIV/0!</v>
      </c>
    </row>
    <row r="88" spans="1:6" s="10" customFormat="1" ht="15.75" hidden="1">
      <c r="A88" s="108" t="s">
        <v>282</v>
      </c>
      <c r="B88" s="17"/>
      <c r="C88" s="81">
        <f>SUM(C78:C87)</f>
        <v>0</v>
      </c>
      <c r="D88" s="81">
        <f>SUM(D78:D87)</f>
        <v>0</v>
      </c>
      <c r="E88" s="81">
        <f>SUM(E78:E87)</f>
        <v>0</v>
      </c>
      <c r="F88" s="306" t="e">
        <f t="shared" si="1"/>
        <v>#DIV/0!</v>
      </c>
    </row>
    <row r="89" spans="1:6" s="10" customFormat="1" ht="15.75" hidden="1">
      <c r="A89" s="63"/>
      <c r="B89" s="17"/>
      <c r="C89" s="81"/>
      <c r="D89" s="81"/>
      <c r="E89" s="81"/>
      <c r="F89" s="306" t="e">
        <f t="shared" si="1"/>
        <v>#DIV/0!</v>
      </c>
    </row>
    <row r="90" spans="1:6" s="10" customFormat="1" ht="15.75" hidden="1">
      <c r="A90" s="63"/>
      <c r="B90" s="17"/>
      <c r="C90" s="81"/>
      <c r="D90" s="81"/>
      <c r="E90" s="81"/>
      <c r="F90" s="306" t="e">
        <f t="shared" si="1"/>
        <v>#DIV/0!</v>
      </c>
    </row>
    <row r="91" spans="1:6" s="10" customFormat="1" ht="31.5" hidden="1">
      <c r="A91" s="109" t="s">
        <v>283</v>
      </c>
      <c r="B91" s="17"/>
      <c r="C91" s="81">
        <f>C58+C62+C67+C77+C88</f>
        <v>0</v>
      </c>
      <c r="D91" s="81">
        <f>D58+D62+D67+D77+D88</f>
        <v>0</v>
      </c>
      <c r="E91" s="81">
        <f>E58+E62+E67+E77+E88</f>
        <v>0</v>
      </c>
      <c r="F91" s="306" t="e">
        <f t="shared" si="1"/>
        <v>#DIV/0!</v>
      </c>
    </row>
    <row r="92" spans="1:6" s="10" customFormat="1" ht="31.5">
      <c r="A92" s="43" t="s">
        <v>253</v>
      </c>
      <c r="B92" s="101"/>
      <c r="C92" s="83">
        <f>SUM(C93:C93:C95)</f>
        <v>7861234</v>
      </c>
      <c r="D92" s="83">
        <f>SUM(D93:D93:D95)</f>
        <v>7998638</v>
      </c>
      <c r="E92" s="83">
        <f>SUM(E93:E93:E95)</f>
        <v>7998638</v>
      </c>
      <c r="F92" s="306">
        <f t="shared" si="1"/>
        <v>100</v>
      </c>
    </row>
    <row r="93" spans="1:6" s="10" customFormat="1" ht="15.75">
      <c r="A93" s="86" t="s">
        <v>375</v>
      </c>
      <c r="B93" s="99">
        <v>1</v>
      </c>
      <c r="C93" s="81">
        <f>SUMIF($B$6:$B$92,"1",C$6:C$92)</f>
        <v>0</v>
      </c>
      <c r="D93" s="81">
        <f>SUMIF($B$6:$B$92,"1",D$6:D$92)</f>
        <v>0</v>
      </c>
      <c r="E93" s="81">
        <f>SUMIF($B$6:$B$92,"1",E$6:E$92)</f>
        <v>0</v>
      </c>
      <c r="F93" s="306"/>
    </row>
    <row r="94" spans="1:6" s="10" customFormat="1" ht="15.75">
      <c r="A94" s="86" t="s">
        <v>218</v>
      </c>
      <c r="B94" s="99">
        <v>2</v>
      </c>
      <c r="C94" s="81">
        <f>SUMIF($B$6:$B$92,"2",C$6:C$92)</f>
        <v>7861234</v>
      </c>
      <c r="D94" s="81">
        <f>SUMIF($B$6:$B$92,"2",D$6:D$92)</f>
        <v>7998638</v>
      </c>
      <c r="E94" s="81">
        <f>SUMIF($B$6:$B$92,"2",E$6:E$92)</f>
        <v>7998638</v>
      </c>
      <c r="F94" s="306">
        <f t="shared" si="1"/>
        <v>100</v>
      </c>
    </row>
    <row r="95" spans="1:6" s="10" customFormat="1" ht="15.75">
      <c r="A95" s="86" t="s">
        <v>110</v>
      </c>
      <c r="B95" s="99">
        <v>3</v>
      </c>
      <c r="C95" s="81">
        <f>SUMIF($B$6:$B$92,"3",C$6:C$92)</f>
        <v>0</v>
      </c>
      <c r="D95" s="81">
        <f>SUMIF($B$6:$B$92,"3",D$6:D$92)</f>
        <v>0</v>
      </c>
      <c r="E95" s="81">
        <f>SUMIF($B$6:$B$92,"3",E$6:E$92)</f>
        <v>0</v>
      </c>
      <c r="F95" s="306"/>
    </row>
    <row r="96" spans="1:6" s="10" customFormat="1" ht="31.5">
      <c r="A96" s="67" t="s">
        <v>284</v>
      </c>
      <c r="B96" s="17"/>
      <c r="C96" s="83"/>
      <c r="D96" s="83"/>
      <c r="E96" s="83"/>
      <c r="F96" s="306"/>
    </row>
    <row r="97" spans="1:6" s="10" customFormat="1" ht="15.75" hidden="1">
      <c r="A97" s="86" t="s">
        <v>142</v>
      </c>
      <c r="B97" s="17">
        <v>2</v>
      </c>
      <c r="C97" s="81"/>
      <c r="D97" s="81"/>
      <c r="E97" s="81"/>
      <c r="F97" s="306" t="e">
        <f t="shared" si="1"/>
        <v>#DIV/0!</v>
      </c>
    </row>
    <row r="98" spans="1:6" s="10" customFormat="1" ht="15.75" hidden="1">
      <c r="A98" s="86" t="s">
        <v>286</v>
      </c>
      <c r="B98" s="17">
        <v>2</v>
      </c>
      <c r="C98" s="81"/>
      <c r="D98" s="81"/>
      <c r="E98" s="81"/>
      <c r="F98" s="306" t="e">
        <f t="shared" si="1"/>
        <v>#DIV/0!</v>
      </c>
    </row>
    <row r="99" spans="1:6" s="10" customFormat="1" ht="31.5" hidden="1">
      <c r="A99" s="86" t="s">
        <v>287</v>
      </c>
      <c r="B99" s="17">
        <v>2</v>
      </c>
      <c r="C99" s="81"/>
      <c r="D99" s="81"/>
      <c r="E99" s="81"/>
      <c r="F99" s="306" t="e">
        <f t="shared" si="1"/>
        <v>#DIV/0!</v>
      </c>
    </row>
    <row r="100" spans="1:6" s="10" customFormat="1" ht="31.5" hidden="1">
      <c r="A100" s="86" t="s">
        <v>288</v>
      </c>
      <c r="B100" s="17">
        <v>2</v>
      </c>
      <c r="C100" s="81"/>
      <c r="D100" s="81"/>
      <c r="E100" s="81"/>
      <c r="F100" s="306" t="e">
        <f t="shared" si="1"/>
        <v>#DIV/0!</v>
      </c>
    </row>
    <row r="101" spans="1:6" s="10" customFormat="1" ht="31.5" hidden="1">
      <c r="A101" s="86" t="s">
        <v>289</v>
      </c>
      <c r="B101" s="17">
        <v>2</v>
      </c>
      <c r="C101" s="81"/>
      <c r="D101" s="81"/>
      <c r="E101" s="81"/>
      <c r="F101" s="306" t="e">
        <f t="shared" si="1"/>
        <v>#DIV/0!</v>
      </c>
    </row>
    <row r="102" spans="1:6" s="10" customFormat="1" ht="31.5" hidden="1">
      <c r="A102" s="86" t="s">
        <v>290</v>
      </c>
      <c r="B102" s="17">
        <v>2</v>
      </c>
      <c r="C102" s="81"/>
      <c r="D102" s="81"/>
      <c r="E102" s="81"/>
      <c r="F102" s="306" t="e">
        <f t="shared" si="1"/>
        <v>#DIV/0!</v>
      </c>
    </row>
    <row r="103" spans="1:6" s="10" customFormat="1" ht="31.5">
      <c r="A103" s="86" t="s">
        <v>529</v>
      </c>
      <c r="B103" s="17">
        <v>2</v>
      </c>
      <c r="C103" s="81">
        <f>SUM(C97:C102)</f>
        <v>0</v>
      </c>
      <c r="D103" s="81">
        <v>1500000</v>
      </c>
      <c r="E103" s="81">
        <v>1500000</v>
      </c>
      <c r="F103" s="306">
        <f t="shared" si="1"/>
        <v>100</v>
      </c>
    </row>
    <row r="104" spans="1:6" s="10" customFormat="1" ht="15.75" hidden="1">
      <c r="A104" s="86"/>
      <c r="B104" s="17"/>
      <c r="C104" s="81"/>
      <c r="D104" s="81"/>
      <c r="E104" s="81"/>
      <c r="F104" s="306" t="e">
        <f t="shared" si="1"/>
        <v>#DIV/0!</v>
      </c>
    </row>
    <row r="105" spans="1:6" s="10" customFormat="1" ht="15.75" hidden="1">
      <c r="A105" s="86"/>
      <c r="B105" s="17"/>
      <c r="C105" s="81"/>
      <c r="D105" s="81"/>
      <c r="E105" s="81"/>
      <c r="F105" s="306" t="e">
        <f t="shared" si="1"/>
        <v>#DIV/0!</v>
      </c>
    </row>
    <row r="106" spans="1:6" s="10" customFormat="1" ht="15.75" hidden="1">
      <c r="A106" s="108" t="s">
        <v>291</v>
      </c>
      <c r="B106" s="17"/>
      <c r="C106" s="81">
        <f>SUM(C104:C105)</f>
        <v>0</v>
      </c>
      <c r="D106" s="81">
        <f>SUM(D104:D105)</f>
        <v>0</v>
      </c>
      <c r="E106" s="81">
        <f>SUM(E104:E105)</f>
        <v>0</v>
      </c>
      <c r="F106" s="306" t="e">
        <f t="shared" si="1"/>
        <v>#DIV/0!</v>
      </c>
    </row>
    <row r="107" spans="1:6" s="10" customFormat="1" ht="15.75" hidden="1">
      <c r="A107" s="108"/>
      <c r="B107" s="17"/>
      <c r="C107" s="81"/>
      <c r="D107" s="81"/>
      <c r="E107" s="81"/>
      <c r="F107" s="306" t="e">
        <f t="shared" si="1"/>
        <v>#DIV/0!</v>
      </c>
    </row>
    <row r="108" spans="1:6" s="10" customFormat="1" ht="31.5">
      <c r="A108" s="109" t="s">
        <v>292</v>
      </c>
      <c r="B108" s="17"/>
      <c r="C108" s="81">
        <f>C103+C106</f>
        <v>0</v>
      </c>
      <c r="D108" s="81">
        <f>D103+D106</f>
        <v>1500000</v>
      </c>
      <c r="E108" s="81">
        <f>E103+E106</f>
        <v>1500000</v>
      </c>
      <c r="F108" s="306">
        <f t="shared" si="1"/>
        <v>100</v>
      </c>
    </row>
    <row r="109" spans="1:6" s="10" customFormat="1" ht="15.75" hidden="1">
      <c r="A109" s="63"/>
      <c r="B109" s="17"/>
      <c r="C109" s="81"/>
      <c r="D109" s="81"/>
      <c r="E109" s="81"/>
      <c r="F109" s="306" t="e">
        <f t="shared" si="1"/>
        <v>#DIV/0!</v>
      </c>
    </row>
    <row r="110" spans="1:6" s="10" customFormat="1" ht="31.5" hidden="1">
      <c r="A110" s="63" t="s">
        <v>293</v>
      </c>
      <c r="B110" s="17"/>
      <c r="C110" s="81"/>
      <c r="D110" s="81"/>
      <c r="E110" s="81"/>
      <c r="F110" s="306" t="e">
        <f t="shared" si="1"/>
        <v>#DIV/0!</v>
      </c>
    </row>
    <row r="111" spans="1:6" s="10" customFormat="1" ht="15.75" hidden="1">
      <c r="A111" s="63"/>
      <c r="B111" s="17"/>
      <c r="C111" s="81"/>
      <c r="D111" s="81"/>
      <c r="E111" s="81"/>
      <c r="F111" s="306" t="e">
        <f t="shared" si="1"/>
        <v>#DIV/0!</v>
      </c>
    </row>
    <row r="112" spans="1:6" s="10" customFormat="1" ht="31.5" hidden="1">
      <c r="A112" s="63" t="s">
        <v>294</v>
      </c>
      <c r="B112" s="17"/>
      <c r="C112" s="81"/>
      <c r="D112" s="81"/>
      <c r="E112" s="81"/>
      <c r="F112" s="306" t="e">
        <f t="shared" si="1"/>
        <v>#DIV/0!</v>
      </c>
    </row>
    <row r="113" spans="1:6" s="10" customFormat="1" ht="15.75" hidden="1">
      <c r="A113" s="63"/>
      <c r="B113" s="17"/>
      <c r="C113" s="81"/>
      <c r="D113" s="81"/>
      <c r="E113" s="81"/>
      <c r="F113" s="306" t="e">
        <f t="shared" si="1"/>
        <v>#DIV/0!</v>
      </c>
    </row>
    <row r="114" spans="1:6" s="10" customFormat="1" ht="31.5" hidden="1">
      <c r="A114" s="63" t="s">
        <v>295</v>
      </c>
      <c r="B114" s="17"/>
      <c r="C114" s="81"/>
      <c r="D114" s="81"/>
      <c r="E114" s="81"/>
      <c r="F114" s="306" t="e">
        <f t="shared" si="1"/>
        <v>#DIV/0!</v>
      </c>
    </row>
    <row r="115" spans="1:6" s="10" customFormat="1" ht="31.5">
      <c r="A115" s="86" t="s">
        <v>463</v>
      </c>
      <c r="B115" s="17">
        <v>2</v>
      </c>
      <c r="C115" s="81">
        <v>1500000</v>
      </c>
      <c r="D115" s="81">
        <v>0</v>
      </c>
      <c r="E115" s="81">
        <v>0</v>
      </c>
      <c r="F115" s="306"/>
    </row>
    <row r="116" spans="1:6" s="10" customFormat="1" ht="15.75">
      <c r="A116" s="108" t="s">
        <v>464</v>
      </c>
      <c r="B116" s="17"/>
      <c r="C116" s="81">
        <f>SUM(C114:C115)</f>
        <v>1500000</v>
      </c>
      <c r="D116" s="81">
        <f>SUM(D114:D115)</f>
        <v>0</v>
      </c>
      <c r="E116" s="81">
        <f>SUM(E114:E115)</f>
        <v>0</v>
      </c>
      <c r="F116" s="306"/>
    </row>
    <row r="117" spans="1:6" s="10" customFormat="1" ht="15.75" hidden="1">
      <c r="A117" s="63"/>
      <c r="B117" s="17"/>
      <c r="C117" s="81"/>
      <c r="D117" s="81"/>
      <c r="E117" s="81"/>
      <c r="F117" s="306"/>
    </row>
    <row r="118" spans="1:6" s="10" customFormat="1" ht="31.5" hidden="1">
      <c r="A118" s="108" t="s">
        <v>482</v>
      </c>
      <c r="B118" s="17"/>
      <c r="C118" s="81">
        <f>SUM(C117)</f>
        <v>0</v>
      </c>
      <c r="D118" s="81">
        <f>SUM(D117)</f>
        <v>0</v>
      </c>
      <c r="E118" s="81">
        <f>SUM(E117)</f>
        <v>0</v>
      </c>
      <c r="F118" s="306"/>
    </row>
    <row r="119" spans="1:6" s="10" customFormat="1" ht="15.75" hidden="1">
      <c r="A119" s="108"/>
      <c r="B119" s="17"/>
      <c r="C119" s="81"/>
      <c r="D119" s="81"/>
      <c r="E119" s="81"/>
      <c r="F119" s="306"/>
    </row>
    <row r="120" spans="1:6" s="10" customFormat="1" ht="15.75" hidden="1">
      <c r="A120" s="86"/>
      <c r="B120" s="17"/>
      <c r="C120" s="81"/>
      <c r="D120" s="81"/>
      <c r="E120" s="81"/>
      <c r="F120" s="306"/>
    </row>
    <row r="121" spans="1:6" s="10" customFormat="1" ht="15.75" hidden="1">
      <c r="A121" s="108" t="s">
        <v>144</v>
      </c>
      <c r="B121" s="17"/>
      <c r="C121" s="81">
        <f>SUM(C119:C120)</f>
        <v>0</v>
      </c>
      <c r="D121" s="81">
        <f>SUM(D119:D120)</f>
        <v>0</v>
      </c>
      <c r="E121" s="81">
        <f>SUM(E119:E120)</f>
        <v>0</v>
      </c>
      <c r="F121" s="306"/>
    </row>
    <row r="122" spans="1:6" s="10" customFormat="1" ht="15.75" hidden="1">
      <c r="A122" s="108"/>
      <c r="B122" s="17"/>
      <c r="C122" s="81"/>
      <c r="D122" s="81"/>
      <c r="E122" s="81"/>
      <c r="F122" s="306"/>
    </row>
    <row r="123" spans="1:6" s="10" customFormat="1" ht="15.75" hidden="1">
      <c r="A123" s="122"/>
      <c r="B123" s="17"/>
      <c r="C123" s="81"/>
      <c r="D123" s="81"/>
      <c r="E123" s="81"/>
      <c r="F123" s="306"/>
    </row>
    <row r="124" spans="1:6" s="10" customFormat="1" ht="15.75" hidden="1">
      <c r="A124" s="122"/>
      <c r="B124" s="17"/>
      <c r="C124" s="81"/>
      <c r="D124" s="81"/>
      <c r="E124" s="81"/>
      <c r="F124" s="306"/>
    </row>
    <row r="125" spans="1:6" s="10" customFormat="1" ht="15.75" hidden="1">
      <c r="A125" s="108" t="s">
        <v>145</v>
      </c>
      <c r="B125" s="17"/>
      <c r="C125" s="81">
        <f>SUM(C123:C124)</f>
        <v>0</v>
      </c>
      <c r="D125" s="81">
        <f>SUM(D123:D124)</f>
        <v>0</v>
      </c>
      <c r="E125" s="81">
        <f>SUM(E123:E124)</f>
        <v>0</v>
      </c>
      <c r="F125" s="306"/>
    </row>
    <row r="126" spans="1:6" s="10" customFormat="1" ht="31.5">
      <c r="A126" s="63" t="s">
        <v>296</v>
      </c>
      <c r="B126" s="17"/>
      <c r="C126" s="81">
        <f>C116+C125+C118+C121</f>
        <v>1500000</v>
      </c>
      <c r="D126" s="81">
        <f>D116+D125+D118+D121</f>
        <v>0</v>
      </c>
      <c r="E126" s="124">
        <f>E116+E125+E118+E121</f>
        <v>0</v>
      </c>
      <c r="F126" s="306"/>
    </row>
    <row r="127" spans="1:6" s="10" customFormat="1" ht="31.5">
      <c r="A127" s="43" t="s">
        <v>284</v>
      </c>
      <c r="B127" s="101"/>
      <c r="C127" s="83">
        <f>SUM(C128:C128:C130)</f>
        <v>1500000</v>
      </c>
      <c r="D127" s="83">
        <f>SUM(D128:D128:D130)</f>
        <v>1500000</v>
      </c>
      <c r="E127" s="83">
        <f>SUM(E128:E128:E130)</f>
        <v>1500000</v>
      </c>
      <c r="F127" s="306">
        <f t="shared" si="1"/>
        <v>100</v>
      </c>
    </row>
    <row r="128" spans="1:6" s="10" customFormat="1" ht="15.75">
      <c r="A128" s="86" t="s">
        <v>375</v>
      </c>
      <c r="B128" s="99">
        <v>1</v>
      </c>
      <c r="C128" s="81">
        <f>SUMIF($B$96:$B$127,"1",C$96:C$127)</f>
        <v>0</v>
      </c>
      <c r="D128" s="81">
        <f>SUMIF($B$96:$B$127,"1",D$96:D$127)</f>
        <v>0</v>
      </c>
      <c r="E128" s="81">
        <f>SUMIF($B$96:$B$127,"1",E$96:E$127)</f>
        <v>0</v>
      </c>
      <c r="F128" s="306"/>
    </row>
    <row r="129" spans="1:6" s="10" customFormat="1" ht="15.75">
      <c r="A129" s="86" t="s">
        <v>218</v>
      </c>
      <c r="B129" s="99">
        <v>2</v>
      </c>
      <c r="C129" s="81">
        <f>SUMIF($B$96:$B$127,"2",C$96:C$127)</f>
        <v>1500000</v>
      </c>
      <c r="D129" s="81">
        <f>SUMIF($B$96:$B$127,"2",D$96:D$127)</f>
        <v>1500000</v>
      </c>
      <c r="E129" s="81">
        <f>SUMIF($B$96:$B$127,"2",E$96:E$127)</f>
        <v>1500000</v>
      </c>
      <c r="F129" s="306">
        <f t="shared" si="1"/>
        <v>100</v>
      </c>
    </row>
    <row r="130" spans="1:6" s="10" customFormat="1" ht="15.75">
      <c r="A130" s="86" t="s">
        <v>110</v>
      </c>
      <c r="B130" s="99">
        <v>3</v>
      </c>
      <c r="C130" s="81">
        <f>SUMIF($B$96:$B$127,"3",C$96:C$127)</f>
        <v>0</v>
      </c>
      <c r="D130" s="81">
        <f>SUMIF($B$96:$B$127,"3",D$96:D$127)</f>
        <v>0</v>
      </c>
      <c r="E130" s="81">
        <f>SUMIF($B$96:$B$127,"3",E$96:E$127)</f>
        <v>0</v>
      </c>
      <c r="F130" s="306"/>
    </row>
    <row r="131" spans="1:6" s="10" customFormat="1" ht="15.75">
      <c r="A131" s="67" t="s">
        <v>298</v>
      </c>
      <c r="B131" s="17"/>
      <c r="C131" s="83"/>
      <c r="D131" s="83"/>
      <c r="E131" s="83"/>
      <c r="F131" s="306"/>
    </row>
    <row r="132" spans="1:6" s="10" customFormat="1" ht="31.5" hidden="1">
      <c r="A132" s="86" t="s">
        <v>300</v>
      </c>
      <c r="B132" s="17">
        <v>2</v>
      </c>
      <c r="C132" s="81"/>
      <c r="D132" s="81"/>
      <c r="E132" s="81"/>
      <c r="F132" s="306" t="e">
        <f t="shared" si="1"/>
        <v>#DIV/0!</v>
      </c>
    </row>
    <row r="133" spans="1:6" s="10" customFormat="1" ht="15.75" hidden="1">
      <c r="A133" s="109" t="s">
        <v>299</v>
      </c>
      <c r="B133" s="17"/>
      <c r="C133" s="81">
        <f>SUM(C132)</f>
        <v>0</v>
      </c>
      <c r="D133" s="81">
        <f>SUM(D132)</f>
        <v>0</v>
      </c>
      <c r="E133" s="81">
        <f>SUM(E132)</f>
        <v>0</v>
      </c>
      <c r="F133" s="306" t="e">
        <f t="shared" si="1"/>
        <v>#DIV/0!</v>
      </c>
    </row>
    <row r="134" spans="1:6" s="10" customFormat="1" ht="15.75" hidden="1">
      <c r="A134" s="86" t="s">
        <v>102</v>
      </c>
      <c r="B134" s="17">
        <v>3</v>
      </c>
      <c r="C134" s="81"/>
      <c r="D134" s="81"/>
      <c r="E134" s="81"/>
      <c r="F134" s="306" t="e">
        <f t="shared" si="1"/>
        <v>#DIV/0!</v>
      </c>
    </row>
    <row r="135" spans="1:6" s="10" customFormat="1" ht="15.75">
      <c r="A135" s="86" t="s">
        <v>101</v>
      </c>
      <c r="B135" s="17">
        <v>3</v>
      </c>
      <c r="C135" s="81">
        <v>849000</v>
      </c>
      <c r="D135" s="81">
        <v>849000</v>
      </c>
      <c r="E135" s="81">
        <v>576673</v>
      </c>
      <c r="F135" s="306">
        <f t="shared" si="1"/>
        <v>67.92379269729093</v>
      </c>
    </row>
    <row r="136" spans="1:6" s="10" customFormat="1" ht="15.75">
      <c r="A136" s="109" t="s">
        <v>301</v>
      </c>
      <c r="B136" s="17"/>
      <c r="C136" s="81">
        <f>SUM(C134:C135)</f>
        <v>849000</v>
      </c>
      <c r="D136" s="81">
        <f>SUM(D134:D135)</f>
        <v>849000</v>
      </c>
      <c r="E136" s="124">
        <f>SUM(E134:E135)</f>
        <v>576673</v>
      </c>
      <c r="F136" s="306">
        <f t="shared" si="1"/>
        <v>67.92379269729093</v>
      </c>
    </row>
    <row r="137" spans="1:6" s="10" customFormat="1" ht="31.5" customHeight="1">
      <c r="A137" s="86" t="s">
        <v>302</v>
      </c>
      <c r="B137" s="17">
        <v>3</v>
      </c>
      <c r="C137" s="81">
        <v>0</v>
      </c>
      <c r="D137" s="81">
        <v>60578</v>
      </c>
      <c r="E137" s="81">
        <v>0</v>
      </c>
      <c r="F137" s="306">
        <f aca="true" t="shared" si="2" ref="F137:F200">E137/D137*100</f>
        <v>0</v>
      </c>
    </row>
    <row r="138" spans="1:6" s="10" customFormat="1" ht="31.5" customHeight="1" hidden="1">
      <c r="A138" s="86" t="s">
        <v>303</v>
      </c>
      <c r="B138" s="17">
        <v>3</v>
      </c>
      <c r="C138" s="81"/>
      <c r="D138" s="81"/>
      <c r="E138" s="81"/>
      <c r="F138" s="306" t="e">
        <f t="shared" si="2"/>
        <v>#DIV/0!</v>
      </c>
    </row>
    <row r="139" spans="1:6" s="10" customFormat="1" ht="15.75" customHeight="1">
      <c r="A139" s="109" t="s">
        <v>304</v>
      </c>
      <c r="B139" s="17"/>
      <c r="C139" s="81">
        <f>SUM(C137:C138)</f>
        <v>0</v>
      </c>
      <c r="D139" s="81">
        <f>SUM(D137:D138)</f>
        <v>60578</v>
      </c>
      <c r="E139" s="81">
        <f>SUM(E137:E138)</f>
        <v>0</v>
      </c>
      <c r="F139" s="306">
        <f t="shared" si="2"/>
        <v>0</v>
      </c>
    </row>
    <row r="140" spans="1:6" s="10" customFormat="1" ht="31.5">
      <c r="A140" s="86" t="s">
        <v>305</v>
      </c>
      <c r="B140" s="17">
        <v>2</v>
      </c>
      <c r="C140" s="81">
        <v>72000</v>
      </c>
      <c r="D140" s="81">
        <v>72000</v>
      </c>
      <c r="E140" s="124">
        <v>68907</v>
      </c>
      <c r="F140" s="306">
        <f t="shared" si="2"/>
        <v>95.70416666666667</v>
      </c>
    </row>
    <row r="141" spans="1:6" s="10" customFormat="1" ht="15.75" hidden="1">
      <c r="A141" s="86" t="s">
        <v>306</v>
      </c>
      <c r="B141" s="17">
        <v>2</v>
      </c>
      <c r="C141" s="81"/>
      <c r="D141" s="81"/>
      <c r="E141" s="81"/>
      <c r="F141" s="306" t="e">
        <f t="shared" si="2"/>
        <v>#DIV/0!</v>
      </c>
    </row>
    <row r="142" spans="1:6" s="10" customFormat="1" ht="15.75">
      <c r="A142" s="63" t="s">
        <v>307</v>
      </c>
      <c r="B142" s="17"/>
      <c r="C142" s="81">
        <f>SUM(C140:C141)</f>
        <v>72000</v>
      </c>
      <c r="D142" s="81">
        <f>SUM(D140:D141)</f>
        <v>72000</v>
      </c>
      <c r="E142" s="81">
        <f>SUM(E140:E141)</f>
        <v>68907</v>
      </c>
      <c r="F142" s="306">
        <f t="shared" si="2"/>
        <v>95.70416666666667</v>
      </c>
    </row>
    <row r="143" spans="1:6" s="10" customFormat="1" ht="15.75" hidden="1">
      <c r="A143" s="86" t="s">
        <v>308</v>
      </c>
      <c r="B143" s="17">
        <v>3</v>
      </c>
      <c r="C143" s="81"/>
      <c r="D143" s="81"/>
      <c r="E143" s="81"/>
      <c r="F143" s="306" t="e">
        <f t="shared" si="2"/>
        <v>#DIV/0!</v>
      </c>
    </row>
    <row r="144" spans="1:6" s="10" customFormat="1" ht="15.75" hidden="1">
      <c r="A144" s="86" t="s">
        <v>309</v>
      </c>
      <c r="B144" s="17">
        <v>2</v>
      </c>
      <c r="C144" s="81"/>
      <c r="D144" s="81"/>
      <c r="E144" s="81"/>
      <c r="F144" s="306" t="e">
        <f t="shared" si="2"/>
        <v>#DIV/0!</v>
      </c>
    </row>
    <row r="145" spans="1:6" s="10" customFormat="1" ht="15.75" hidden="1">
      <c r="A145" s="109" t="s">
        <v>310</v>
      </c>
      <c r="B145" s="17"/>
      <c r="C145" s="81">
        <f>SUM(C143:C144)</f>
        <v>0</v>
      </c>
      <c r="D145" s="81">
        <f>SUM(D143:D144)</f>
        <v>0</v>
      </c>
      <c r="E145" s="81">
        <f>SUM(E143:E144)</f>
        <v>0</v>
      </c>
      <c r="F145" s="306" t="e">
        <f t="shared" si="2"/>
        <v>#DIV/0!</v>
      </c>
    </row>
    <row r="146" spans="1:6" s="10" customFormat="1" ht="15.75" hidden="1">
      <c r="A146" s="86" t="s">
        <v>311</v>
      </c>
      <c r="B146" s="17">
        <v>2</v>
      </c>
      <c r="C146" s="81"/>
      <c r="D146" s="81"/>
      <c r="E146" s="81"/>
      <c r="F146" s="306" t="e">
        <f t="shared" si="2"/>
        <v>#DIV/0!</v>
      </c>
    </row>
    <row r="147" spans="1:6" s="10" customFormat="1" ht="15.75" hidden="1">
      <c r="A147" s="86" t="s">
        <v>312</v>
      </c>
      <c r="B147" s="17">
        <v>2</v>
      </c>
      <c r="C147" s="81"/>
      <c r="D147" s="81"/>
      <c r="E147" s="81"/>
      <c r="F147" s="306" t="e">
        <f t="shared" si="2"/>
        <v>#DIV/0!</v>
      </c>
    </row>
    <row r="148" spans="1:6" s="10" customFormat="1" ht="15.75" hidden="1">
      <c r="A148" s="86" t="s">
        <v>132</v>
      </c>
      <c r="B148" s="17">
        <v>2</v>
      </c>
      <c r="C148" s="81"/>
      <c r="D148" s="81"/>
      <c r="E148" s="81"/>
      <c r="F148" s="306" t="e">
        <f t="shared" si="2"/>
        <v>#DIV/0!</v>
      </c>
    </row>
    <row r="149" spans="1:6" s="10" customFormat="1" ht="15.75" hidden="1">
      <c r="A149" s="86" t="s">
        <v>133</v>
      </c>
      <c r="B149" s="17">
        <v>2</v>
      </c>
      <c r="C149" s="81"/>
      <c r="D149" s="81"/>
      <c r="E149" s="81"/>
      <c r="F149" s="306" t="e">
        <f t="shared" si="2"/>
        <v>#DIV/0!</v>
      </c>
    </row>
    <row r="150" spans="1:6" s="10" customFormat="1" ht="15.75" hidden="1">
      <c r="A150" s="86" t="s">
        <v>134</v>
      </c>
      <c r="B150" s="17">
        <v>2</v>
      </c>
      <c r="C150" s="81"/>
      <c r="D150" s="81"/>
      <c r="E150" s="81"/>
      <c r="F150" s="306" t="e">
        <f t="shared" si="2"/>
        <v>#DIV/0!</v>
      </c>
    </row>
    <row r="151" spans="1:6" s="10" customFormat="1" ht="47.25" hidden="1">
      <c r="A151" s="86" t="s">
        <v>313</v>
      </c>
      <c r="B151" s="17">
        <v>2</v>
      </c>
      <c r="C151" s="81"/>
      <c r="D151" s="81"/>
      <c r="E151" s="81"/>
      <c r="F151" s="306" t="e">
        <f t="shared" si="2"/>
        <v>#DIV/0!</v>
      </c>
    </row>
    <row r="152" spans="1:6" s="10" customFormat="1" ht="15.75" hidden="1">
      <c r="A152" s="86" t="s">
        <v>314</v>
      </c>
      <c r="B152" s="17">
        <v>2</v>
      </c>
      <c r="C152" s="81"/>
      <c r="D152" s="81"/>
      <c r="E152" s="81"/>
      <c r="F152" s="306" t="e">
        <f t="shared" si="2"/>
        <v>#DIV/0!</v>
      </c>
    </row>
    <row r="153" spans="1:6" s="10" customFormat="1" ht="15.75">
      <c r="A153" s="86" t="s">
        <v>315</v>
      </c>
      <c r="B153" s="17">
        <v>2</v>
      </c>
      <c r="C153" s="81">
        <v>9000</v>
      </c>
      <c r="D153" s="81">
        <v>9000</v>
      </c>
      <c r="E153" s="81">
        <v>116</v>
      </c>
      <c r="F153" s="306">
        <f t="shared" si="2"/>
        <v>1.288888888888889</v>
      </c>
    </row>
    <row r="154" spans="1:6" s="10" customFormat="1" ht="31.5">
      <c r="A154" s="108" t="s">
        <v>316</v>
      </c>
      <c r="B154" s="17"/>
      <c r="C154" s="81">
        <f>SUM(C153)</f>
        <v>9000</v>
      </c>
      <c r="D154" s="81">
        <f>SUM(D153)</f>
        <v>9000</v>
      </c>
      <c r="E154" s="124">
        <f>SUM(E153)</f>
        <v>116</v>
      </c>
      <c r="F154" s="306">
        <f t="shared" si="2"/>
        <v>1.288888888888889</v>
      </c>
    </row>
    <row r="155" spans="1:6" s="10" customFormat="1" ht="15.75">
      <c r="A155" s="109" t="s">
        <v>317</v>
      </c>
      <c r="B155" s="17"/>
      <c r="C155" s="81">
        <f>SUM(C146:C152)+C154</f>
        <v>9000</v>
      </c>
      <c r="D155" s="81">
        <f>SUM(D146:D152)+D154</f>
        <v>9000</v>
      </c>
      <c r="E155" s="81">
        <f>SUM(E146:E152)+E154</f>
        <v>116</v>
      </c>
      <c r="F155" s="306">
        <f t="shared" si="2"/>
        <v>1.288888888888889</v>
      </c>
    </row>
    <row r="156" spans="1:6" s="10" customFormat="1" ht="15.75">
      <c r="A156" s="43" t="s">
        <v>298</v>
      </c>
      <c r="B156" s="101"/>
      <c r="C156" s="83">
        <f>SUM(C157:C157:C159)</f>
        <v>930000</v>
      </c>
      <c r="D156" s="83">
        <f>SUM(D157:D157:D159)</f>
        <v>990578</v>
      </c>
      <c r="E156" s="83">
        <f>SUM(E157:E157:E159)</f>
        <v>645696</v>
      </c>
      <c r="F156" s="306">
        <f t="shared" si="2"/>
        <v>65.18376139990995</v>
      </c>
    </row>
    <row r="157" spans="1:6" s="10" customFormat="1" ht="15.75">
      <c r="A157" s="86" t="s">
        <v>375</v>
      </c>
      <c r="B157" s="99">
        <v>1</v>
      </c>
      <c r="C157" s="81">
        <f>SUMIF($B$131:$B$156,"1",C$131:C$156)</f>
        <v>0</v>
      </c>
      <c r="D157" s="81">
        <f>SUMIF($B$131:$B$156,"1",D$131:D$156)</f>
        <v>0</v>
      </c>
      <c r="E157" s="81">
        <f>SUMIF($B$131:$B$156,"1",E$131:E$156)</f>
        <v>0</v>
      </c>
      <c r="F157" s="306"/>
    </row>
    <row r="158" spans="1:6" s="10" customFormat="1" ht="15.75">
      <c r="A158" s="86" t="s">
        <v>218</v>
      </c>
      <c r="B158" s="99">
        <v>2</v>
      </c>
      <c r="C158" s="81">
        <f>SUMIF($B$131:$B$156,"2",C$131:C$156)</f>
        <v>81000</v>
      </c>
      <c r="D158" s="81">
        <f>SUMIF($B$131:$B$156,"2",D$131:D$156)</f>
        <v>81000</v>
      </c>
      <c r="E158" s="81">
        <f>SUMIF($B$131:$B$156,"2",E$131:E$156)</f>
        <v>69023</v>
      </c>
      <c r="F158" s="306">
        <f t="shared" si="2"/>
        <v>85.21358024691358</v>
      </c>
    </row>
    <row r="159" spans="1:6" s="10" customFormat="1" ht="15.75">
      <c r="A159" s="86" t="s">
        <v>110</v>
      </c>
      <c r="B159" s="99">
        <v>3</v>
      </c>
      <c r="C159" s="81">
        <f>SUMIF($B$131:$B$156,"3",C$131:C$156)</f>
        <v>849000</v>
      </c>
      <c r="D159" s="81">
        <f>SUMIF($B$131:$B$156,"3",D$131:D$156)</f>
        <v>909578</v>
      </c>
      <c r="E159" s="81">
        <f>SUMIF($B$131:$B$156,"3",E$131:E$156)</f>
        <v>576673</v>
      </c>
      <c r="F159" s="306">
        <f t="shared" si="2"/>
        <v>63.40006024771927</v>
      </c>
    </row>
    <row r="160" spans="1:6" s="10" customFormat="1" ht="15.75">
      <c r="A160" s="67" t="s">
        <v>322</v>
      </c>
      <c r="B160" s="17"/>
      <c r="C160" s="83"/>
      <c r="D160" s="83"/>
      <c r="E160" s="83"/>
      <c r="F160" s="306"/>
    </row>
    <row r="161" spans="1:6" s="10" customFormat="1" ht="15.75" hidden="1">
      <c r="A161" s="86"/>
      <c r="B161" s="17"/>
      <c r="C161" s="81"/>
      <c r="D161" s="81"/>
      <c r="E161" s="81"/>
      <c r="F161" s="306" t="e">
        <f t="shared" si="2"/>
        <v>#DIV/0!</v>
      </c>
    </row>
    <row r="162" spans="1:6" s="10" customFormat="1" ht="15.75" hidden="1">
      <c r="A162" s="86" t="s">
        <v>104</v>
      </c>
      <c r="B162" s="17"/>
      <c r="C162" s="81"/>
      <c r="D162" s="81"/>
      <c r="E162" s="81"/>
      <c r="F162" s="306" t="e">
        <f t="shared" si="2"/>
        <v>#DIV/0!</v>
      </c>
    </row>
    <row r="163" spans="1:6" s="10" customFormat="1" ht="15.75" hidden="1">
      <c r="A163" s="108" t="s">
        <v>318</v>
      </c>
      <c r="B163" s="17"/>
      <c r="C163" s="81">
        <f>SUM(C161:C162)</f>
        <v>0</v>
      </c>
      <c r="D163" s="81">
        <f>SUM(D161:D162)</f>
        <v>0</v>
      </c>
      <c r="E163" s="81">
        <f>SUM(E161:E162)</f>
        <v>0</v>
      </c>
      <c r="F163" s="306" t="e">
        <f t="shared" si="2"/>
        <v>#DIV/0!</v>
      </c>
    </row>
    <row r="164" spans="1:6" s="10" customFormat="1" ht="31.5">
      <c r="A164" s="86" t="s">
        <v>319</v>
      </c>
      <c r="B164" s="17"/>
      <c r="C164" s="81">
        <f>SUM(C165:C169)</f>
        <v>0</v>
      </c>
      <c r="D164" s="81">
        <f>SUM(D165:D169)</f>
        <v>4480</v>
      </c>
      <c r="E164" s="81">
        <f>SUM(E165:E169)</f>
        <v>4480</v>
      </c>
      <c r="F164" s="306">
        <f t="shared" si="2"/>
        <v>100</v>
      </c>
    </row>
    <row r="165" spans="1:6" s="10" customFormat="1" ht="15.75">
      <c r="A165" s="121" t="s">
        <v>427</v>
      </c>
      <c r="B165" s="17">
        <v>2</v>
      </c>
      <c r="C165" s="81"/>
      <c r="D165" s="81">
        <v>4480</v>
      </c>
      <c r="E165" s="81">
        <v>4480</v>
      </c>
      <c r="F165" s="306">
        <f t="shared" si="2"/>
        <v>100</v>
      </c>
    </row>
    <row r="166" spans="1:6" s="10" customFormat="1" ht="15.75" hidden="1">
      <c r="A166" s="121" t="s">
        <v>490</v>
      </c>
      <c r="B166" s="17">
        <v>2</v>
      </c>
      <c r="C166" s="81"/>
      <c r="D166" s="81"/>
      <c r="E166" s="81"/>
      <c r="F166" s="306" t="e">
        <f t="shared" si="2"/>
        <v>#DIV/0!</v>
      </c>
    </row>
    <row r="167" spans="1:6" s="10" customFormat="1" ht="15.75" hidden="1">
      <c r="A167" s="121" t="s">
        <v>484</v>
      </c>
      <c r="B167" s="17">
        <v>2</v>
      </c>
      <c r="C167" s="81"/>
      <c r="D167" s="81"/>
      <c r="E167" s="81"/>
      <c r="F167" s="306" t="e">
        <f t="shared" si="2"/>
        <v>#DIV/0!</v>
      </c>
    </row>
    <row r="168" spans="1:6" s="10" customFormat="1" ht="15.75" hidden="1">
      <c r="A168" s="121" t="s">
        <v>485</v>
      </c>
      <c r="B168" s="17">
        <v>2</v>
      </c>
      <c r="C168" s="81"/>
      <c r="D168" s="81"/>
      <c r="E168" s="81"/>
      <c r="F168" s="306" t="e">
        <f t="shared" si="2"/>
        <v>#DIV/0!</v>
      </c>
    </row>
    <row r="169" spans="1:6" s="10" customFormat="1" ht="15.75" hidden="1">
      <c r="A169" s="121" t="s">
        <v>486</v>
      </c>
      <c r="B169" s="17">
        <v>2</v>
      </c>
      <c r="C169" s="81"/>
      <c r="D169" s="81"/>
      <c r="E169" s="81"/>
      <c r="F169" s="306" t="e">
        <f t="shared" si="2"/>
        <v>#DIV/0!</v>
      </c>
    </row>
    <row r="170" spans="1:6" s="10" customFormat="1" ht="31.5" hidden="1">
      <c r="A170" s="86" t="s">
        <v>320</v>
      </c>
      <c r="B170" s="17">
        <v>2</v>
      </c>
      <c r="C170" s="81"/>
      <c r="D170" s="81"/>
      <c r="E170" s="81"/>
      <c r="F170" s="306" t="e">
        <f t="shared" si="2"/>
        <v>#DIV/0!</v>
      </c>
    </row>
    <row r="171" spans="1:6" s="10" customFormat="1" ht="15.75" hidden="1">
      <c r="A171" s="86" t="s">
        <v>483</v>
      </c>
      <c r="B171" s="17"/>
      <c r="C171" s="81"/>
      <c r="D171" s="81"/>
      <c r="E171" s="81"/>
      <c r="F171" s="306" t="e">
        <f t="shared" si="2"/>
        <v>#DIV/0!</v>
      </c>
    </row>
    <row r="172" spans="1:6" s="10" customFormat="1" ht="15.75" hidden="1">
      <c r="A172" s="109" t="s">
        <v>321</v>
      </c>
      <c r="B172" s="17"/>
      <c r="C172" s="81">
        <f>SUM(C165:C171)</f>
        <v>0</v>
      </c>
      <c r="D172" s="81">
        <f>SUM(D165:D171)</f>
        <v>4480</v>
      </c>
      <c r="E172" s="81">
        <f>SUM(E165:E171)</f>
        <v>4480</v>
      </c>
      <c r="F172" s="306">
        <f t="shared" si="2"/>
        <v>100</v>
      </c>
    </row>
    <row r="173" spans="1:6" s="10" customFormat="1" ht="15.75" hidden="1">
      <c r="A173" s="86" t="s">
        <v>104</v>
      </c>
      <c r="B173" s="17"/>
      <c r="C173" s="81"/>
      <c r="D173" s="81"/>
      <c r="E173" s="81"/>
      <c r="F173" s="306" t="e">
        <f t="shared" si="2"/>
        <v>#DIV/0!</v>
      </c>
    </row>
    <row r="174" spans="1:6" s="10" customFormat="1" ht="15.75" hidden="1">
      <c r="A174" s="86" t="s">
        <v>104</v>
      </c>
      <c r="B174" s="17"/>
      <c r="C174" s="81"/>
      <c r="D174" s="81"/>
      <c r="E174" s="81"/>
      <c r="F174" s="306" t="e">
        <f t="shared" si="2"/>
        <v>#DIV/0!</v>
      </c>
    </row>
    <row r="175" spans="1:6" s="10" customFormat="1" ht="15.75" hidden="1">
      <c r="A175" s="108" t="s">
        <v>323</v>
      </c>
      <c r="B175" s="17"/>
      <c r="C175" s="81">
        <f>SUM(C173:C174)</f>
        <v>0</v>
      </c>
      <c r="D175" s="81">
        <f>SUM(D173:D174)</f>
        <v>0</v>
      </c>
      <c r="E175" s="81">
        <f>SUM(E173:E174)</f>
        <v>0</v>
      </c>
      <c r="F175" s="306" t="e">
        <f t="shared" si="2"/>
        <v>#DIV/0!</v>
      </c>
    </row>
    <row r="176" spans="1:6" s="10" customFormat="1" ht="15.75" hidden="1">
      <c r="A176" s="86" t="s">
        <v>104</v>
      </c>
      <c r="B176" s="17"/>
      <c r="C176" s="81"/>
      <c r="D176" s="81"/>
      <c r="E176" s="81"/>
      <c r="F176" s="306" t="e">
        <f t="shared" si="2"/>
        <v>#DIV/0!</v>
      </c>
    </row>
    <row r="177" spans="1:6" s="10" customFormat="1" ht="15.75" hidden="1">
      <c r="A177" s="86"/>
      <c r="B177" s="17"/>
      <c r="C177" s="81"/>
      <c r="D177" s="81"/>
      <c r="E177" s="81"/>
      <c r="F177" s="306" t="e">
        <f t="shared" si="2"/>
        <v>#DIV/0!</v>
      </c>
    </row>
    <row r="178" spans="1:6" s="10" customFormat="1" ht="15.75" hidden="1">
      <c r="A178" s="108" t="s">
        <v>324</v>
      </c>
      <c r="B178" s="17"/>
      <c r="C178" s="81">
        <f>SUM(C176:C177)</f>
        <v>0</v>
      </c>
      <c r="D178" s="81">
        <f>SUM(D176:D177)</f>
        <v>0</v>
      </c>
      <c r="E178" s="81">
        <f>SUM(E176:E177)</f>
        <v>0</v>
      </c>
      <c r="F178" s="306" t="e">
        <f t="shared" si="2"/>
        <v>#DIV/0!</v>
      </c>
    </row>
    <row r="179" spans="1:6" s="10" customFormat="1" ht="15.75" hidden="1">
      <c r="A179" s="63" t="s">
        <v>325</v>
      </c>
      <c r="B179" s="17"/>
      <c r="C179" s="81">
        <f>C175+C178</f>
        <v>0</v>
      </c>
      <c r="D179" s="81">
        <f>D175+D178</f>
        <v>0</v>
      </c>
      <c r="E179" s="81">
        <f>E175+E178</f>
        <v>0</v>
      </c>
      <c r="F179" s="306" t="e">
        <f t="shared" si="2"/>
        <v>#DIV/0!</v>
      </c>
    </row>
    <row r="180" spans="1:6" s="10" customFormat="1" ht="15.75" hidden="1">
      <c r="A180" s="86" t="s">
        <v>326</v>
      </c>
      <c r="B180" s="17">
        <v>2</v>
      </c>
      <c r="C180" s="81"/>
      <c r="D180" s="81"/>
      <c r="E180" s="81"/>
      <c r="F180" s="306" t="e">
        <f t="shared" si="2"/>
        <v>#DIV/0!</v>
      </c>
    </row>
    <row r="181" spans="1:6" s="10" customFormat="1" ht="31.5">
      <c r="A181" s="86" t="s">
        <v>327</v>
      </c>
      <c r="B181" s="17">
        <v>2</v>
      </c>
      <c r="C181" s="81">
        <v>50000</v>
      </c>
      <c r="D181" s="81">
        <v>50000</v>
      </c>
      <c r="E181" s="81">
        <v>51698</v>
      </c>
      <c r="F181" s="306">
        <f t="shared" si="2"/>
        <v>103.396</v>
      </c>
    </row>
    <row r="182" spans="1:6" s="10" customFormat="1" ht="31.5" hidden="1">
      <c r="A182" s="86" t="s">
        <v>328</v>
      </c>
      <c r="B182" s="17">
        <v>2</v>
      </c>
      <c r="C182" s="81"/>
      <c r="D182" s="81"/>
      <c r="E182" s="81"/>
      <c r="F182" s="306" t="e">
        <f t="shared" si="2"/>
        <v>#DIV/0!</v>
      </c>
    </row>
    <row r="183" spans="1:6" s="10" customFormat="1" ht="15.75" hidden="1">
      <c r="A183" s="86" t="s">
        <v>330</v>
      </c>
      <c r="B183" s="17">
        <v>2</v>
      </c>
      <c r="C183" s="81"/>
      <c r="D183" s="81"/>
      <c r="E183" s="81"/>
      <c r="F183" s="306" t="e">
        <f t="shared" si="2"/>
        <v>#DIV/0!</v>
      </c>
    </row>
    <row r="184" spans="1:6" s="10" customFormat="1" ht="31.5" hidden="1">
      <c r="A184" s="86" t="s">
        <v>329</v>
      </c>
      <c r="B184" s="17">
        <v>2</v>
      </c>
      <c r="C184" s="81"/>
      <c r="D184" s="81"/>
      <c r="E184" s="81"/>
      <c r="F184" s="306" t="e">
        <f t="shared" si="2"/>
        <v>#DIV/0!</v>
      </c>
    </row>
    <row r="185" spans="1:6" s="10" customFormat="1" ht="15.75" hidden="1">
      <c r="A185" s="86" t="s">
        <v>331</v>
      </c>
      <c r="B185" s="17">
        <v>2</v>
      </c>
      <c r="C185" s="81"/>
      <c r="D185" s="81"/>
      <c r="E185" s="81"/>
      <c r="F185" s="306" t="e">
        <f t="shared" si="2"/>
        <v>#DIV/0!</v>
      </c>
    </row>
    <row r="186" spans="1:6" s="10" customFormat="1" ht="15.75" hidden="1">
      <c r="A186" s="86" t="s">
        <v>104</v>
      </c>
      <c r="B186" s="17">
        <v>2</v>
      </c>
      <c r="C186" s="81"/>
      <c r="D186" s="81"/>
      <c r="E186" s="81"/>
      <c r="F186" s="306" t="e">
        <f t="shared" si="2"/>
        <v>#DIV/0!</v>
      </c>
    </row>
    <row r="187" spans="1:6" s="10" customFormat="1" ht="15.75" hidden="1">
      <c r="A187" s="86" t="s">
        <v>104</v>
      </c>
      <c r="B187" s="17">
        <v>2</v>
      </c>
      <c r="C187" s="81"/>
      <c r="D187" s="81"/>
      <c r="E187" s="81"/>
      <c r="F187" s="306" t="e">
        <f t="shared" si="2"/>
        <v>#DIV/0!</v>
      </c>
    </row>
    <row r="188" spans="1:6" s="10" customFormat="1" ht="15.75" hidden="1">
      <c r="A188" s="86" t="s">
        <v>104</v>
      </c>
      <c r="B188" s="17">
        <v>2</v>
      </c>
      <c r="C188" s="81"/>
      <c r="D188" s="81"/>
      <c r="E188" s="81"/>
      <c r="F188" s="306" t="e">
        <f t="shared" si="2"/>
        <v>#DIV/0!</v>
      </c>
    </row>
    <row r="189" spans="1:6" s="10" customFormat="1" ht="15.75" hidden="1">
      <c r="A189" s="86" t="s">
        <v>104</v>
      </c>
      <c r="B189" s="17">
        <v>2</v>
      </c>
      <c r="C189" s="81"/>
      <c r="D189" s="81"/>
      <c r="E189" s="81"/>
      <c r="F189" s="306" t="e">
        <f t="shared" si="2"/>
        <v>#DIV/0!</v>
      </c>
    </row>
    <row r="190" spans="1:6" s="10" customFormat="1" ht="15.75" hidden="1">
      <c r="A190" s="108" t="s">
        <v>332</v>
      </c>
      <c r="B190" s="17"/>
      <c r="C190" s="81">
        <f>SUM(C186:C189)</f>
        <v>0</v>
      </c>
      <c r="D190" s="81">
        <f>SUM(D186:D189)</f>
        <v>0</v>
      </c>
      <c r="E190" s="81">
        <f>SUM(E186:E189)</f>
        <v>0</v>
      </c>
      <c r="F190" s="306" t="e">
        <f t="shared" si="2"/>
        <v>#DIV/0!</v>
      </c>
    </row>
    <row r="191" spans="1:6" s="10" customFormat="1" ht="15.75">
      <c r="A191" s="63" t="s">
        <v>333</v>
      </c>
      <c r="B191" s="17"/>
      <c r="C191" s="81">
        <f>SUM(C180:C185)+C190</f>
        <v>50000</v>
      </c>
      <c r="D191" s="81">
        <f>SUM(D180:D185)+D190</f>
        <v>50000</v>
      </c>
      <c r="E191" s="81">
        <f>SUM(E180:E185)+E190</f>
        <v>51698</v>
      </c>
      <c r="F191" s="306">
        <f t="shared" si="2"/>
        <v>103.396</v>
      </c>
    </row>
    <row r="192" spans="1:6" s="10" customFormat="1" ht="15.75">
      <c r="A192" s="86" t="s">
        <v>362</v>
      </c>
      <c r="B192" s="17">
        <v>2</v>
      </c>
      <c r="C192" s="81">
        <v>102910</v>
      </c>
      <c r="D192" s="81">
        <v>102910</v>
      </c>
      <c r="E192" s="81">
        <v>101270</v>
      </c>
      <c r="F192" s="306">
        <f t="shared" si="2"/>
        <v>98.40637450199203</v>
      </c>
    </row>
    <row r="193" spans="1:6" s="10" customFormat="1" ht="15.75" hidden="1">
      <c r="A193" s="86" t="s">
        <v>334</v>
      </c>
      <c r="B193" s="17">
        <v>2</v>
      </c>
      <c r="C193" s="81"/>
      <c r="D193" s="81"/>
      <c r="E193" s="81"/>
      <c r="F193" s="306" t="e">
        <f t="shared" si="2"/>
        <v>#DIV/0!</v>
      </c>
    </row>
    <row r="194" spans="1:6" s="10" customFormat="1" ht="15.75" hidden="1">
      <c r="A194" s="86" t="s">
        <v>335</v>
      </c>
      <c r="B194" s="17">
        <v>2</v>
      </c>
      <c r="C194" s="81"/>
      <c r="D194" s="81"/>
      <c r="E194" s="81"/>
      <c r="F194" s="306" t="e">
        <f t="shared" si="2"/>
        <v>#DIV/0!</v>
      </c>
    </row>
    <row r="195" spans="1:6" s="10" customFormat="1" ht="15.75">
      <c r="A195" s="109" t="s">
        <v>336</v>
      </c>
      <c r="B195" s="17"/>
      <c r="C195" s="81">
        <f>SUM(C192:C194)</f>
        <v>102910</v>
      </c>
      <c r="D195" s="81">
        <f>SUM(D192:D194)</f>
        <v>102910</v>
      </c>
      <c r="E195" s="81">
        <f>SUM(E192:E194)</f>
        <v>101270</v>
      </c>
      <c r="F195" s="306">
        <f t="shared" si="2"/>
        <v>98.40637450199203</v>
      </c>
    </row>
    <row r="196" spans="1:6" s="10" customFormat="1" ht="15.75" hidden="1">
      <c r="A196" s="63" t="s">
        <v>337</v>
      </c>
      <c r="B196" s="17"/>
      <c r="C196" s="81"/>
      <c r="D196" s="81"/>
      <c r="E196" s="81"/>
      <c r="F196" s="306" t="e">
        <f t="shared" si="2"/>
        <v>#DIV/0!</v>
      </c>
    </row>
    <row r="197" spans="1:6" s="10" customFormat="1" ht="15.75" hidden="1">
      <c r="A197" s="63" t="s">
        <v>338</v>
      </c>
      <c r="B197" s="17"/>
      <c r="C197" s="81"/>
      <c r="D197" s="81"/>
      <c r="E197" s="81"/>
      <c r="F197" s="306" t="e">
        <f t="shared" si="2"/>
        <v>#DIV/0!</v>
      </c>
    </row>
    <row r="198" spans="1:6" s="10" customFormat="1" ht="15.75" hidden="1">
      <c r="A198" s="86" t="s">
        <v>455</v>
      </c>
      <c r="B198" s="17">
        <v>2</v>
      </c>
      <c r="C198" s="81"/>
      <c r="D198" s="81"/>
      <c r="E198" s="81"/>
      <c r="F198" s="306" t="e">
        <f t="shared" si="2"/>
        <v>#DIV/0!</v>
      </c>
    </row>
    <row r="199" spans="1:6" s="10" customFormat="1" ht="31.5">
      <c r="A199" s="86" t="s">
        <v>456</v>
      </c>
      <c r="B199" s="17">
        <v>2</v>
      </c>
      <c r="C199" s="81">
        <v>20000</v>
      </c>
      <c r="D199" s="81">
        <v>20000</v>
      </c>
      <c r="E199" s="81">
        <v>19861</v>
      </c>
      <c r="F199" s="306">
        <f t="shared" si="2"/>
        <v>99.30499999999999</v>
      </c>
    </row>
    <row r="200" spans="1:6" s="10" customFormat="1" ht="31.5">
      <c r="A200" s="63" t="s">
        <v>454</v>
      </c>
      <c r="B200" s="17"/>
      <c r="C200" s="81">
        <f>SUM(C198:C199)</f>
        <v>20000</v>
      </c>
      <c r="D200" s="81">
        <f>SUM(D198:D199)</f>
        <v>20000</v>
      </c>
      <c r="E200" s="81">
        <f>SUM(E198:E199)</f>
        <v>19861</v>
      </c>
      <c r="F200" s="306">
        <f t="shared" si="2"/>
        <v>99.30499999999999</v>
      </c>
    </row>
    <row r="201" spans="1:6" s="10" customFormat="1" ht="15.75" hidden="1">
      <c r="A201" s="86" t="s">
        <v>457</v>
      </c>
      <c r="B201" s="17">
        <v>2</v>
      </c>
      <c r="C201" s="81"/>
      <c r="D201" s="81"/>
      <c r="E201" s="81"/>
      <c r="F201" s="306" t="e">
        <f aca="true" t="shared" si="3" ref="F201:F263">E201/D201*100</f>
        <v>#DIV/0!</v>
      </c>
    </row>
    <row r="202" spans="1:6" s="10" customFormat="1" ht="15.75" hidden="1">
      <c r="A202" s="86" t="s">
        <v>458</v>
      </c>
      <c r="B202" s="17">
        <v>2</v>
      </c>
      <c r="C202" s="81"/>
      <c r="D202" s="81"/>
      <c r="E202" s="81"/>
      <c r="F202" s="306" t="e">
        <f t="shared" si="3"/>
        <v>#DIV/0!</v>
      </c>
    </row>
    <row r="203" spans="1:6" s="10" customFormat="1" ht="15.75">
      <c r="A203" s="63" t="s">
        <v>339</v>
      </c>
      <c r="B203" s="105"/>
      <c r="C203" s="81">
        <f>SUM(C201:C202)</f>
        <v>0</v>
      </c>
      <c r="D203" s="81">
        <f>SUM(D201:D202)</f>
        <v>0</v>
      </c>
      <c r="E203" s="81">
        <f>SUM(E201:E202)</f>
        <v>0</v>
      </c>
      <c r="F203" s="306"/>
    </row>
    <row r="204" spans="1:6" s="10" customFormat="1" ht="15.75">
      <c r="A204" s="86" t="s">
        <v>417</v>
      </c>
      <c r="B204" s="105">
        <v>2</v>
      </c>
      <c r="C204" s="81"/>
      <c r="D204" s="81">
        <v>66587</v>
      </c>
      <c r="E204" s="81">
        <v>66587</v>
      </c>
      <c r="F204" s="306">
        <f t="shared" si="3"/>
        <v>100</v>
      </c>
    </row>
    <row r="205" spans="1:6" s="10" customFormat="1" ht="63" hidden="1">
      <c r="A205" s="86" t="s">
        <v>340</v>
      </c>
      <c r="B205" s="105"/>
      <c r="C205" s="81"/>
      <c r="D205" s="81"/>
      <c r="E205" s="81"/>
      <c r="F205" s="306" t="e">
        <f t="shared" si="3"/>
        <v>#DIV/0!</v>
      </c>
    </row>
    <row r="206" spans="1:6" s="10" customFormat="1" ht="31.5" hidden="1">
      <c r="A206" s="86" t="s">
        <v>342</v>
      </c>
      <c r="B206" s="105">
        <v>2</v>
      </c>
      <c r="C206" s="81"/>
      <c r="D206" s="81"/>
      <c r="E206" s="81"/>
      <c r="F206" s="306" t="e">
        <f t="shared" si="3"/>
        <v>#DIV/0!</v>
      </c>
    </row>
    <row r="207" spans="1:6" s="10" customFormat="1" ht="15.75" hidden="1">
      <c r="A207" s="86" t="s">
        <v>343</v>
      </c>
      <c r="B207" s="105"/>
      <c r="C207" s="81"/>
      <c r="D207" s="81"/>
      <c r="E207" s="81"/>
      <c r="F207" s="306" t="e">
        <f t="shared" si="3"/>
        <v>#DIV/0!</v>
      </c>
    </row>
    <row r="208" spans="1:6" s="10" customFormat="1" ht="15.75" hidden="1">
      <c r="A208" s="108" t="s">
        <v>341</v>
      </c>
      <c r="B208" s="105"/>
      <c r="C208" s="81">
        <f>SUM(C206:C207)</f>
        <v>0</v>
      </c>
      <c r="D208" s="81">
        <f>SUM(D206:D207)</f>
        <v>0</v>
      </c>
      <c r="E208" s="81">
        <f>SUM(E206:E207)</f>
        <v>0</v>
      </c>
      <c r="F208" s="306" t="e">
        <f t="shared" si="3"/>
        <v>#DIV/0!</v>
      </c>
    </row>
    <row r="209" spans="1:6" s="10" customFormat="1" ht="15.75" hidden="1">
      <c r="A209" s="86" t="s">
        <v>104</v>
      </c>
      <c r="B209" s="105"/>
      <c r="C209" s="81"/>
      <c r="D209" s="81"/>
      <c r="E209" s="81"/>
      <c r="F209" s="306" t="e">
        <f t="shared" si="3"/>
        <v>#DIV/0!</v>
      </c>
    </row>
    <row r="210" spans="1:6" s="10" customFormat="1" ht="15.75" hidden="1">
      <c r="A210" s="86" t="s">
        <v>104</v>
      </c>
      <c r="B210" s="105"/>
      <c r="C210" s="81"/>
      <c r="D210" s="81"/>
      <c r="E210" s="81"/>
      <c r="F210" s="306" t="e">
        <f t="shared" si="3"/>
        <v>#DIV/0!</v>
      </c>
    </row>
    <row r="211" spans="1:6" s="10" customFormat="1" ht="31.5" hidden="1">
      <c r="A211" s="108" t="s">
        <v>344</v>
      </c>
      <c r="B211" s="105"/>
      <c r="C211" s="81">
        <f>SUM(C209:C210)</f>
        <v>0</v>
      </c>
      <c r="D211" s="81">
        <f>SUM(D209:D210)</f>
        <v>0</v>
      </c>
      <c r="E211" s="81">
        <f>SUM(E209:E210)</f>
        <v>0</v>
      </c>
      <c r="F211" s="306" t="e">
        <f t="shared" si="3"/>
        <v>#DIV/0!</v>
      </c>
    </row>
    <row r="212" spans="1:6" s="10" customFormat="1" ht="15.75" hidden="1">
      <c r="A212" s="63" t="s">
        <v>418</v>
      </c>
      <c r="B212" s="105"/>
      <c r="C212" s="81">
        <f>SUM(C205)+C208+C211</f>
        <v>0</v>
      </c>
      <c r="D212" s="81">
        <f>SUM(D205)+D208+D211</f>
        <v>0</v>
      </c>
      <c r="E212" s="81">
        <f>SUM(E205)+E208+E211</f>
        <v>0</v>
      </c>
      <c r="F212" s="306" t="e">
        <f t="shared" si="3"/>
        <v>#DIV/0!</v>
      </c>
    </row>
    <row r="213" spans="1:6" s="10" customFormat="1" ht="15.75">
      <c r="A213" s="43" t="s">
        <v>322</v>
      </c>
      <c r="B213" s="101"/>
      <c r="C213" s="83">
        <f>SUM(C214:C214:C216)</f>
        <v>172910</v>
      </c>
      <c r="D213" s="83">
        <f>SUM(D214:D214:D216)</f>
        <v>243977</v>
      </c>
      <c r="E213" s="83">
        <f>SUM(E214:E214:E216)</f>
        <v>243896</v>
      </c>
      <c r="F213" s="306">
        <f t="shared" si="3"/>
        <v>99.96680014919438</v>
      </c>
    </row>
    <row r="214" spans="1:6" s="10" customFormat="1" ht="15.75">
      <c r="A214" s="86" t="s">
        <v>375</v>
      </c>
      <c r="B214" s="99">
        <v>1</v>
      </c>
      <c r="C214" s="81">
        <f>SUMIF($B$160:$B$213,"1",C$160:C$213)</f>
        <v>0</v>
      </c>
      <c r="D214" s="81">
        <f>SUMIF($B$160:$B$213,"1",D$160:D$213)</f>
        <v>0</v>
      </c>
      <c r="E214" s="81">
        <f>SUMIF($B$160:$B$213,"1",E$160:E$213)</f>
        <v>0</v>
      </c>
      <c r="F214" s="306"/>
    </row>
    <row r="215" spans="1:6" s="10" customFormat="1" ht="15.75">
      <c r="A215" s="86" t="s">
        <v>218</v>
      </c>
      <c r="B215" s="99">
        <v>2</v>
      </c>
      <c r="C215" s="81">
        <f>SUMIF($B$160:$B$213,"2",C$160:C$213)</f>
        <v>172910</v>
      </c>
      <c r="D215" s="81">
        <f>SUMIF($B$160:$B$213,"2",D$160:D$213)</f>
        <v>243977</v>
      </c>
      <c r="E215" s="81">
        <f>SUMIF($B$160:$B$213,"2",E$160:E$213)</f>
        <v>243896</v>
      </c>
      <c r="F215" s="306">
        <f t="shared" si="3"/>
        <v>99.96680014919438</v>
      </c>
    </row>
    <row r="216" spans="1:6" s="10" customFormat="1" ht="15.75">
      <c r="A216" s="86" t="s">
        <v>110</v>
      </c>
      <c r="B216" s="99">
        <v>3</v>
      </c>
      <c r="C216" s="81">
        <f>SUMIF($B$160:$B$213,"3",C$160:C$213)</f>
        <v>0</v>
      </c>
      <c r="D216" s="81">
        <f>SUMIF($B$160:$B$213,"3",D$160:D$213)</f>
        <v>0</v>
      </c>
      <c r="E216" s="81">
        <f>SUMIF($B$160:$B$213,"3",E$160:E$213)</f>
        <v>0</v>
      </c>
      <c r="F216" s="306"/>
    </row>
    <row r="217" spans="1:6" s="10" customFormat="1" ht="15.75">
      <c r="A217" s="67" t="s">
        <v>345</v>
      </c>
      <c r="B217" s="17"/>
      <c r="C217" s="83"/>
      <c r="D217" s="83"/>
      <c r="E217" s="83"/>
      <c r="F217" s="306"/>
    </row>
    <row r="218" spans="1:6" s="10" customFormat="1" ht="15.75" hidden="1">
      <c r="A218" s="86" t="s">
        <v>103</v>
      </c>
      <c r="B218" s="105"/>
      <c r="C218" s="81"/>
      <c r="D218" s="81"/>
      <c r="E218" s="81"/>
      <c r="F218" s="306" t="e">
        <f t="shared" si="3"/>
        <v>#DIV/0!</v>
      </c>
    </row>
    <row r="219" spans="1:6" s="10" customFormat="1" ht="15.75" hidden="1">
      <c r="A219" s="109" t="s">
        <v>346</v>
      </c>
      <c r="B219" s="105"/>
      <c r="C219" s="81">
        <f>SUM(C218)</f>
        <v>0</v>
      </c>
      <c r="D219" s="81">
        <f>SUM(D218)</f>
        <v>0</v>
      </c>
      <c r="E219" s="81">
        <f>SUM(E218)</f>
        <v>0</v>
      </c>
      <c r="F219" s="306" t="e">
        <f t="shared" si="3"/>
        <v>#DIV/0!</v>
      </c>
    </row>
    <row r="220" spans="1:6" s="10" customFormat="1" ht="15.75" hidden="1">
      <c r="A220" s="86" t="s">
        <v>347</v>
      </c>
      <c r="B220" s="105">
        <v>2</v>
      </c>
      <c r="C220" s="81"/>
      <c r="D220" s="81"/>
      <c r="E220" s="81"/>
      <c r="F220" s="306" t="e">
        <f t="shared" si="3"/>
        <v>#DIV/0!</v>
      </c>
    </row>
    <row r="221" spans="1:6" s="10" customFormat="1" ht="15.75">
      <c r="A221" s="86" t="s">
        <v>504</v>
      </c>
      <c r="B221" s="105">
        <v>2</v>
      </c>
      <c r="C221" s="81">
        <v>92700</v>
      </c>
      <c r="D221" s="81">
        <v>92700</v>
      </c>
      <c r="E221" s="81">
        <v>92700</v>
      </c>
      <c r="F221" s="306">
        <f t="shared" si="3"/>
        <v>100</v>
      </c>
    </row>
    <row r="222" spans="1:6" s="10" customFormat="1" ht="15.75" hidden="1">
      <c r="A222" s="86" t="s">
        <v>104</v>
      </c>
      <c r="B222" s="105">
        <v>2</v>
      </c>
      <c r="C222" s="81"/>
      <c r="D222" s="81"/>
      <c r="E222" s="81"/>
      <c r="F222" s="306" t="e">
        <f t="shared" si="3"/>
        <v>#DIV/0!</v>
      </c>
    </row>
    <row r="223" spans="1:6" s="10" customFormat="1" ht="47.25">
      <c r="A223" s="108" t="s">
        <v>349</v>
      </c>
      <c r="B223" s="105"/>
      <c r="C223" s="81">
        <f>SUM(C221:C222)</f>
        <v>92700</v>
      </c>
      <c r="D223" s="81">
        <f>SUM(D221:D222)</f>
        <v>92700</v>
      </c>
      <c r="E223" s="81">
        <f>SUM(E221:E222)</f>
        <v>92700</v>
      </c>
      <c r="F223" s="306">
        <f t="shared" si="3"/>
        <v>100</v>
      </c>
    </row>
    <row r="224" spans="1:6" s="10" customFormat="1" ht="15.75">
      <c r="A224" s="63" t="s">
        <v>348</v>
      </c>
      <c r="B224" s="105"/>
      <c r="C224" s="81">
        <f>C220+C223</f>
        <v>92700</v>
      </c>
      <c r="D224" s="81">
        <f>D220+D223</f>
        <v>92700</v>
      </c>
      <c r="E224" s="81">
        <f>E220+E223</f>
        <v>92700</v>
      </c>
      <c r="F224" s="306">
        <f t="shared" si="3"/>
        <v>100</v>
      </c>
    </row>
    <row r="225" spans="1:6" s="10" customFormat="1" ht="15.75" hidden="1">
      <c r="A225" s="86"/>
      <c r="B225" s="105"/>
      <c r="C225" s="81"/>
      <c r="D225" s="81"/>
      <c r="E225" s="81"/>
      <c r="F225" s="306" t="e">
        <f t="shared" si="3"/>
        <v>#DIV/0!</v>
      </c>
    </row>
    <row r="226" spans="1:6" s="10" customFormat="1" ht="15.75" hidden="1">
      <c r="A226" s="86" t="s">
        <v>103</v>
      </c>
      <c r="B226" s="105">
        <v>2</v>
      </c>
      <c r="C226" s="81"/>
      <c r="D226" s="81"/>
      <c r="E226" s="81"/>
      <c r="F226" s="306" t="e">
        <f t="shared" si="3"/>
        <v>#DIV/0!</v>
      </c>
    </row>
    <row r="227" spans="1:6" s="10" customFormat="1" ht="15.75" hidden="1">
      <c r="A227" s="86" t="s">
        <v>103</v>
      </c>
      <c r="B227" s="105">
        <v>2</v>
      </c>
      <c r="C227" s="81"/>
      <c r="D227" s="81"/>
      <c r="E227" s="81"/>
      <c r="F227" s="306" t="e">
        <f t="shared" si="3"/>
        <v>#DIV/0!</v>
      </c>
    </row>
    <row r="228" spans="1:6" s="10" customFormat="1" ht="15.75" hidden="1">
      <c r="A228" s="109" t="s">
        <v>350</v>
      </c>
      <c r="B228" s="105"/>
      <c r="C228" s="81">
        <f>SUM(C225:C227)</f>
        <v>0</v>
      </c>
      <c r="D228" s="81">
        <f>SUM(D225:D227)</f>
        <v>0</v>
      </c>
      <c r="E228" s="81">
        <f>SUM(E225:E227)</f>
        <v>0</v>
      </c>
      <c r="F228" s="306" t="e">
        <f t="shared" si="3"/>
        <v>#DIV/0!</v>
      </c>
    </row>
    <row r="229" spans="1:6" s="10" customFormat="1" ht="15.75" hidden="1">
      <c r="A229" s="86" t="s">
        <v>351</v>
      </c>
      <c r="B229" s="105">
        <v>2</v>
      </c>
      <c r="C229" s="81"/>
      <c r="D229" s="81"/>
      <c r="E229" s="81"/>
      <c r="F229" s="306" t="e">
        <f t="shared" si="3"/>
        <v>#DIV/0!</v>
      </c>
    </row>
    <row r="230" spans="1:6" s="10" customFormat="1" ht="15.75" hidden="1">
      <c r="A230" s="86" t="s">
        <v>352</v>
      </c>
      <c r="B230" s="105">
        <v>2</v>
      </c>
      <c r="C230" s="81"/>
      <c r="D230" s="81"/>
      <c r="E230" s="81"/>
      <c r="F230" s="306" t="e">
        <f t="shared" si="3"/>
        <v>#DIV/0!</v>
      </c>
    </row>
    <row r="231" spans="1:6" s="10" customFormat="1" ht="15.75" hidden="1">
      <c r="A231" s="63" t="s">
        <v>353</v>
      </c>
      <c r="B231" s="105"/>
      <c r="C231" s="81">
        <f>SUM(C229:C230)</f>
        <v>0</v>
      </c>
      <c r="D231" s="81">
        <f>SUM(D229:D230)</f>
        <v>0</v>
      </c>
      <c r="E231" s="81">
        <f>SUM(E229:E230)</f>
        <v>0</v>
      </c>
      <c r="F231" s="306" t="e">
        <f t="shared" si="3"/>
        <v>#DIV/0!</v>
      </c>
    </row>
    <row r="232" spans="1:6" s="10" customFormat="1" ht="15.75" hidden="1">
      <c r="A232" s="63" t="s">
        <v>354</v>
      </c>
      <c r="B232" s="105">
        <v>2</v>
      </c>
      <c r="C232" s="81"/>
      <c r="D232" s="81"/>
      <c r="E232" s="81"/>
      <c r="F232" s="306" t="e">
        <f t="shared" si="3"/>
        <v>#DIV/0!</v>
      </c>
    </row>
    <row r="233" spans="1:6" s="10" customFormat="1" ht="15.75">
      <c r="A233" s="43" t="s">
        <v>345</v>
      </c>
      <c r="B233" s="101"/>
      <c r="C233" s="83">
        <f>SUM(C234:C234:C236)</f>
        <v>92700</v>
      </c>
      <c r="D233" s="83">
        <f>SUM(D234:D234:D236)</f>
        <v>92700</v>
      </c>
      <c r="E233" s="83">
        <f>SUM(E234:E234:E236)</f>
        <v>92700</v>
      </c>
      <c r="F233" s="306">
        <f t="shared" si="3"/>
        <v>100</v>
      </c>
    </row>
    <row r="234" spans="1:6" s="10" customFormat="1" ht="15.75">
      <c r="A234" s="86" t="s">
        <v>375</v>
      </c>
      <c r="B234" s="99">
        <v>1</v>
      </c>
      <c r="C234" s="81">
        <f>SUMIF($B$217:$B$233,"1",C$217:C$233)</f>
        <v>0</v>
      </c>
      <c r="D234" s="81">
        <f>SUMIF($B$217:$B$233,"1",D$217:D$233)</f>
        <v>0</v>
      </c>
      <c r="E234" s="81">
        <f>SUMIF($B$217:$B$233,"1",E$217:E$233)</f>
        <v>0</v>
      </c>
      <c r="F234" s="306"/>
    </row>
    <row r="235" spans="1:6" s="10" customFormat="1" ht="15.75">
      <c r="A235" s="86" t="s">
        <v>218</v>
      </c>
      <c r="B235" s="99">
        <v>2</v>
      </c>
      <c r="C235" s="81">
        <f>SUMIF($B$217:$B$233,"2",C$217:C$233)</f>
        <v>92700</v>
      </c>
      <c r="D235" s="81">
        <f>SUMIF($B$217:$B$233,"2",D$217:D$233)</f>
        <v>92700</v>
      </c>
      <c r="E235" s="81">
        <f>SUMIF($B$217:$B$233,"2",E$217:E$233)</f>
        <v>92700</v>
      </c>
      <c r="F235" s="306">
        <f t="shared" si="3"/>
        <v>100</v>
      </c>
    </row>
    <row r="236" spans="1:6" s="10" customFormat="1" ht="15.75">
      <c r="A236" s="86" t="s">
        <v>110</v>
      </c>
      <c r="B236" s="99">
        <v>3</v>
      </c>
      <c r="C236" s="81">
        <f>SUMIF($B$217:$B$233,"3",C$217:C$233)</f>
        <v>0</v>
      </c>
      <c r="D236" s="81">
        <f>SUMIF($B$217:$B$233,"3",D$217:D$233)</f>
        <v>0</v>
      </c>
      <c r="E236" s="81">
        <f>SUMIF($B$217:$B$233,"3",E$217:E$233)</f>
        <v>0</v>
      </c>
      <c r="F236" s="306"/>
    </row>
    <row r="237" spans="1:6" s="10" customFormat="1" ht="15.75" hidden="1">
      <c r="A237" s="67" t="s">
        <v>358</v>
      </c>
      <c r="B237" s="17"/>
      <c r="C237" s="83"/>
      <c r="D237" s="83"/>
      <c r="E237" s="83"/>
      <c r="F237" s="306" t="e">
        <f t="shared" si="3"/>
        <v>#DIV/0!</v>
      </c>
    </row>
    <row r="238" spans="1:6" s="10" customFormat="1" ht="15.75" hidden="1">
      <c r="A238" s="86"/>
      <c r="B238" s="17"/>
      <c r="C238" s="83"/>
      <c r="D238" s="83"/>
      <c r="E238" s="83"/>
      <c r="F238" s="306" t="e">
        <f t="shared" si="3"/>
        <v>#DIV/0!</v>
      </c>
    </row>
    <row r="239" spans="1:6" s="10" customFormat="1" ht="31.5" hidden="1">
      <c r="A239" s="63" t="s">
        <v>357</v>
      </c>
      <c r="B239" s="17"/>
      <c r="C239" s="81"/>
      <c r="D239" s="81"/>
      <c r="E239" s="81"/>
      <c r="F239" s="306" t="e">
        <f t="shared" si="3"/>
        <v>#DIV/0!</v>
      </c>
    </row>
    <row r="240" spans="1:6" s="10" customFormat="1" ht="15.75" hidden="1">
      <c r="A240" s="86"/>
      <c r="B240" s="17"/>
      <c r="C240" s="81"/>
      <c r="D240" s="81"/>
      <c r="E240" s="81"/>
      <c r="F240" s="306" t="e">
        <f t="shared" si="3"/>
        <v>#DIV/0!</v>
      </c>
    </row>
    <row r="241" spans="1:6" s="10" customFormat="1" ht="15.75" hidden="1">
      <c r="A241" s="86" t="s">
        <v>470</v>
      </c>
      <c r="B241" s="17">
        <v>2</v>
      </c>
      <c r="C241" s="81"/>
      <c r="D241" s="81"/>
      <c r="E241" s="81"/>
      <c r="F241" s="306" t="e">
        <f t="shared" si="3"/>
        <v>#DIV/0!</v>
      </c>
    </row>
    <row r="242" spans="1:6" s="10" customFormat="1" ht="31.5" hidden="1">
      <c r="A242" s="63" t="s">
        <v>419</v>
      </c>
      <c r="B242" s="17"/>
      <c r="C242" s="81">
        <f>SUM(C240:C241)</f>
        <v>0</v>
      </c>
      <c r="D242" s="81">
        <f>SUM(D240:D241)</f>
        <v>0</v>
      </c>
      <c r="E242" s="81">
        <f>SUM(E240:E241)</f>
        <v>0</v>
      </c>
      <c r="F242" s="306" t="e">
        <f t="shared" si="3"/>
        <v>#DIV/0!</v>
      </c>
    </row>
    <row r="243" spans="1:6" s="10" customFormat="1" ht="15.75" hidden="1">
      <c r="A243" s="63"/>
      <c r="B243" s="17"/>
      <c r="C243" s="81"/>
      <c r="D243" s="81"/>
      <c r="E243" s="81"/>
      <c r="F243" s="306" t="e">
        <f t="shared" si="3"/>
        <v>#DIV/0!</v>
      </c>
    </row>
    <row r="244" spans="1:6" s="10" customFormat="1" ht="15.75" hidden="1">
      <c r="A244" s="63"/>
      <c r="B244" s="17"/>
      <c r="C244" s="81"/>
      <c r="D244" s="81"/>
      <c r="E244" s="81"/>
      <c r="F244" s="306" t="e">
        <f t="shared" si="3"/>
        <v>#DIV/0!</v>
      </c>
    </row>
    <row r="245" spans="1:6" s="10" customFormat="1" ht="15.75" hidden="1">
      <c r="A245" s="63"/>
      <c r="B245" s="17"/>
      <c r="C245" s="81"/>
      <c r="D245" s="81"/>
      <c r="E245" s="81"/>
      <c r="F245" s="306" t="e">
        <f t="shared" si="3"/>
        <v>#DIV/0!</v>
      </c>
    </row>
    <row r="246" spans="1:6" s="10" customFormat="1" ht="15.75" hidden="1">
      <c r="A246" s="63" t="s">
        <v>420</v>
      </c>
      <c r="B246" s="17"/>
      <c r="C246" s="81"/>
      <c r="D246" s="81"/>
      <c r="E246" s="81"/>
      <c r="F246" s="306" t="e">
        <f t="shared" si="3"/>
        <v>#DIV/0!</v>
      </c>
    </row>
    <row r="247" spans="1:6" s="10" customFormat="1" ht="15.75" hidden="1">
      <c r="A247" s="43" t="s">
        <v>358</v>
      </c>
      <c r="B247" s="101"/>
      <c r="C247" s="83">
        <f>SUM(C248:C248:C250)</f>
        <v>0</v>
      </c>
      <c r="D247" s="83">
        <f>SUM(D248:D248:D250)</f>
        <v>0</v>
      </c>
      <c r="E247" s="83">
        <f>SUM(E248:E248:E250)</f>
        <v>0</v>
      </c>
      <c r="F247" s="306" t="e">
        <f t="shared" si="3"/>
        <v>#DIV/0!</v>
      </c>
    </row>
    <row r="248" spans="1:6" s="10" customFormat="1" ht="15.75" hidden="1">
      <c r="A248" s="86" t="s">
        <v>375</v>
      </c>
      <c r="B248" s="99">
        <v>1</v>
      </c>
      <c r="C248" s="81">
        <f>SUMIF($B$237:$B$247,"1",C$237:C$247)</f>
        <v>0</v>
      </c>
      <c r="D248" s="81">
        <f>SUMIF($B$237:$B$247,"1",D$237:D$247)</f>
        <v>0</v>
      </c>
      <c r="E248" s="81">
        <f>SUMIF($B$237:$B$247,"1",E$237:E$247)</f>
        <v>0</v>
      </c>
      <c r="F248" s="306" t="e">
        <f t="shared" si="3"/>
        <v>#DIV/0!</v>
      </c>
    </row>
    <row r="249" spans="1:6" s="10" customFormat="1" ht="15.75" hidden="1">
      <c r="A249" s="86" t="s">
        <v>218</v>
      </c>
      <c r="B249" s="99">
        <v>2</v>
      </c>
      <c r="C249" s="81">
        <f>SUMIF($B$237:$B$247,"2",C$237:C$247)</f>
        <v>0</v>
      </c>
      <c r="D249" s="81">
        <f>SUMIF($B$237:$B$247,"2",D$237:D$247)</f>
        <v>0</v>
      </c>
      <c r="E249" s="81">
        <f>SUMIF($B$237:$B$247,"2",E$237:E$247)</f>
        <v>0</v>
      </c>
      <c r="F249" s="306" t="e">
        <f t="shared" si="3"/>
        <v>#DIV/0!</v>
      </c>
    </row>
    <row r="250" spans="1:6" s="10" customFormat="1" ht="15.75" hidden="1">
      <c r="A250" s="86" t="s">
        <v>110</v>
      </c>
      <c r="B250" s="99">
        <v>3</v>
      </c>
      <c r="C250" s="81">
        <f>SUMIF($B$237:$B$247,"3",C$237:C$247)</f>
        <v>0</v>
      </c>
      <c r="D250" s="81">
        <f>SUMIF($B$237:$B$247,"3",D$237:D$247)</f>
        <v>0</v>
      </c>
      <c r="E250" s="81">
        <f>SUMIF($B$237:$B$247,"3",E$237:E$247)</f>
        <v>0</v>
      </c>
      <c r="F250" s="306" t="e">
        <f t="shared" si="3"/>
        <v>#DIV/0!</v>
      </c>
    </row>
    <row r="251" spans="1:6" s="10" customFormat="1" ht="15.75" hidden="1">
      <c r="A251" s="67" t="s">
        <v>359</v>
      </c>
      <c r="B251" s="17"/>
      <c r="C251" s="83"/>
      <c r="D251" s="83"/>
      <c r="E251" s="83"/>
      <c r="F251" s="306" t="e">
        <f t="shared" si="3"/>
        <v>#DIV/0!</v>
      </c>
    </row>
    <row r="252" spans="1:6" s="10" customFormat="1" ht="15.75" hidden="1">
      <c r="A252" s="63"/>
      <c r="B252" s="17"/>
      <c r="C252" s="81"/>
      <c r="D252" s="81"/>
      <c r="E252" s="81"/>
      <c r="F252" s="306" t="e">
        <f t="shared" si="3"/>
        <v>#DIV/0!</v>
      </c>
    </row>
    <row r="253" spans="1:6" s="10" customFormat="1" ht="31.5" hidden="1">
      <c r="A253" s="63" t="s">
        <v>360</v>
      </c>
      <c r="B253" s="17"/>
      <c r="C253" s="81"/>
      <c r="D253" s="81"/>
      <c r="E253" s="81"/>
      <c r="F253" s="306" t="e">
        <f t="shared" si="3"/>
        <v>#DIV/0!</v>
      </c>
    </row>
    <row r="254" spans="1:6" s="10" customFormat="1" ht="15.75" hidden="1">
      <c r="A254" s="86" t="s">
        <v>487</v>
      </c>
      <c r="B254" s="17">
        <v>2</v>
      </c>
      <c r="C254" s="81"/>
      <c r="D254" s="81"/>
      <c r="E254" s="81"/>
      <c r="F254" s="306" t="e">
        <f t="shared" si="3"/>
        <v>#DIV/0!</v>
      </c>
    </row>
    <row r="255" spans="1:6" s="10" customFormat="1" ht="31.5" hidden="1">
      <c r="A255" s="63" t="s">
        <v>421</v>
      </c>
      <c r="B255" s="17"/>
      <c r="C255" s="81">
        <f>SUM(C254)</f>
        <v>0</v>
      </c>
      <c r="D255" s="81">
        <f>SUM(D254)</f>
        <v>0</v>
      </c>
      <c r="E255" s="81">
        <f>SUM(E254)</f>
        <v>0</v>
      </c>
      <c r="F255" s="306" t="e">
        <f t="shared" si="3"/>
        <v>#DIV/0!</v>
      </c>
    </row>
    <row r="256" spans="1:6" s="10" customFormat="1" ht="15.75" hidden="1">
      <c r="A256" s="63"/>
      <c r="B256" s="17"/>
      <c r="C256" s="81"/>
      <c r="D256" s="81"/>
      <c r="E256" s="81"/>
      <c r="F256" s="306" t="e">
        <f t="shared" si="3"/>
        <v>#DIV/0!</v>
      </c>
    </row>
    <row r="257" spans="1:6" s="10" customFormat="1" ht="15.75" hidden="1">
      <c r="A257" s="63"/>
      <c r="B257" s="17"/>
      <c r="C257" s="81"/>
      <c r="D257" s="81"/>
      <c r="E257" s="81"/>
      <c r="F257" s="306" t="e">
        <f t="shared" si="3"/>
        <v>#DIV/0!</v>
      </c>
    </row>
    <row r="258" spans="1:6" s="10" customFormat="1" ht="15.75" hidden="1">
      <c r="A258" s="63"/>
      <c r="B258" s="17"/>
      <c r="C258" s="81"/>
      <c r="D258" s="81"/>
      <c r="E258" s="81"/>
      <c r="F258" s="306" t="e">
        <f t="shared" si="3"/>
        <v>#DIV/0!</v>
      </c>
    </row>
    <row r="259" spans="1:6" s="10" customFormat="1" ht="15.75" hidden="1">
      <c r="A259" s="63" t="s">
        <v>422</v>
      </c>
      <c r="B259" s="17"/>
      <c r="C259" s="81"/>
      <c r="D259" s="81"/>
      <c r="E259" s="81"/>
      <c r="F259" s="306" t="e">
        <f t="shared" si="3"/>
        <v>#DIV/0!</v>
      </c>
    </row>
    <row r="260" spans="1:6" s="10" customFormat="1" ht="15.75" hidden="1">
      <c r="A260" s="43" t="s">
        <v>359</v>
      </c>
      <c r="B260" s="101"/>
      <c r="C260" s="83">
        <f>SUM(C261:C261:C263)</f>
        <v>0</v>
      </c>
      <c r="D260" s="83">
        <f>SUM(D261:D261:D263)</f>
        <v>0</v>
      </c>
      <c r="E260" s="83">
        <f>SUM(E261:E261:E263)</f>
        <v>0</v>
      </c>
      <c r="F260" s="306" t="e">
        <f t="shared" si="3"/>
        <v>#DIV/0!</v>
      </c>
    </row>
    <row r="261" spans="1:6" s="10" customFormat="1" ht="15.75" hidden="1">
      <c r="A261" s="86" t="s">
        <v>375</v>
      </c>
      <c r="B261" s="99">
        <v>1</v>
      </c>
      <c r="C261" s="81">
        <f>SUMIF($B$251:$B$260,"1",C$251:C$260)</f>
        <v>0</v>
      </c>
      <c r="D261" s="81">
        <f>SUMIF($B$251:$B$260,"1",D$251:D$260)</f>
        <v>0</v>
      </c>
      <c r="E261" s="81">
        <f>SUMIF($B$251:$B$260,"1",E$251:E$260)</f>
        <v>0</v>
      </c>
      <c r="F261" s="306" t="e">
        <f t="shared" si="3"/>
        <v>#DIV/0!</v>
      </c>
    </row>
    <row r="262" spans="1:6" s="10" customFormat="1" ht="15.75" hidden="1">
      <c r="A262" s="86" t="s">
        <v>218</v>
      </c>
      <c r="B262" s="99">
        <v>2</v>
      </c>
      <c r="C262" s="81">
        <f>SUMIF($B$251:$B$260,"2",C$251:C$260)</f>
        <v>0</v>
      </c>
      <c r="D262" s="81">
        <f>SUMIF($B$251:$B$260,"2",D$251:D$260)</f>
        <v>0</v>
      </c>
      <c r="E262" s="81">
        <f>SUMIF($B$251:$B$260,"2",E$251:E$260)</f>
        <v>0</v>
      </c>
      <c r="F262" s="306" t="e">
        <f t="shared" si="3"/>
        <v>#DIV/0!</v>
      </c>
    </row>
    <row r="263" spans="1:6" s="10" customFormat="1" ht="15.75" hidden="1">
      <c r="A263" s="86" t="s">
        <v>110</v>
      </c>
      <c r="B263" s="99">
        <v>3</v>
      </c>
      <c r="C263" s="81">
        <f>SUMIF($B$251:$B$260,"3",C$251:C$260)</f>
        <v>0</v>
      </c>
      <c r="D263" s="81">
        <f>SUMIF($B$251:$B$260,"3",D$251:D$260)</f>
        <v>0</v>
      </c>
      <c r="E263" s="81">
        <f>SUMIF($B$251:$B$260,"3",E$251:E$260)</f>
        <v>0</v>
      </c>
      <c r="F263" s="306" t="e">
        <f t="shared" si="3"/>
        <v>#DIV/0!</v>
      </c>
    </row>
    <row r="264" spans="1:6" s="10" customFormat="1" ht="49.5">
      <c r="A264" s="68" t="s">
        <v>433</v>
      </c>
      <c r="B264" s="102"/>
      <c r="C264" s="82"/>
      <c r="D264" s="82"/>
      <c r="E264" s="82"/>
      <c r="F264" s="306"/>
    </row>
    <row r="265" spans="1:6" s="10" customFormat="1" ht="16.5">
      <c r="A265" s="67" t="s">
        <v>148</v>
      </c>
      <c r="B265" s="102"/>
      <c r="C265" s="82"/>
      <c r="D265" s="82"/>
      <c r="E265" s="82"/>
      <c r="F265" s="306"/>
    </row>
    <row r="266" spans="1:6" s="10" customFormat="1" ht="23.25" customHeight="1">
      <c r="A266" s="63" t="s">
        <v>204</v>
      </c>
      <c r="B266" s="102">
        <v>2</v>
      </c>
      <c r="C266" s="84">
        <v>2714823</v>
      </c>
      <c r="D266" s="84">
        <v>2714823</v>
      </c>
      <c r="E266" s="137">
        <v>2714823</v>
      </c>
      <c r="F266" s="306">
        <f aca="true" t="shared" si="4" ref="F266:F306">E266/D266*100</f>
        <v>100</v>
      </c>
    </row>
    <row r="267" spans="1:6" s="10" customFormat="1" ht="15.75" hidden="1">
      <c r="A267" s="63" t="s">
        <v>425</v>
      </c>
      <c r="B267" s="101">
        <v>2</v>
      </c>
      <c r="C267" s="84"/>
      <c r="D267" s="84"/>
      <c r="E267" s="84"/>
      <c r="F267" s="306" t="e">
        <f t="shared" si="4"/>
        <v>#DIV/0!</v>
      </c>
    </row>
    <row r="268" spans="1:6" s="10" customFormat="1" ht="31.5">
      <c r="A268" s="43" t="s">
        <v>148</v>
      </c>
      <c r="B268" s="101"/>
      <c r="C268" s="83">
        <f>SUM(C269:C271)</f>
        <v>2714823</v>
      </c>
      <c r="D268" s="83">
        <f>SUM(D269:D271)</f>
        <v>2714823</v>
      </c>
      <c r="E268" s="83">
        <f>SUM(E269:E271)</f>
        <v>2714823</v>
      </c>
      <c r="F268" s="306">
        <f t="shared" si="4"/>
        <v>100</v>
      </c>
    </row>
    <row r="269" spans="1:6" s="10" customFormat="1" ht="15.75">
      <c r="A269" s="86" t="s">
        <v>375</v>
      </c>
      <c r="B269" s="99">
        <v>1</v>
      </c>
      <c r="C269" s="81">
        <f>SUMIF($B$265:$B$268,"1",C$265:C$268)</f>
        <v>0</v>
      </c>
      <c r="D269" s="81">
        <f>SUMIF($B$265:$B$268,"1",D$265:D$268)</f>
        <v>0</v>
      </c>
      <c r="E269" s="81">
        <f>SUMIF($B$265:$B$268,"1",E$265:E$268)</f>
        <v>0</v>
      </c>
      <c r="F269" s="306"/>
    </row>
    <row r="270" spans="1:6" s="10" customFormat="1" ht="15.75">
      <c r="A270" s="86" t="s">
        <v>218</v>
      </c>
      <c r="B270" s="99">
        <v>2</v>
      </c>
      <c r="C270" s="81">
        <f>SUMIF($B$265:$B$268,"2",C$265:C$268)</f>
        <v>2714823</v>
      </c>
      <c r="D270" s="81">
        <f>SUMIF($B$265:$B$268,"2",D$265:D$268)</f>
        <v>2714823</v>
      </c>
      <c r="E270" s="81">
        <f>SUMIF($B$265:$B$268,"2",E$265:E$268)</f>
        <v>2714823</v>
      </c>
      <c r="F270" s="306">
        <f t="shared" si="4"/>
        <v>100</v>
      </c>
    </row>
    <row r="271" spans="1:6" s="10" customFormat="1" ht="15.75">
      <c r="A271" s="86" t="s">
        <v>110</v>
      </c>
      <c r="B271" s="99">
        <v>3</v>
      </c>
      <c r="C271" s="81">
        <f>SUMIF($B$265:$B$268,"3",C$265:C$268)</f>
        <v>0</v>
      </c>
      <c r="D271" s="81">
        <f>SUMIF($B$265:$B$268,"3",D$265:D$268)</f>
        <v>0</v>
      </c>
      <c r="E271" s="81">
        <f>SUMIF($B$265:$B$268,"3",E$265:E$268)</f>
        <v>0</v>
      </c>
      <c r="F271" s="306"/>
    </row>
    <row r="272" spans="1:6" s="10" customFormat="1" ht="15.75" hidden="1">
      <c r="A272" s="67" t="s">
        <v>149</v>
      </c>
      <c r="B272" s="99"/>
      <c r="C272" s="81"/>
      <c r="D272" s="81"/>
      <c r="E272" s="81"/>
      <c r="F272" s="306" t="e">
        <f t="shared" si="4"/>
        <v>#DIV/0!</v>
      </c>
    </row>
    <row r="273" spans="1:6" s="10" customFormat="1" ht="18" customHeight="1" hidden="1">
      <c r="A273" s="63" t="s">
        <v>204</v>
      </c>
      <c r="B273" s="102">
        <v>2</v>
      </c>
      <c r="C273" s="81"/>
      <c r="D273" s="81"/>
      <c r="E273" s="81"/>
      <c r="F273" s="306" t="e">
        <f t="shared" si="4"/>
        <v>#DIV/0!</v>
      </c>
    </row>
    <row r="274" spans="1:6" s="10" customFormat="1" ht="15.75" hidden="1">
      <c r="A274" s="63" t="s">
        <v>425</v>
      </c>
      <c r="B274" s="101">
        <v>2</v>
      </c>
      <c r="C274" s="84"/>
      <c r="D274" s="84"/>
      <c r="E274" s="84"/>
      <c r="F274" s="306" t="e">
        <f t="shared" si="4"/>
        <v>#DIV/0!</v>
      </c>
    </row>
    <row r="275" spans="1:6" s="10" customFormat="1" ht="15.75" hidden="1">
      <c r="A275" s="43" t="s">
        <v>149</v>
      </c>
      <c r="B275" s="101"/>
      <c r="C275" s="83">
        <f>SUM(C276:C278)</f>
        <v>0</v>
      </c>
      <c r="D275" s="83">
        <f>SUM(D276:D278)</f>
        <v>0</v>
      </c>
      <c r="E275" s="83">
        <f>SUM(E276:E278)</f>
        <v>0</v>
      </c>
      <c r="F275" s="306" t="e">
        <f t="shared" si="4"/>
        <v>#DIV/0!</v>
      </c>
    </row>
    <row r="276" spans="1:6" s="10" customFormat="1" ht="15.75" hidden="1">
      <c r="A276" s="86" t="s">
        <v>375</v>
      </c>
      <c r="B276" s="99">
        <v>1</v>
      </c>
      <c r="C276" s="81">
        <f>SUMIF($B$272:$B$275,"1",C$272:C$275)</f>
        <v>0</v>
      </c>
      <c r="D276" s="81">
        <f>SUMIF($B$272:$B$275,"1",D$272:D$275)</f>
        <v>0</v>
      </c>
      <c r="E276" s="81">
        <f>SUMIF($B$272:$B$275,"1",E$272:E$275)</f>
        <v>0</v>
      </c>
      <c r="F276" s="306" t="e">
        <f t="shared" si="4"/>
        <v>#DIV/0!</v>
      </c>
    </row>
    <row r="277" spans="1:6" s="10" customFormat="1" ht="15.75" hidden="1">
      <c r="A277" s="86" t="s">
        <v>218</v>
      </c>
      <c r="B277" s="99">
        <v>2</v>
      </c>
      <c r="C277" s="81">
        <f>SUMIF($B$272:$B$275,"2",C$272:C$275)</f>
        <v>0</v>
      </c>
      <c r="D277" s="81">
        <f>SUMIF($B$272:$B$275,"2",D$272:D$275)</f>
        <v>0</v>
      </c>
      <c r="E277" s="81">
        <f>SUMIF($B$272:$B$275,"2",E$272:E$275)</f>
        <v>0</v>
      </c>
      <c r="F277" s="306" t="e">
        <f t="shared" si="4"/>
        <v>#DIV/0!</v>
      </c>
    </row>
    <row r="278" spans="1:6" s="10" customFormat="1" ht="15.75" hidden="1">
      <c r="A278" s="86" t="s">
        <v>110</v>
      </c>
      <c r="B278" s="99">
        <v>3</v>
      </c>
      <c r="C278" s="81">
        <f>SUMIF($B$272:$B$275,"3",C$272:C$275)</f>
        <v>0</v>
      </c>
      <c r="D278" s="81">
        <f>SUMIF($B$272:$B$275,"3",D$272:D$275)</f>
        <v>0</v>
      </c>
      <c r="E278" s="81">
        <f>SUMIF($B$272:$B$275,"3",E$272:E$275)</f>
        <v>0</v>
      </c>
      <c r="F278" s="306" t="e">
        <f t="shared" si="4"/>
        <v>#DIV/0!</v>
      </c>
    </row>
    <row r="279" spans="1:6" s="10" customFormat="1" ht="49.5">
      <c r="A279" s="68" t="s">
        <v>81</v>
      </c>
      <c r="B279" s="102"/>
      <c r="C279" s="82">
        <f>C280+C293</f>
        <v>0</v>
      </c>
      <c r="D279" s="82">
        <f>D280+D293</f>
        <v>0</v>
      </c>
      <c r="E279" s="82">
        <f>E280+E293</f>
        <v>0</v>
      </c>
      <c r="F279" s="306"/>
    </row>
    <row r="280" spans="1:6" s="10" customFormat="1" ht="15.75">
      <c r="A280" s="67" t="s">
        <v>146</v>
      </c>
      <c r="B280" s="101"/>
      <c r="C280" s="84"/>
      <c r="D280" s="84"/>
      <c r="E280" s="84"/>
      <c r="F280" s="306"/>
    </row>
    <row r="281" spans="1:6" s="10" customFormat="1" ht="15.75" hidden="1">
      <c r="A281" s="63" t="s">
        <v>203</v>
      </c>
      <c r="B281" s="101"/>
      <c r="C281" s="84"/>
      <c r="D281" s="84"/>
      <c r="E281" s="84"/>
      <c r="F281" s="306" t="e">
        <f t="shared" si="4"/>
        <v>#DIV/0!</v>
      </c>
    </row>
    <row r="282" spans="1:6" s="10" customFormat="1" ht="31.5" hidden="1">
      <c r="A282" s="86" t="s">
        <v>423</v>
      </c>
      <c r="B282" s="101"/>
      <c r="C282" s="84"/>
      <c r="D282" s="84"/>
      <c r="E282" s="84"/>
      <c r="F282" s="306" t="e">
        <f t="shared" si="4"/>
        <v>#DIV/0!</v>
      </c>
    </row>
    <row r="283" spans="1:6" s="10" customFormat="1" ht="31.5" hidden="1">
      <c r="A283" s="86" t="s">
        <v>215</v>
      </c>
      <c r="B283" s="101"/>
      <c r="C283" s="84"/>
      <c r="D283" s="84"/>
      <c r="E283" s="84"/>
      <c r="F283" s="306" t="e">
        <f t="shared" si="4"/>
        <v>#DIV/0!</v>
      </c>
    </row>
    <row r="284" spans="1:6" s="10" customFormat="1" ht="31.5" hidden="1">
      <c r="A284" s="86" t="s">
        <v>424</v>
      </c>
      <c r="B284" s="101"/>
      <c r="C284" s="84"/>
      <c r="D284" s="84"/>
      <c r="E284" s="84"/>
      <c r="F284" s="306" t="e">
        <f t="shared" si="4"/>
        <v>#DIV/0!</v>
      </c>
    </row>
    <row r="285" spans="1:6" s="10" customFormat="1" ht="31.5">
      <c r="A285" s="86" t="s">
        <v>214</v>
      </c>
      <c r="B285" s="101">
        <v>2</v>
      </c>
      <c r="C285" s="84"/>
      <c r="D285" s="84">
        <v>415848</v>
      </c>
      <c r="E285" s="84">
        <v>415848</v>
      </c>
      <c r="F285" s="306">
        <f t="shared" si="4"/>
        <v>100</v>
      </c>
    </row>
    <row r="286" spans="1:6" s="10" customFormat="1" ht="15.75" hidden="1">
      <c r="A286" s="86" t="s">
        <v>213</v>
      </c>
      <c r="B286" s="101"/>
      <c r="C286" s="84"/>
      <c r="D286" s="84"/>
      <c r="E286" s="84"/>
      <c r="F286" s="306" t="e">
        <f t="shared" si="4"/>
        <v>#DIV/0!</v>
      </c>
    </row>
    <row r="287" spans="1:6" s="10" customFormat="1" ht="15.75" hidden="1">
      <c r="A287" s="63" t="s">
        <v>205</v>
      </c>
      <c r="B287" s="101"/>
      <c r="C287" s="84"/>
      <c r="D287" s="84"/>
      <c r="E287" s="84"/>
      <c r="F287" s="306" t="e">
        <f t="shared" si="4"/>
        <v>#DIV/0!</v>
      </c>
    </row>
    <row r="288" spans="1:6" s="10" customFormat="1" ht="31.5" hidden="1">
      <c r="A288" s="63" t="s">
        <v>206</v>
      </c>
      <c r="B288" s="101"/>
      <c r="C288" s="84"/>
      <c r="D288" s="84"/>
      <c r="E288" s="84"/>
      <c r="F288" s="306" t="e">
        <f t="shared" si="4"/>
        <v>#DIV/0!</v>
      </c>
    </row>
    <row r="289" spans="1:6" s="10" customFormat="1" ht="31.5">
      <c r="A289" s="43" t="s">
        <v>146</v>
      </c>
      <c r="B289" s="101"/>
      <c r="C289" s="83">
        <f>SUM(C290:C292)</f>
        <v>0</v>
      </c>
      <c r="D289" s="83">
        <f>SUM(D290:D292)</f>
        <v>415848</v>
      </c>
      <c r="E289" s="83">
        <f>SUM(E290:E292)</f>
        <v>415848</v>
      </c>
      <c r="F289" s="306">
        <f t="shared" si="4"/>
        <v>100</v>
      </c>
    </row>
    <row r="290" spans="1:6" s="10" customFormat="1" ht="15.75">
      <c r="A290" s="86" t="s">
        <v>375</v>
      </c>
      <c r="B290" s="99">
        <v>1</v>
      </c>
      <c r="C290" s="81">
        <f>SUMIF($B$280:$B$289,"1",C$280:C$289)</f>
        <v>0</v>
      </c>
      <c r="D290" s="81">
        <f>SUMIF($B$280:$B$289,"1",D$280:D$289)</f>
        <v>0</v>
      </c>
      <c r="E290" s="81">
        <f>SUMIF($B$280:$B$289,"1",E$280:E$289)</f>
        <v>0</v>
      </c>
      <c r="F290" s="306"/>
    </row>
    <row r="291" spans="1:6" s="10" customFormat="1" ht="15.75">
      <c r="A291" s="86" t="s">
        <v>218</v>
      </c>
      <c r="B291" s="99">
        <v>2</v>
      </c>
      <c r="C291" s="81">
        <f>SUMIF($B$280:$B$289,"2",C$280:C$289)</f>
        <v>0</v>
      </c>
      <c r="D291" s="81">
        <f>SUMIF($B$280:$B$289,"2",D$280:D$289)</f>
        <v>415848</v>
      </c>
      <c r="E291" s="81">
        <f>SUMIF($B$280:$B$289,"2",E$280:E$289)</f>
        <v>415848</v>
      </c>
      <c r="F291" s="306">
        <f t="shared" si="4"/>
        <v>100</v>
      </c>
    </row>
    <row r="292" spans="1:6" s="10" customFormat="1" ht="15.75">
      <c r="A292" s="86" t="s">
        <v>110</v>
      </c>
      <c r="B292" s="99">
        <v>3</v>
      </c>
      <c r="C292" s="81">
        <f>SUMIF($B$280:$B$289,"3",C$280:C$289)</f>
        <v>0</v>
      </c>
      <c r="D292" s="81">
        <f>SUMIF($B$280:$B$289,"3",D$280:D$289)</f>
        <v>0</v>
      </c>
      <c r="E292" s="81">
        <f>SUMIF($B$280:$B$289,"3",E$280:E$289)</f>
        <v>0</v>
      </c>
      <c r="F292" s="306"/>
    </row>
    <row r="293" spans="1:6" s="10" customFormat="1" ht="15.75" hidden="1">
      <c r="A293" s="67" t="s">
        <v>147</v>
      </c>
      <c r="B293" s="101"/>
      <c r="C293" s="84"/>
      <c r="D293" s="84"/>
      <c r="E293" s="84"/>
      <c r="F293" s="306" t="e">
        <f t="shared" si="4"/>
        <v>#DIV/0!</v>
      </c>
    </row>
    <row r="294" spans="1:6" s="10" customFormat="1" ht="15.75" hidden="1">
      <c r="A294" s="63" t="s">
        <v>203</v>
      </c>
      <c r="B294" s="101"/>
      <c r="C294" s="84"/>
      <c r="D294" s="84"/>
      <c r="E294" s="84"/>
      <c r="F294" s="306" t="e">
        <f t="shared" si="4"/>
        <v>#DIV/0!</v>
      </c>
    </row>
    <row r="295" spans="1:6" s="10" customFormat="1" ht="31.5" hidden="1">
      <c r="A295" s="86" t="s">
        <v>423</v>
      </c>
      <c r="B295" s="101"/>
      <c r="C295" s="84"/>
      <c r="D295" s="84"/>
      <c r="E295" s="84"/>
      <c r="F295" s="306" t="e">
        <f t="shared" si="4"/>
        <v>#DIV/0!</v>
      </c>
    </row>
    <row r="296" spans="1:6" s="10" customFormat="1" ht="31.5" hidden="1">
      <c r="A296" s="86" t="s">
        <v>215</v>
      </c>
      <c r="B296" s="101"/>
      <c r="C296" s="84"/>
      <c r="D296" s="84"/>
      <c r="E296" s="84"/>
      <c r="F296" s="306" t="e">
        <f t="shared" si="4"/>
        <v>#DIV/0!</v>
      </c>
    </row>
    <row r="297" spans="1:6" s="10" customFormat="1" ht="31.5" hidden="1">
      <c r="A297" s="86" t="s">
        <v>424</v>
      </c>
      <c r="B297" s="101"/>
      <c r="C297" s="84"/>
      <c r="D297" s="84"/>
      <c r="E297" s="84"/>
      <c r="F297" s="306" t="e">
        <f t="shared" si="4"/>
        <v>#DIV/0!</v>
      </c>
    </row>
    <row r="298" spans="1:6" s="10" customFormat="1" ht="15.75" hidden="1">
      <c r="A298" s="86" t="s">
        <v>214</v>
      </c>
      <c r="B298" s="101"/>
      <c r="C298" s="84"/>
      <c r="D298" s="84"/>
      <c r="E298" s="84"/>
      <c r="F298" s="306" t="e">
        <f t="shared" si="4"/>
        <v>#DIV/0!</v>
      </c>
    </row>
    <row r="299" spans="1:6" s="10" customFormat="1" ht="15.75" hidden="1">
      <c r="A299" s="86" t="s">
        <v>213</v>
      </c>
      <c r="B299" s="101"/>
      <c r="C299" s="84"/>
      <c r="D299" s="84"/>
      <c r="E299" s="84"/>
      <c r="F299" s="306" t="e">
        <f t="shared" si="4"/>
        <v>#DIV/0!</v>
      </c>
    </row>
    <row r="300" spans="1:6" s="10" customFormat="1" ht="15.75" hidden="1">
      <c r="A300" s="63" t="s">
        <v>205</v>
      </c>
      <c r="B300" s="101"/>
      <c r="C300" s="84"/>
      <c r="D300" s="84"/>
      <c r="E300" s="84"/>
      <c r="F300" s="306" t="e">
        <f t="shared" si="4"/>
        <v>#DIV/0!</v>
      </c>
    </row>
    <row r="301" spans="1:6" s="10" customFormat="1" ht="31.5" hidden="1">
      <c r="A301" s="63" t="s">
        <v>206</v>
      </c>
      <c r="B301" s="101"/>
      <c r="C301" s="84"/>
      <c r="D301" s="84"/>
      <c r="E301" s="84"/>
      <c r="F301" s="306" t="e">
        <f t="shared" si="4"/>
        <v>#DIV/0!</v>
      </c>
    </row>
    <row r="302" spans="1:6" s="10" customFormat="1" ht="15.75" hidden="1">
      <c r="A302" s="43" t="s">
        <v>147</v>
      </c>
      <c r="B302" s="101"/>
      <c r="C302" s="83">
        <f>SUM(C303:C305)</f>
        <v>0</v>
      </c>
      <c r="D302" s="83">
        <f>SUM(D303:D305)</f>
        <v>0</v>
      </c>
      <c r="E302" s="83">
        <f>SUM(E303:E305)</f>
        <v>0</v>
      </c>
      <c r="F302" s="306" t="e">
        <f t="shared" si="4"/>
        <v>#DIV/0!</v>
      </c>
    </row>
    <row r="303" spans="1:6" s="10" customFormat="1" ht="15.75" hidden="1">
      <c r="A303" s="86" t="s">
        <v>375</v>
      </c>
      <c r="B303" s="99">
        <v>1</v>
      </c>
      <c r="C303" s="81">
        <f>SUMIF($B$293:$B$302,"1",C$293:C$302)</f>
        <v>0</v>
      </c>
      <c r="D303" s="81">
        <f>SUMIF($B$293:$B$302,"1",D$293:D$302)</f>
        <v>0</v>
      </c>
      <c r="E303" s="81">
        <f>SUMIF($B$293:$B$302,"1",E$293:E$302)</f>
        <v>0</v>
      </c>
      <c r="F303" s="306" t="e">
        <f t="shared" si="4"/>
        <v>#DIV/0!</v>
      </c>
    </row>
    <row r="304" spans="1:6" s="10" customFormat="1" ht="15.75" hidden="1">
      <c r="A304" s="86" t="s">
        <v>218</v>
      </c>
      <c r="B304" s="99">
        <v>2</v>
      </c>
      <c r="C304" s="81">
        <f>SUMIF($B$293:$B$302,"2",C$293:C$302)</f>
        <v>0</v>
      </c>
      <c r="D304" s="81">
        <f>SUMIF($B$293:$B$302,"2",D$293:D$302)</f>
        <v>0</v>
      </c>
      <c r="E304" s="81">
        <f>SUMIF($B$293:$B$302,"2",E$293:E$302)</f>
        <v>0</v>
      </c>
      <c r="F304" s="306" t="e">
        <f t="shared" si="4"/>
        <v>#DIV/0!</v>
      </c>
    </row>
    <row r="305" spans="1:6" s="10" customFormat="1" ht="15.75" hidden="1">
      <c r="A305" s="86" t="s">
        <v>110</v>
      </c>
      <c r="B305" s="99">
        <v>3</v>
      </c>
      <c r="C305" s="81">
        <f>SUMIF($B$293:$B$302,"3",C$293:C$302)</f>
        <v>0</v>
      </c>
      <c r="D305" s="81">
        <f>SUMIF($B$293:$B$302,"3",D$293:D$302)</f>
        <v>0</v>
      </c>
      <c r="E305" s="81">
        <f>SUMIF($B$293:$B$302,"3",E$293:E$302)</f>
        <v>0</v>
      </c>
      <c r="F305" s="306" t="e">
        <f t="shared" si="4"/>
        <v>#DIV/0!</v>
      </c>
    </row>
    <row r="306" spans="1:6" s="10" customFormat="1" ht="16.5">
      <c r="A306" s="68" t="s">
        <v>82</v>
      </c>
      <c r="B306" s="102"/>
      <c r="C306" s="106">
        <f>C92+C127+C156+C213++C233+C247+C260+C268+C275+C289+C302</f>
        <v>13271667</v>
      </c>
      <c r="D306" s="106">
        <f>D92+D127+D156+D213++D233+D247+D260+D268+D275+D289+D302</f>
        <v>13956564</v>
      </c>
      <c r="E306" s="106">
        <f>E92+E127+E156+E213++E233+E247+E260+E268+E275+E289+E302</f>
        <v>13611601</v>
      </c>
      <c r="F306" s="306">
        <f t="shared" si="4"/>
        <v>97.52830997658162</v>
      </c>
    </row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4"/>
  <sheetViews>
    <sheetView zoomScalePageLayoutView="0" workbookViewId="0" topLeftCell="A122">
      <selection activeCell="E17" sqref="E17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4" width="11.140625" style="41" customWidth="1"/>
    <col min="5" max="5" width="10.7109375" style="41" customWidth="1"/>
    <col min="6" max="6" width="11.140625" style="16" customWidth="1"/>
    <col min="7" max="16384" width="9.140625" style="16" customWidth="1"/>
  </cols>
  <sheetData>
    <row r="1" spans="1:5" ht="32.25" customHeight="1">
      <c r="A1" s="353" t="s">
        <v>492</v>
      </c>
      <c r="B1" s="353"/>
      <c r="C1" s="353"/>
      <c r="D1" s="353"/>
      <c r="E1" s="353"/>
    </row>
    <row r="2" spans="1:5" ht="15.75">
      <c r="A2" s="322" t="s">
        <v>434</v>
      </c>
      <c r="B2" s="322"/>
      <c r="C2" s="322"/>
      <c r="D2" s="322"/>
      <c r="E2" s="322"/>
    </row>
    <row r="3" spans="1:5" ht="15.75">
      <c r="A3" s="45"/>
      <c r="C3" s="45"/>
      <c r="D3" s="45"/>
      <c r="E3" s="45"/>
    </row>
    <row r="4" spans="1:6" s="10" customFormat="1" ht="31.5">
      <c r="A4" s="17" t="s">
        <v>9</v>
      </c>
      <c r="B4" s="17" t="s">
        <v>126</v>
      </c>
      <c r="C4" s="40" t="s">
        <v>4</v>
      </c>
      <c r="D4" s="40" t="s">
        <v>526</v>
      </c>
      <c r="E4" s="40" t="s">
        <v>524</v>
      </c>
      <c r="F4" s="307" t="s">
        <v>795</v>
      </c>
    </row>
    <row r="5" spans="1:6" s="10" customFormat="1" ht="16.5">
      <c r="A5" s="68" t="s">
        <v>80</v>
      </c>
      <c r="B5" s="102"/>
      <c r="C5" s="81"/>
      <c r="D5" s="81"/>
      <c r="E5" s="81"/>
      <c r="F5" s="300"/>
    </row>
    <row r="6" spans="1:6" s="10" customFormat="1" ht="15.75">
      <c r="A6" s="67" t="s">
        <v>73</v>
      </c>
      <c r="B6" s="101"/>
      <c r="C6" s="81"/>
      <c r="D6" s="81"/>
      <c r="E6" s="81"/>
      <c r="F6" s="300"/>
    </row>
    <row r="7" spans="1:6" s="10" customFormat="1" ht="15.75">
      <c r="A7" s="43" t="s">
        <v>154</v>
      </c>
      <c r="B7" s="101"/>
      <c r="C7" s="83">
        <f>SUM(C8:C10)</f>
        <v>4166953</v>
      </c>
      <c r="D7" s="83">
        <f>SUM(D8:D10)</f>
        <v>4166953</v>
      </c>
      <c r="E7" s="83">
        <f>SUM(E8:E10)</f>
        <v>2963346</v>
      </c>
      <c r="F7" s="306">
        <f>E7/D7*100</f>
        <v>71.11541694854729</v>
      </c>
    </row>
    <row r="8" spans="1:6" s="10" customFormat="1" ht="15.75">
      <c r="A8" s="86" t="s">
        <v>375</v>
      </c>
      <c r="B8" s="99">
        <v>1</v>
      </c>
      <c r="C8" s="81">
        <f>COFOG!C46</f>
        <v>0</v>
      </c>
      <c r="D8" s="81">
        <f>COFOG!E46</f>
        <v>0</v>
      </c>
      <c r="E8" s="81">
        <f>COFOG!F46</f>
        <v>0</v>
      </c>
      <c r="F8" s="306"/>
    </row>
    <row r="9" spans="1:6" s="10" customFormat="1" ht="15.75">
      <c r="A9" s="86" t="s">
        <v>218</v>
      </c>
      <c r="B9" s="99">
        <v>2</v>
      </c>
      <c r="C9" s="81">
        <f>COFOG!C47</f>
        <v>3816953</v>
      </c>
      <c r="D9" s="81">
        <f>COFOG!E47</f>
        <v>3816953</v>
      </c>
      <c r="E9" s="81">
        <f>COFOG!F47</f>
        <v>2657995</v>
      </c>
      <c r="F9" s="306">
        <f aca="true" t="shared" si="0" ref="F9:F71">E9/D9*100</f>
        <v>69.6365661301043</v>
      </c>
    </row>
    <row r="10" spans="1:6" s="10" customFormat="1" ht="15.75">
      <c r="A10" s="86" t="s">
        <v>110</v>
      </c>
      <c r="B10" s="99">
        <v>3</v>
      </c>
      <c r="C10" s="81">
        <f>COFOG!C48</f>
        <v>350000</v>
      </c>
      <c r="D10" s="81">
        <f>COFOG!E48</f>
        <v>350000</v>
      </c>
      <c r="E10" s="81">
        <f>COFOG!F48</f>
        <v>305351</v>
      </c>
      <c r="F10" s="306">
        <f t="shared" si="0"/>
        <v>87.24314285714286</v>
      </c>
    </row>
    <row r="11" spans="1:6" s="10" customFormat="1" ht="31.5">
      <c r="A11" s="43" t="s">
        <v>156</v>
      </c>
      <c r="B11" s="101"/>
      <c r="C11" s="83">
        <f>SUM(C12:C14)</f>
        <v>1010514</v>
      </c>
      <c r="D11" s="83">
        <f>SUM(D12:D14)</f>
        <v>1010514</v>
      </c>
      <c r="E11" s="83">
        <f>SUM(E12:E14)</f>
        <v>767299</v>
      </c>
      <c r="F11" s="306">
        <f t="shared" si="0"/>
        <v>75.9315556241675</v>
      </c>
    </row>
    <row r="12" spans="1:6" s="10" customFormat="1" ht="15.75">
      <c r="A12" s="86" t="s">
        <v>375</v>
      </c>
      <c r="B12" s="99">
        <v>1</v>
      </c>
      <c r="C12" s="81">
        <f>COFOG!G46</f>
        <v>0</v>
      </c>
      <c r="D12" s="81">
        <f>COFOG!I46</f>
        <v>0</v>
      </c>
      <c r="E12" s="81">
        <f>COFOG!J46</f>
        <v>0</v>
      </c>
      <c r="F12" s="306"/>
    </row>
    <row r="13" spans="1:6" s="10" customFormat="1" ht="15.75">
      <c r="A13" s="86" t="s">
        <v>218</v>
      </c>
      <c r="B13" s="99">
        <v>2</v>
      </c>
      <c r="C13" s="81">
        <f>COFOG!G47</f>
        <v>903929</v>
      </c>
      <c r="D13" s="81">
        <f>COFOG!I47</f>
        <v>903929</v>
      </c>
      <c r="E13" s="81">
        <f>COFOG!J47</f>
        <v>686593</v>
      </c>
      <c r="F13" s="306">
        <f t="shared" si="0"/>
        <v>75.95651870888089</v>
      </c>
    </row>
    <row r="14" spans="1:6" s="10" customFormat="1" ht="15.75">
      <c r="A14" s="86" t="s">
        <v>110</v>
      </c>
      <c r="B14" s="99">
        <v>3</v>
      </c>
      <c r="C14" s="81">
        <f>COFOG!G48</f>
        <v>106585</v>
      </c>
      <c r="D14" s="81">
        <f>COFOG!I48</f>
        <v>106585</v>
      </c>
      <c r="E14" s="81">
        <f>COFOG!J48</f>
        <v>80706</v>
      </c>
      <c r="F14" s="306">
        <f t="shared" si="0"/>
        <v>75.7198480086316</v>
      </c>
    </row>
    <row r="15" spans="1:6" s="10" customFormat="1" ht="15.75">
      <c r="A15" s="43" t="s">
        <v>157</v>
      </c>
      <c r="B15" s="101"/>
      <c r="C15" s="83">
        <f>SUM(C16:C18)</f>
        <v>2577084</v>
      </c>
      <c r="D15" s="83">
        <f>SUM(D16:D18)</f>
        <v>3068788</v>
      </c>
      <c r="E15" s="83">
        <f>SUM(E16:E18)</f>
        <v>1631525</v>
      </c>
      <c r="F15" s="306">
        <f t="shared" si="0"/>
        <v>53.16512577603927</v>
      </c>
    </row>
    <row r="16" spans="1:6" s="10" customFormat="1" ht="15.75">
      <c r="A16" s="86" t="s">
        <v>375</v>
      </c>
      <c r="B16" s="99">
        <v>1</v>
      </c>
      <c r="C16" s="81">
        <f>COFOG!K46</f>
        <v>0</v>
      </c>
      <c r="D16" s="81">
        <f>COFOG!M46</f>
        <v>0</v>
      </c>
      <c r="E16" s="81">
        <f>COFOG!N46</f>
        <v>0</v>
      </c>
      <c r="F16" s="306"/>
    </row>
    <row r="17" spans="1:6" s="10" customFormat="1" ht="15.75">
      <c r="A17" s="86" t="s">
        <v>218</v>
      </c>
      <c r="B17" s="99">
        <v>2</v>
      </c>
      <c r="C17" s="81">
        <f>COFOG!K47</f>
        <v>2577084</v>
      </c>
      <c r="D17" s="81">
        <f>COFOG!M47</f>
        <v>3068788</v>
      </c>
      <c r="E17" s="81">
        <f>COFOG!N47</f>
        <v>1631525</v>
      </c>
      <c r="F17" s="306">
        <f t="shared" si="0"/>
        <v>53.16512577603927</v>
      </c>
    </row>
    <row r="18" spans="1:6" s="10" customFormat="1" ht="15.75">
      <c r="A18" s="86" t="s">
        <v>110</v>
      </c>
      <c r="B18" s="99">
        <v>3</v>
      </c>
      <c r="C18" s="81">
        <f>COFOG!K48</f>
        <v>0</v>
      </c>
      <c r="D18" s="81">
        <f>COFOG!M48</f>
        <v>0</v>
      </c>
      <c r="E18" s="81">
        <f>COFOG!N48</f>
        <v>0</v>
      </c>
      <c r="F18" s="306"/>
    </row>
    <row r="19" spans="1:6" s="10" customFormat="1" ht="15.75">
      <c r="A19" s="67" t="s">
        <v>158</v>
      </c>
      <c r="B19" s="101"/>
      <c r="C19" s="81"/>
      <c r="D19" s="81"/>
      <c r="E19" s="81"/>
      <c r="F19" s="306"/>
    </row>
    <row r="20" spans="1:6" s="10" customFormat="1" ht="31.5" hidden="1">
      <c r="A20" s="108" t="s">
        <v>161</v>
      </c>
      <c r="B20" s="101"/>
      <c r="C20" s="81">
        <f>SUM(C21:C22)</f>
        <v>0</v>
      </c>
      <c r="D20" s="81">
        <f>SUM(D21:D22)</f>
        <v>0</v>
      </c>
      <c r="E20" s="81">
        <f>SUM(E21:E22)</f>
        <v>0</v>
      </c>
      <c r="F20" s="306" t="e">
        <f t="shared" si="0"/>
        <v>#DIV/0!</v>
      </c>
    </row>
    <row r="21" spans="1:6" s="10" customFormat="1" ht="31.5" hidden="1">
      <c r="A21" s="86" t="s">
        <v>167</v>
      </c>
      <c r="B21" s="101">
        <v>2</v>
      </c>
      <c r="C21" s="81"/>
      <c r="D21" s="81"/>
      <c r="E21" s="81"/>
      <c r="F21" s="306" t="e">
        <f t="shared" si="0"/>
        <v>#DIV/0!</v>
      </c>
    </row>
    <row r="22" spans="1:6" s="10" customFormat="1" ht="15.75" hidden="1">
      <c r="A22" s="86" t="s">
        <v>168</v>
      </c>
      <c r="B22" s="101">
        <v>2</v>
      </c>
      <c r="C22" s="81"/>
      <c r="D22" s="81"/>
      <c r="E22" s="81"/>
      <c r="F22" s="306" t="e">
        <f t="shared" si="0"/>
        <v>#DIV/0!</v>
      </c>
    </row>
    <row r="23" spans="1:6" s="10" customFormat="1" ht="15.75" hidden="1">
      <c r="A23" s="109" t="s">
        <v>159</v>
      </c>
      <c r="B23" s="101"/>
      <c r="C23" s="81">
        <f>SUM(C20:C20)</f>
        <v>0</v>
      </c>
      <c r="D23" s="81">
        <f>SUM(D20:D20)</f>
        <v>0</v>
      </c>
      <c r="E23" s="81">
        <f>SUM(E20:E20)</f>
        <v>0</v>
      </c>
      <c r="F23" s="306" t="e">
        <f t="shared" si="0"/>
        <v>#DIV/0!</v>
      </c>
    </row>
    <row r="24" spans="1:6" s="10" customFormat="1" ht="15.75" hidden="1">
      <c r="A24" s="63" t="s">
        <v>169</v>
      </c>
      <c r="B24" s="101"/>
      <c r="C24" s="81"/>
      <c r="D24" s="81"/>
      <c r="E24" s="81"/>
      <c r="F24" s="306" t="e">
        <f t="shared" si="0"/>
        <v>#DIV/0!</v>
      </c>
    </row>
    <row r="25" spans="1:6" s="10" customFormat="1" ht="47.25" hidden="1">
      <c r="A25" s="107" t="s">
        <v>166</v>
      </c>
      <c r="B25" s="101">
        <v>2</v>
      </c>
      <c r="C25" s="81"/>
      <c r="D25" s="81"/>
      <c r="E25" s="81"/>
      <c r="F25" s="306" t="e">
        <f t="shared" si="0"/>
        <v>#DIV/0!</v>
      </c>
    </row>
    <row r="26" spans="1:6" s="10" customFormat="1" ht="47.25" hidden="1">
      <c r="A26" s="107" t="s">
        <v>166</v>
      </c>
      <c r="B26" s="101">
        <v>3</v>
      </c>
      <c r="C26" s="81"/>
      <c r="D26" s="81"/>
      <c r="E26" s="81"/>
      <c r="F26" s="306" t="e">
        <f t="shared" si="0"/>
        <v>#DIV/0!</v>
      </c>
    </row>
    <row r="27" spans="1:6" s="10" customFormat="1" ht="15.75" hidden="1">
      <c r="A27" s="109" t="s">
        <v>165</v>
      </c>
      <c r="B27" s="101"/>
      <c r="C27" s="81">
        <f>SUM(C25:C26)</f>
        <v>0</v>
      </c>
      <c r="D27" s="81">
        <f>SUM(D25:D26)</f>
        <v>0</v>
      </c>
      <c r="E27" s="81">
        <f>SUM(E25:E26)</f>
        <v>0</v>
      </c>
      <c r="F27" s="306" t="e">
        <f t="shared" si="0"/>
        <v>#DIV/0!</v>
      </c>
    </row>
    <row r="28" spans="1:6" s="10" customFormat="1" ht="15.75" hidden="1">
      <c r="A28" s="108" t="s">
        <v>162</v>
      </c>
      <c r="B28" s="101"/>
      <c r="C28" s="81">
        <f>SUM(C29:C29)</f>
        <v>0</v>
      </c>
      <c r="D28" s="81">
        <f>SUM(D29:D29)</f>
        <v>0</v>
      </c>
      <c r="E28" s="81">
        <f>SUM(E29:E29)</f>
        <v>0</v>
      </c>
      <c r="F28" s="306" t="e">
        <f t="shared" si="0"/>
        <v>#DIV/0!</v>
      </c>
    </row>
    <row r="29" spans="1:6" s="10" customFormat="1" ht="15.75" hidden="1">
      <c r="A29" s="86" t="s">
        <v>406</v>
      </c>
      <c r="B29" s="101">
        <v>2</v>
      </c>
      <c r="C29" s="81"/>
      <c r="D29" s="81"/>
      <c r="E29" s="81"/>
      <c r="F29" s="306" t="e">
        <f t="shared" si="0"/>
        <v>#DIV/0!</v>
      </c>
    </row>
    <row r="30" spans="1:6" s="10" customFormat="1" ht="15.75" hidden="1">
      <c r="A30" s="86" t="s">
        <v>163</v>
      </c>
      <c r="B30" s="101">
        <v>2</v>
      </c>
      <c r="C30" s="81"/>
      <c r="D30" s="81"/>
      <c r="E30" s="81"/>
      <c r="F30" s="306" t="e">
        <f t="shared" si="0"/>
        <v>#DIV/0!</v>
      </c>
    </row>
    <row r="31" spans="1:6" s="10" customFormat="1" ht="31.5" hidden="1">
      <c r="A31" s="86" t="s">
        <v>164</v>
      </c>
      <c r="B31" s="101">
        <v>2</v>
      </c>
      <c r="C31" s="81"/>
      <c r="D31" s="81"/>
      <c r="E31" s="81"/>
      <c r="F31" s="306" t="e">
        <f t="shared" si="0"/>
        <v>#DIV/0!</v>
      </c>
    </row>
    <row r="32" spans="1:6" s="10" customFormat="1" ht="15.75">
      <c r="A32" s="86" t="s">
        <v>382</v>
      </c>
      <c r="B32" s="101"/>
      <c r="C32" s="81">
        <f>C33+C48</f>
        <v>330000</v>
      </c>
      <c r="D32" s="81">
        <f>D33+D48</f>
        <v>430000</v>
      </c>
      <c r="E32" s="81">
        <f>E33+E48</f>
        <v>300000</v>
      </c>
      <c r="F32" s="306">
        <f t="shared" si="0"/>
        <v>69.76744186046511</v>
      </c>
    </row>
    <row r="33" spans="1:6" s="10" customFormat="1" ht="15.75">
      <c r="A33" s="86" t="s">
        <v>383</v>
      </c>
      <c r="B33" s="101"/>
      <c r="C33" s="81">
        <f>SUM(C34:C47)</f>
        <v>190000</v>
      </c>
      <c r="D33" s="81">
        <f>SUM(D34:D47)</f>
        <v>430000</v>
      </c>
      <c r="E33" s="81">
        <f>SUM(E34:E47)</f>
        <v>300000</v>
      </c>
      <c r="F33" s="306">
        <f t="shared" si="0"/>
        <v>69.76744186046511</v>
      </c>
    </row>
    <row r="34" spans="1:6" s="10" customFormat="1" ht="15.75">
      <c r="A34" s="86" t="s">
        <v>385</v>
      </c>
      <c r="B34" s="101">
        <v>2</v>
      </c>
      <c r="C34" s="81">
        <v>50000</v>
      </c>
      <c r="D34" s="81">
        <v>30000</v>
      </c>
      <c r="E34" s="81"/>
      <c r="F34" s="306">
        <f t="shared" si="0"/>
        <v>0</v>
      </c>
    </row>
    <row r="35" spans="1:6" s="10" customFormat="1" ht="31.5" hidden="1">
      <c r="A35" s="86" t="s">
        <v>393</v>
      </c>
      <c r="B35" s="101">
        <v>2</v>
      </c>
      <c r="C35" s="81"/>
      <c r="D35" s="81"/>
      <c r="E35" s="81"/>
      <c r="F35" s="306" t="e">
        <f t="shared" si="0"/>
        <v>#DIV/0!</v>
      </c>
    </row>
    <row r="36" spans="1:6" s="10" customFormat="1" ht="15.75" hidden="1">
      <c r="A36" s="86" t="s">
        <v>479</v>
      </c>
      <c r="B36" s="101">
        <v>2</v>
      </c>
      <c r="C36" s="81"/>
      <c r="D36" s="81"/>
      <c r="E36" s="81"/>
      <c r="F36" s="306" t="e">
        <f t="shared" si="0"/>
        <v>#DIV/0!</v>
      </c>
    </row>
    <row r="37" spans="1:6" s="10" customFormat="1" ht="31.5" hidden="1">
      <c r="A37" s="86" t="s">
        <v>386</v>
      </c>
      <c r="B37" s="101">
        <v>2</v>
      </c>
      <c r="C37" s="81"/>
      <c r="D37" s="81"/>
      <c r="E37" s="81"/>
      <c r="F37" s="306" t="e">
        <f t="shared" si="0"/>
        <v>#DIV/0!</v>
      </c>
    </row>
    <row r="38" spans="1:6" s="10" customFormat="1" ht="31.5" hidden="1">
      <c r="A38" s="86" t="s">
        <v>394</v>
      </c>
      <c r="B38" s="101">
        <v>2</v>
      </c>
      <c r="C38" s="81"/>
      <c r="D38" s="81"/>
      <c r="E38" s="81"/>
      <c r="F38" s="306" t="e">
        <f t="shared" si="0"/>
        <v>#DIV/0!</v>
      </c>
    </row>
    <row r="39" spans="1:6" s="10" customFormat="1" ht="31.5">
      <c r="A39" s="86" t="s">
        <v>392</v>
      </c>
      <c r="B39" s="101">
        <v>2</v>
      </c>
      <c r="C39" s="81">
        <v>40000</v>
      </c>
      <c r="D39" s="81">
        <v>20000</v>
      </c>
      <c r="E39" s="81"/>
      <c r="F39" s="306">
        <f t="shared" si="0"/>
        <v>0</v>
      </c>
    </row>
    <row r="40" spans="1:6" s="10" customFormat="1" ht="15.75">
      <c r="A40" s="86" t="s">
        <v>391</v>
      </c>
      <c r="B40" s="101">
        <v>2</v>
      </c>
      <c r="C40" s="81">
        <v>50000</v>
      </c>
      <c r="D40" s="81">
        <v>0</v>
      </c>
      <c r="E40" s="81"/>
      <c r="F40" s="306"/>
    </row>
    <row r="41" spans="1:6" s="10" customFormat="1" ht="15.75">
      <c r="A41" s="86" t="s">
        <v>390</v>
      </c>
      <c r="B41" s="101">
        <v>2</v>
      </c>
      <c r="C41" s="81"/>
      <c r="D41" s="81">
        <v>380000</v>
      </c>
      <c r="E41" s="81">
        <v>300000</v>
      </c>
      <c r="F41" s="306">
        <f t="shared" si="0"/>
        <v>78.94736842105263</v>
      </c>
    </row>
    <row r="42" spans="1:6" s="10" customFormat="1" ht="15.75" hidden="1">
      <c r="A42" s="86" t="s">
        <v>389</v>
      </c>
      <c r="B42" s="101">
        <v>2</v>
      </c>
      <c r="C42" s="81"/>
      <c r="D42" s="81"/>
      <c r="E42" s="81"/>
      <c r="F42" s="306" t="e">
        <f t="shared" si="0"/>
        <v>#DIV/0!</v>
      </c>
    </row>
    <row r="43" spans="1:6" s="10" customFormat="1" ht="31.5">
      <c r="A43" s="86" t="s">
        <v>388</v>
      </c>
      <c r="B43" s="101">
        <v>2</v>
      </c>
      <c r="C43" s="81">
        <v>50000</v>
      </c>
      <c r="D43" s="81">
        <v>0</v>
      </c>
      <c r="E43" s="81"/>
      <c r="F43" s="306"/>
    </row>
    <row r="44" spans="1:6" s="10" customFormat="1" ht="15.75" hidden="1">
      <c r="A44" s="86" t="s">
        <v>438</v>
      </c>
      <c r="B44" s="101">
        <v>2</v>
      </c>
      <c r="C44" s="81"/>
      <c r="D44" s="81"/>
      <c r="E44" s="81"/>
      <c r="F44" s="306"/>
    </row>
    <row r="45" spans="1:6" s="10" customFormat="1" ht="15.75" hidden="1">
      <c r="A45" s="86" t="s">
        <v>387</v>
      </c>
      <c r="B45" s="101">
        <v>2</v>
      </c>
      <c r="C45" s="81"/>
      <c r="D45" s="81"/>
      <c r="E45" s="81"/>
      <c r="F45" s="306"/>
    </row>
    <row r="46" spans="1:6" s="10" customFormat="1" ht="15.75" hidden="1">
      <c r="A46" s="86" t="s">
        <v>395</v>
      </c>
      <c r="B46" s="101">
        <v>2</v>
      </c>
      <c r="C46" s="81"/>
      <c r="D46" s="81"/>
      <c r="E46" s="81"/>
      <c r="F46" s="306"/>
    </row>
    <row r="47" spans="1:6" s="10" customFormat="1" ht="15.75" hidden="1">
      <c r="A47" s="86" t="s">
        <v>396</v>
      </c>
      <c r="B47" s="101">
        <v>2</v>
      </c>
      <c r="C47" s="81"/>
      <c r="D47" s="81"/>
      <c r="E47" s="81"/>
      <c r="F47" s="306"/>
    </row>
    <row r="48" spans="1:6" s="10" customFormat="1" ht="15.75">
      <c r="A48" s="86" t="s">
        <v>384</v>
      </c>
      <c r="B48" s="101"/>
      <c r="C48" s="81">
        <f>SUM(C49:C58)</f>
        <v>140000</v>
      </c>
      <c r="D48" s="81">
        <f>SUM(D49:D58)</f>
        <v>0</v>
      </c>
      <c r="E48" s="81">
        <f>SUM(E49:E58)</f>
        <v>0</v>
      </c>
      <c r="F48" s="306"/>
    </row>
    <row r="49" spans="1:6" s="10" customFormat="1" ht="15.75" hidden="1">
      <c r="A49" s="86" t="s">
        <v>397</v>
      </c>
      <c r="B49" s="101">
        <v>2</v>
      </c>
      <c r="C49" s="81"/>
      <c r="D49" s="81"/>
      <c r="E49" s="81"/>
      <c r="F49" s="306"/>
    </row>
    <row r="50" spans="1:6" s="10" customFormat="1" ht="31.5" hidden="1">
      <c r="A50" s="86" t="s">
        <v>398</v>
      </c>
      <c r="B50" s="101">
        <v>2</v>
      </c>
      <c r="C50" s="81"/>
      <c r="D50" s="81"/>
      <c r="E50" s="81"/>
      <c r="F50" s="306"/>
    </row>
    <row r="51" spans="1:6" s="10" customFormat="1" ht="31.5" hidden="1">
      <c r="A51" s="86" t="s">
        <v>399</v>
      </c>
      <c r="B51" s="101">
        <v>2</v>
      </c>
      <c r="C51" s="81"/>
      <c r="D51" s="81"/>
      <c r="E51" s="81"/>
      <c r="F51" s="306"/>
    </row>
    <row r="52" spans="1:6" s="10" customFormat="1" ht="15.75" hidden="1">
      <c r="A52" s="86" t="s">
        <v>400</v>
      </c>
      <c r="B52" s="101">
        <v>2</v>
      </c>
      <c r="C52" s="81"/>
      <c r="D52" s="81"/>
      <c r="E52" s="81"/>
      <c r="F52" s="306"/>
    </row>
    <row r="53" spans="1:6" s="10" customFormat="1" ht="15.75">
      <c r="A53" s="86" t="s">
        <v>401</v>
      </c>
      <c r="B53" s="101">
        <v>2</v>
      </c>
      <c r="C53" s="81">
        <v>140000</v>
      </c>
      <c r="D53" s="81"/>
      <c r="E53" s="81"/>
      <c r="F53" s="306"/>
    </row>
    <row r="54" spans="1:6" s="10" customFormat="1" ht="15.75" hidden="1">
      <c r="A54" s="86" t="s">
        <v>402</v>
      </c>
      <c r="B54" s="101">
        <v>2</v>
      </c>
      <c r="C54" s="81"/>
      <c r="D54" s="81"/>
      <c r="E54" s="81"/>
      <c r="F54" s="306" t="e">
        <f t="shared" si="0"/>
        <v>#DIV/0!</v>
      </c>
    </row>
    <row r="55" spans="1:6" s="10" customFormat="1" ht="15.75" hidden="1">
      <c r="A55" s="86" t="s">
        <v>403</v>
      </c>
      <c r="B55" s="101">
        <v>2</v>
      </c>
      <c r="C55" s="81"/>
      <c r="D55" s="81"/>
      <c r="E55" s="81"/>
      <c r="F55" s="306" t="e">
        <f t="shared" si="0"/>
        <v>#DIV/0!</v>
      </c>
    </row>
    <row r="56" spans="1:6" s="10" customFormat="1" ht="15.75" hidden="1">
      <c r="A56" s="86" t="s">
        <v>437</v>
      </c>
      <c r="B56" s="101">
        <v>2</v>
      </c>
      <c r="C56" s="81"/>
      <c r="D56" s="81"/>
      <c r="E56" s="81"/>
      <c r="F56" s="306" t="e">
        <f t="shared" si="0"/>
        <v>#DIV/0!</v>
      </c>
    </row>
    <row r="57" spans="1:6" s="10" customFormat="1" ht="15.75" hidden="1">
      <c r="A57" s="86" t="s">
        <v>404</v>
      </c>
      <c r="B57" s="101">
        <v>2</v>
      </c>
      <c r="C57" s="81"/>
      <c r="D57" s="81"/>
      <c r="E57" s="81"/>
      <c r="F57" s="306" t="e">
        <f t="shared" si="0"/>
        <v>#DIV/0!</v>
      </c>
    </row>
    <row r="58" spans="1:6" s="10" customFormat="1" ht="15.75" hidden="1">
      <c r="A58" s="86" t="s">
        <v>405</v>
      </c>
      <c r="B58" s="101">
        <v>2</v>
      </c>
      <c r="C58" s="81"/>
      <c r="D58" s="81"/>
      <c r="E58" s="81"/>
      <c r="F58" s="306" t="e">
        <f t="shared" si="0"/>
        <v>#DIV/0!</v>
      </c>
    </row>
    <row r="59" spans="1:6" s="10" customFormat="1" ht="15.75">
      <c r="A59" s="109" t="s">
        <v>160</v>
      </c>
      <c r="B59" s="101"/>
      <c r="C59" s="81">
        <f>SUM(C30:C32)+SUM(C28:C28)</f>
        <v>330000</v>
      </c>
      <c r="D59" s="81">
        <f>SUM(D30:D32)+SUM(D28:D28)</f>
        <v>430000</v>
      </c>
      <c r="E59" s="81">
        <f>SUM(E30:E32)+SUM(E28:E28)</f>
        <v>300000</v>
      </c>
      <c r="F59" s="306">
        <f t="shared" si="0"/>
        <v>69.76744186046511</v>
      </c>
    </row>
    <row r="60" spans="1:6" s="10" customFormat="1" ht="15.75">
      <c r="A60" s="43" t="s">
        <v>158</v>
      </c>
      <c r="B60" s="101"/>
      <c r="C60" s="83">
        <f>SUM(C61:C63)</f>
        <v>330000</v>
      </c>
      <c r="D60" s="83">
        <f>SUM(D61:D63)</f>
        <v>430000</v>
      </c>
      <c r="E60" s="83">
        <f>SUM(E61:E63)</f>
        <v>300000</v>
      </c>
      <c r="F60" s="306">
        <f t="shared" si="0"/>
        <v>69.76744186046511</v>
      </c>
    </row>
    <row r="61" spans="1:6" s="10" customFormat="1" ht="15.75">
      <c r="A61" s="86" t="s">
        <v>375</v>
      </c>
      <c r="B61" s="99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  <c r="F61" s="306"/>
    </row>
    <row r="62" spans="1:6" s="10" customFormat="1" ht="15.75">
      <c r="A62" s="86" t="s">
        <v>218</v>
      </c>
      <c r="B62" s="99">
        <v>2</v>
      </c>
      <c r="C62" s="81">
        <f>SUMIF($B$19:$B$60,"2",C$19:C$60)</f>
        <v>330000</v>
      </c>
      <c r="D62" s="81">
        <f>SUMIF($B$19:$B$60,"2",D$19:D$60)</f>
        <v>430000</v>
      </c>
      <c r="E62" s="81">
        <f>SUMIF($B$19:$B$60,"2",E$19:E$60)</f>
        <v>300000</v>
      </c>
      <c r="F62" s="306">
        <f t="shared" si="0"/>
        <v>69.76744186046511</v>
      </c>
    </row>
    <row r="63" spans="1:6" s="10" customFormat="1" ht="15.75">
      <c r="A63" s="86" t="s">
        <v>110</v>
      </c>
      <c r="B63" s="99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  <c r="F63" s="306"/>
    </row>
    <row r="64" spans="1:6" s="10" customFormat="1" ht="15.75">
      <c r="A64" s="66" t="s">
        <v>219</v>
      </c>
      <c r="B64" s="17"/>
      <c r="C64" s="81"/>
      <c r="D64" s="81"/>
      <c r="E64" s="81"/>
      <c r="F64" s="306"/>
    </row>
    <row r="65" spans="1:6" s="10" customFormat="1" ht="15.75" hidden="1">
      <c r="A65" s="63" t="s">
        <v>172</v>
      </c>
      <c r="B65" s="17"/>
      <c r="C65" s="81"/>
      <c r="D65" s="81"/>
      <c r="E65" s="81"/>
      <c r="F65" s="306" t="e">
        <f t="shared" si="0"/>
        <v>#DIV/0!</v>
      </c>
    </row>
    <row r="66" spans="1:6" s="10" customFormat="1" ht="31.5" hidden="1">
      <c r="A66" s="63" t="s">
        <v>409</v>
      </c>
      <c r="B66" s="17">
        <v>2</v>
      </c>
      <c r="C66" s="81"/>
      <c r="D66" s="81"/>
      <c r="E66" s="81"/>
      <c r="F66" s="306" t="e">
        <f t="shared" si="0"/>
        <v>#DIV/0!</v>
      </c>
    </row>
    <row r="67" spans="1:6" s="10" customFormat="1" ht="31.5" hidden="1">
      <c r="A67" s="63" t="s">
        <v>408</v>
      </c>
      <c r="B67" s="17"/>
      <c r="C67" s="81"/>
      <c r="D67" s="81"/>
      <c r="E67" s="81"/>
      <c r="F67" s="306" t="e">
        <f t="shared" si="0"/>
        <v>#DIV/0!</v>
      </c>
    </row>
    <row r="68" spans="1:6" s="10" customFormat="1" ht="15.75" hidden="1">
      <c r="A68" s="63" t="s">
        <v>407</v>
      </c>
      <c r="B68" s="17"/>
      <c r="C68" s="81"/>
      <c r="D68" s="81"/>
      <c r="E68" s="81"/>
      <c r="F68" s="306" t="e">
        <f t="shared" si="0"/>
        <v>#DIV/0!</v>
      </c>
    </row>
    <row r="69" spans="1:6" s="10" customFormat="1" ht="15.75" hidden="1">
      <c r="A69" s="63"/>
      <c r="B69" s="17"/>
      <c r="C69" s="81"/>
      <c r="D69" s="81"/>
      <c r="E69" s="81"/>
      <c r="F69" s="306" t="e">
        <f t="shared" si="0"/>
        <v>#DIV/0!</v>
      </c>
    </row>
    <row r="70" spans="1:6" s="10" customFormat="1" ht="31.5" hidden="1">
      <c r="A70" s="63" t="s">
        <v>170</v>
      </c>
      <c r="B70" s="17"/>
      <c r="C70" s="81"/>
      <c r="D70" s="81"/>
      <c r="E70" s="81"/>
      <c r="F70" s="306" t="e">
        <f t="shared" si="0"/>
        <v>#DIV/0!</v>
      </c>
    </row>
    <row r="71" spans="1:6" s="10" customFormat="1" ht="15.75" hidden="1">
      <c r="A71" s="63"/>
      <c r="B71" s="17"/>
      <c r="C71" s="81"/>
      <c r="D71" s="81"/>
      <c r="E71" s="81"/>
      <c r="F71" s="306" t="e">
        <f t="shared" si="0"/>
        <v>#DIV/0!</v>
      </c>
    </row>
    <row r="72" spans="1:6" s="10" customFormat="1" ht="31.5" hidden="1">
      <c r="A72" s="63" t="s">
        <v>171</v>
      </c>
      <c r="B72" s="17"/>
      <c r="C72" s="81"/>
      <c r="D72" s="81"/>
      <c r="E72" s="81"/>
      <c r="F72" s="306" t="e">
        <f aca="true" t="shared" si="1" ref="F72:F134">E72/D72*100</f>
        <v>#DIV/0!</v>
      </c>
    </row>
    <row r="73" spans="1:6" s="10" customFormat="1" ht="15.75" hidden="1">
      <c r="A73" s="63"/>
      <c r="B73" s="17"/>
      <c r="C73" s="81"/>
      <c r="D73" s="81"/>
      <c r="E73" s="81"/>
      <c r="F73" s="306" t="e">
        <f t="shared" si="1"/>
        <v>#DIV/0!</v>
      </c>
    </row>
    <row r="74" spans="1:6" s="10" customFormat="1" ht="31.5" hidden="1">
      <c r="A74" s="63" t="s">
        <v>174</v>
      </c>
      <c r="B74" s="17"/>
      <c r="C74" s="81"/>
      <c r="D74" s="81"/>
      <c r="E74" s="81"/>
      <c r="F74" s="306" t="e">
        <f t="shared" si="1"/>
        <v>#DIV/0!</v>
      </c>
    </row>
    <row r="75" spans="1:6" s="10" customFormat="1" ht="15.75" hidden="1">
      <c r="A75" s="86" t="s">
        <v>130</v>
      </c>
      <c r="B75" s="101">
        <v>2</v>
      </c>
      <c r="C75" s="81"/>
      <c r="D75" s="81"/>
      <c r="E75" s="81"/>
      <c r="F75" s="306" t="e">
        <f t="shared" si="1"/>
        <v>#DIV/0!</v>
      </c>
    </row>
    <row r="76" spans="1:6" s="10" customFormat="1" ht="15.75" hidden="1">
      <c r="A76" s="85" t="s">
        <v>104</v>
      </c>
      <c r="B76" s="17"/>
      <c r="C76" s="81"/>
      <c r="D76" s="81"/>
      <c r="E76" s="81"/>
      <c r="F76" s="306" t="e">
        <f t="shared" si="1"/>
        <v>#DIV/0!</v>
      </c>
    </row>
    <row r="77" spans="1:6" s="10" customFormat="1" ht="15.75" hidden="1">
      <c r="A77" s="108" t="s">
        <v>129</v>
      </c>
      <c r="B77" s="17"/>
      <c r="C77" s="81">
        <f>SUM(C75:C76)</f>
        <v>0</v>
      </c>
      <c r="D77" s="81">
        <f>SUM(D75:D76)</f>
        <v>0</v>
      </c>
      <c r="E77" s="81">
        <f>SUM(E75:E76)</f>
        <v>0</v>
      </c>
      <c r="F77" s="306" t="e">
        <f t="shared" si="1"/>
        <v>#DIV/0!</v>
      </c>
    </row>
    <row r="78" spans="1:6" s="10" customFormat="1" ht="15.75">
      <c r="A78" s="86" t="s">
        <v>115</v>
      </c>
      <c r="B78" s="17">
        <v>2</v>
      </c>
      <c r="C78" s="81">
        <v>252829</v>
      </c>
      <c r="D78" s="81">
        <v>252829</v>
      </c>
      <c r="E78" s="81">
        <v>252829</v>
      </c>
      <c r="F78" s="306">
        <f t="shared" si="1"/>
        <v>100</v>
      </c>
    </row>
    <row r="79" spans="1:6" s="10" customFormat="1" ht="15.75">
      <c r="A79" s="85" t="s">
        <v>430</v>
      </c>
      <c r="B79" s="101">
        <v>2</v>
      </c>
      <c r="C79" s="81">
        <v>-3234</v>
      </c>
      <c r="D79" s="81">
        <v>-3234</v>
      </c>
      <c r="E79" s="81">
        <v>-3234</v>
      </c>
      <c r="F79" s="306">
        <f t="shared" si="1"/>
        <v>100</v>
      </c>
    </row>
    <row r="80" spans="1:6" s="10" customFormat="1" ht="15.75">
      <c r="A80" s="85" t="s">
        <v>439</v>
      </c>
      <c r="B80" s="101">
        <v>2</v>
      </c>
      <c r="C80" s="81">
        <v>6665</v>
      </c>
      <c r="D80" s="81">
        <v>6665</v>
      </c>
      <c r="E80" s="81">
        <v>6665</v>
      </c>
      <c r="F80" s="306">
        <f t="shared" si="1"/>
        <v>100</v>
      </c>
    </row>
    <row r="81" spans="1:6" s="10" customFormat="1" ht="15.75" hidden="1">
      <c r="A81" s="85" t="s">
        <v>431</v>
      </c>
      <c r="B81" s="101">
        <v>2</v>
      </c>
      <c r="C81" s="81"/>
      <c r="D81" s="81"/>
      <c r="E81" s="81"/>
      <c r="F81" s="306" t="e">
        <f t="shared" si="1"/>
        <v>#DIV/0!</v>
      </c>
    </row>
    <row r="82" spans="1:6" s="10" customFormat="1" ht="15.75" hidden="1">
      <c r="A82" s="85" t="s">
        <v>440</v>
      </c>
      <c r="B82" s="101">
        <v>2</v>
      </c>
      <c r="C82" s="81"/>
      <c r="D82" s="81"/>
      <c r="E82" s="81"/>
      <c r="F82" s="306" t="e">
        <f t="shared" si="1"/>
        <v>#DIV/0!</v>
      </c>
    </row>
    <row r="83" spans="1:6" s="10" customFormat="1" ht="15.75" hidden="1">
      <c r="A83" s="85" t="s">
        <v>432</v>
      </c>
      <c r="B83" s="101">
        <v>2</v>
      </c>
      <c r="C83" s="81"/>
      <c r="D83" s="81"/>
      <c r="E83" s="81"/>
      <c r="F83" s="306" t="e">
        <f t="shared" si="1"/>
        <v>#DIV/0!</v>
      </c>
    </row>
    <row r="84" spans="1:6" s="10" customFormat="1" ht="15.75">
      <c r="A84" s="85" t="s">
        <v>441</v>
      </c>
      <c r="B84" s="101">
        <v>2</v>
      </c>
      <c r="C84" s="81">
        <v>33097</v>
      </c>
      <c r="D84" s="81">
        <v>16853</v>
      </c>
      <c r="E84" s="81">
        <v>16853</v>
      </c>
      <c r="F84" s="306">
        <f t="shared" si="1"/>
        <v>100</v>
      </c>
    </row>
    <row r="85" spans="1:6" s="10" customFormat="1" ht="15.75" hidden="1">
      <c r="A85" s="85" t="s">
        <v>449</v>
      </c>
      <c r="B85" s="17">
        <v>2</v>
      </c>
      <c r="C85" s="81"/>
      <c r="D85" s="81"/>
      <c r="E85" s="81"/>
      <c r="F85" s="306" t="e">
        <f t="shared" si="1"/>
        <v>#DIV/0!</v>
      </c>
    </row>
    <row r="86" spans="1:6" s="10" customFormat="1" ht="15.75">
      <c r="A86" s="131" t="s">
        <v>525</v>
      </c>
      <c r="B86" s="17">
        <v>2</v>
      </c>
      <c r="C86" s="81"/>
      <c r="D86" s="81">
        <v>33333</v>
      </c>
      <c r="E86" s="81">
        <v>33333</v>
      </c>
      <c r="F86" s="306">
        <f t="shared" si="1"/>
        <v>100</v>
      </c>
    </row>
    <row r="87" spans="1:6" s="10" customFormat="1" ht="15.75">
      <c r="A87" s="131" t="s">
        <v>514</v>
      </c>
      <c r="B87" s="17">
        <v>2</v>
      </c>
      <c r="C87" s="81"/>
      <c r="D87" s="81">
        <v>20000</v>
      </c>
      <c r="E87" s="81"/>
      <c r="F87" s="306">
        <f t="shared" si="1"/>
        <v>0</v>
      </c>
    </row>
    <row r="88" spans="1:6" s="10" customFormat="1" ht="31.5">
      <c r="A88" s="108" t="s">
        <v>175</v>
      </c>
      <c r="B88" s="17"/>
      <c r="C88" s="81">
        <f>SUM(C78:C85)</f>
        <v>289357</v>
      </c>
      <c r="D88" s="81">
        <f>SUM(D78:D87)</f>
        <v>326446</v>
      </c>
      <c r="E88" s="81">
        <f>SUM(E78:E87)</f>
        <v>306446</v>
      </c>
      <c r="F88" s="306">
        <f t="shared" si="1"/>
        <v>93.8734124480006</v>
      </c>
    </row>
    <row r="89" spans="1:6" s="10" customFormat="1" ht="15.75" hidden="1">
      <c r="A89" s="85" t="s">
        <v>442</v>
      </c>
      <c r="B89" s="101">
        <v>2</v>
      </c>
      <c r="C89" s="81"/>
      <c r="D89" s="81"/>
      <c r="E89" s="81"/>
      <c r="F89" s="306" t="e">
        <f t="shared" si="1"/>
        <v>#DIV/0!</v>
      </c>
    </row>
    <row r="90" spans="1:6" s="10" customFormat="1" ht="15.75" hidden="1">
      <c r="A90" s="85" t="s">
        <v>443</v>
      </c>
      <c r="B90" s="101">
        <v>2</v>
      </c>
      <c r="C90" s="81"/>
      <c r="D90" s="81"/>
      <c r="E90" s="81"/>
      <c r="F90" s="306" t="e">
        <f t="shared" si="1"/>
        <v>#DIV/0!</v>
      </c>
    </row>
    <row r="91" spans="1:6" s="10" customFormat="1" ht="15.75" hidden="1">
      <c r="A91" s="85" t="s">
        <v>444</v>
      </c>
      <c r="B91" s="101">
        <v>2</v>
      </c>
      <c r="C91" s="81"/>
      <c r="D91" s="81"/>
      <c r="E91" s="81"/>
      <c r="F91" s="306" t="e">
        <f t="shared" si="1"/>
        <v>#DIV/0!</v>
      </c>
    </row>
    <row r="92" spans="1:6" s="10" customFormat="1" ht="15.75" hidden="1">
      <c r="A92" s="85" t="s">
        <v>445</v>
      </c>
      <c r="B92" s="101">
        <v>2</v>
      </c>
      <c r="C92" s="81"/>
      <c r="D92" s="81"/>
      <c r="E92" s="81"/>
      <c r="F92" s="306" t="e">
        <f t="shared" si="1"/>
        <v>#DIV/0!</v>
      </c>
    </row>
    <row r="93" spans="1:6" s="10" customFormat="1" ht="15.75" hidden="1">
      <c r="A93" s="85" t="s">
        <v>446</v>
      </c>
      <c r="B93" s="101">
        <v>2</v>
      </c>
      <c r="C93" s="81"/>
      <c r="D93" s="81"/>
      <c r="E93" s="81"/>
      <c r="F93" s="306" t="e">
        <f t="shared" si="1"/>
        <v>#DIV/0!</v>
      </c>
    </row>
    <row r="94" spans="1:6" s="10" customFormat="1" ht="15.75">
      <c r="A94" s="85" t="s">
        <v>447</v>
      </c>
      <c r="B94" s="101">
        <v>2</v>
      </c>
      <c r="C94" s="81">
        <v>251528</v>
      </c>
      <c r="D94" s="81">
        <v>251528</v>
      </c>
      <c r="E94" s="81">
        <v>251528</v>
      </c>
      <c r="F94" s="306">
        <f t="shared" si="1"/>
        <v>100</v>
      </c>
    </row>
    <row r="95" spans="1:6" s="10" customFormat="1" ht="15.75" hidden="1">
      <c r="A95" s="85" t="s">
        <v>448</v>
      </c>
      <c r="B95" s="17">
        <v>2</v>
      </c>
      <c r="C95" s="81"/>
      <c r="D95" s="81"/>
      <c r="E95" s="81"/>
      <c r="F95" s="306" t="e">
        <f t="shared" si="1"/>
        <v>#DIV/0!</v>
      </c>
    </row>
    <row r="96" spans="1:6" s="10" customFormat="1" ht="15.75">
      <c r="A96" s="85" t="s">
        <v>449</v>
      </c>
      <c r="B96" s="17">
        <v>2</v>
      </c>
      <c r="C96" s="81">
        <v>100000</v>
      </c>
      <c r="D96" s="81">
        <v>100000</v>
      </c>
      <c r="E96" s="81">
        <v>100000</v>
      </c>
      <c r="F96" s="306">
        <f t="shared" si="1"/>
        <v>100</v>
      </c>
    </row>
    <row r="97" spans="1:6" s="10" customFormat="1" ht="15.75" hidden="1">
      <c r="A97" s="85" t="s">
        <v>480</v>
      </c>
      <c r="B97" s="17">
        <v>2</v>
      </c>
      <c r="C97" s="81"/>
      <c r="D97" s="81"/>
      <c r="E97" s="81"/>
      <c r="F97" s="306" t="e">
        <f t="shared" si="1"/>
        <v>#DIV/0!</v>
      </c>
    </row>
    <row r="98" spans="1:6" s="10" customFormat="1" ht="15.75" hidden="1">
      <c r="A98" s="85" t="s">
        <v>104</v>
      </c>
      <c r="B98" s="17"/>
      <c r="C98" s="81"/>
      <c r="D98" s="81"/>
      <c r="E98" s="81"/>
      <c r="F98" s="306" t="e">
        <f t="shared" si="1"/>
        <v>#DIV/0!</v>
      </c>
    </row>
    <row r="99" spans="1:6" s="10" customFormat="1" ht="15.75">
      <c r="A99" s="108" t="s">
        <v>176</v>
      </c>
      <c r="B99" s="17"/>
      <c r="C99" s="81">
        <f>SUM(C89:C98)</f>
        <v>351528</v>
      </c>
      <c r="D99" s="81">
        <f>SUM(D89:D98)</f>
        <v>351528</v>
      </c>
      <c r="E99" s="81">
        <f>SUM(E89:E98)</f>
        <v>351528</v>
      </c>
      <c r="F99" s="306">
        <f t="shared" si="1"/>
        <v>100</v>
      </c>
    </row>
    <row r="100" spans="1:6" s="10" customFormat="1" ht="18" customHeight="1">
      <c r="A100" s="109" t="s">
        <v>173</v>
      </c>
      <c r="B100" s="17"/>
      <c r="C100" s="81">
        <f>C77+C88+C99</f>
        <v>640885</v>
      </c>
      <c r="D100" s="81">
        <f>D77+D88+D99</f>
        <v>677974</v>
      </c>
      <c r="E100" s="81">
        <f>E77+E88+E99</f>
        <v>657974</v>
      </c>
      <c r="F100" s="306">
        <f t="shared" si="1"/>
        <v>97.05003436709963</v>
      </c>
    </row>
    <row r="101" spans="1:6" s="10" customFormat="1" ht="15.75" hidden="1">
      <c r="A101" s="63"/>
      <c r="B101" s="101"/>
      <c r="C101" s="81"/>
      <c r="D101" s="81"/>
      <c r="E101" s="81"/>
      <c r="F101" s="306" t="e">
        <f t="shared" si="1"/>
        <v>#DIV/0!</v>
      </c>
    </row>
    <row r="102" spans="1:6" s="10" customFormat="1" ht="31.5" hidden="1">
      <c r="A102" s="63" t="s">
        <v>177</v>
      </c>
      <c r="B102" s="101"/>
      <c r="C102" s="81"/>
      <c r="D102" s="81"/>
      <c r="E102" s="81"/>
      <c r="F102" s="306" t="e">
        <f t="shared" si="1"/>
        <v>#DIV/0!</v>
      </c>
    </row>
    <row r="103" spans="1:6" s="10" customFormat="1" ht="15.75" hidden="1">
      <c r="A103" s="86" t="s">
        <v>428</v>
      </c>
      <c r="B103" s="101">
        <v>2</v>
      </c>
      <c r="C103" s="81"/>
      <c r="D103" s="81"/>
      <c r="E103" s="81"/>
      <c r="F103" s="306" t="e">
        <f t="shared" si="1"/>
        <v>#DIV/0!</v>
      </c>
    </row>
    <row r="104" spans="1:6" s="10" customFormat="1" ht="31.5" hidden="1">
      <c r="A104" s="63" t="s">
        <v>178</v>
      </c>
      <c r="B104" s="101"/>
      <c r="C104" s="81">
        <f>SUM(C103)</f>
        <v>0</v>
      </c>
      <c r="D104" s="81">
        <f>SUM(D103)</f>
        <v>0</v>
      </c>
      <c r="E104" s="81">
        <f>SUM(E103)</f>
        <v>0</v>
      </c>
      <c r="F104" s="306" t="e">
        <f t="shared" si="1"/>
        <v>#DIV/0!</v>
      </c>
    </row>
    <row r="105" spans="1:6" s="10" customFormat="1" ht="15.75" hidden="1">
      <c r="A105" s="63" t="s">
        <v>179</v>
      </c>
      <c r="B105" s="101"/>
      <c r="C105" s="81"/>
      <c r="D105" s="81"/>
      <c r="E105" s="81"/>
      <c r="F105" s="306" t="e">
        <f t="shared" si="1"/>
        <v>#DIV/0!</v>
      </c>
    </row>
    <row r="106" spans="1:6" s="10" customFormat="1" ht="15.75" hidden="1">
      <c r="A106" s="63" t="s">
        <v>180</v>
      </c>
      <c r="B106" s="101"/>
      <c r="C106" s="81"/>
      <c r="D106" s="81"/>
      <c r="E106" s="81"/>
      <c r="F106" s="306" t="e">
        <f t="shared" si="1"/>
        <v>#DIV/0!</v>
      </c>
    </row>
    <row r="107" spans="1:6" s="10" customFormat="1" ht="15.75" hidden="1">
      <c r="A107" s="120" t="s">
        <v>429</v>
      </c>
      <c r="B107" s="101">
        <v>2</v>
      </c>
      <c r="C107" s="81"/>
      <c r="D107" s="81"/>
      <c r="E107" s="81"/>
      <c r="F107" s="306" t="e">
        <f t="shared" si="1"/>
        <v>#DIV/0!</v>
      </c>
    </row>
    <row r="108" spans="1:6" s="10" customFormat="1" ht="15.75" hidden="1">
      <c r="A108" s="120" t="s">
        <v>450</v>
      </c>
      <c r="B108" s="101">
        <v>2</v>
      </c>
      <c r="C108" s="81"/>
      <c r="D108" s="81"/>
      <c r="E108" s="81"/>
      <c r="F108" s="306" t="e">
        <f t="shared" si="1"/>
        <v>#DIV/0!</v>
      </c>
    </row>
    <row r="109" spans="1:6" s="10" customFormat="1" ht="15.75" hidden="1">
      <c r="A109" s="120"/>
      <c r="B109" s="101">
        <v>2</v>
      </c>
      <c r="C109" s="81"/>
      <c r="D109" s="81"/>
      <c r="E109" s="81"/>
      <c r="F109" s="306" t="e">
        <f t="shared" si="1"/>
        <v>#DIV/0!</v>
      </c>
    </row>
    <row r="110" spans="1:6" s="10" customFormat="1" ht="15.75">
      <c r="A110" s="120" t="s">
        <v>451</v>
      </c>
      <c r="B110" s="101">
        <v>2</v>
      </c>
      <c r="C110" s="81">
        <v>20000</v>
      </c>
      <c r="D110" s="81">
        <v>2911</v>
      </c>
      <c r="E110" s="81"/>
      <c r="F110" s="306">
        <f t="shared" si="1"/>
        <v>0</v>
      </c>
    </row>
    <row r="111" spans="1:6" s="10" customFormat="1" ht="15.75">
      <c r="A111" s="110" t="s">
        <v>181</v>
      </c>
      <c r="B111" s="101"/>
      <c r="C111" s="81">
        <f>SUM(C107:C110)</f>
        <v>20000</v>
      </c>
      <c r="D111" s="81">
        <f>SUM(D107:D110)</f>
        <v>2911</v>
      </c>
      <c r="E111" s="81">
        <f>SUM(E107:E110)</f>
        <v>0</v>
      </c>
      <c r="F111" s="306">
        <f t="shared" si="1"/>
        <v>0</v>
      </c>
    </row>
    <row r="112" spans="1:6" s="10" customFormat="1" ht="15.75">
      <c r="A112" s="86" t="s">
        <v>128</v>
      </c>
      <c r="B112" s="101">
        <v>2</v>
      </c>
      <c r="C112" s="81"/>
      <c r="D112" s="81"/>
      <c r="E112" s="81"/>
      <c r="F112" s="306"/>
    </row>
    <row r="113" spans="1:6" s="10" customFormat="1" ht="15.75">
      <c r="A113" s="86"/>
      <c r="B113" s="101"/>
      <c r="C113" s="81"/>
      <c r="D113" s="81"/>
      <c r="E113" s="81"/>
      <c r="F113" s="306"/>
    </row>
    <row r="114" spans="1:6" s="10" customFormat="1" ht="15.75">
      <c r="A114" s="110" t="s">
        <v>127</v>
      </c>
      <c r="B114" s="101"/>
      <c r="C114" s="81">
        <f>SUM(C112:C113)</f>
        <v>0</v>
      </c>
      <c r="D114" s="81">
        <f>SUM(D112:D113)</f>
        <v>0</v>
      </c>
      <c r="E114" s="81">
        <f>SUM(E112:E113)</f>
        <v>0</v>
      </c>
      <c r="F114" s="306"/>
    </row>
    <row r="115" spans="1:6" s="10" customFormat="1" ht="15.75">
      <c r="A115" s="86"/>
      <c r="B115" s="101"/>
      <c r="C115" s="81"/>
      <c r="D115" s="81"/>
      <c r="E115" s="81"/>
      <c r="F115" s="306"/>
    </row>
    <row r="116" spans="1:6" s="10" customFormat="1" ht="15.75">
      <c r="A116" s="63" t="s">
        <v>519</v>
      </c>
      <c r="B116" s="101">
        <v>2</v>
      </c>
      <c r="C116" s="81"/>
      <c r="D116" s="81">
        <v>16100</v>
      </c>
      <c r="E116" s="81">
        <v>16100</v>
      </c>
      <c r="F116" s="306">
        <f t="shared" si="1"/>
        <v>100</v>
      </c>
    </row>
    <row r="117" spans="1:6" s="10" customFormat="1" ht="15.75">
      <c r="A117" s="110" t="s">
        <v>182</v>
      </c>
      <c r="B117" s="101"/>
      <c r="C117" s="81">
        <f>SUM(C115:C116)</f>
        <v>0</v>
      </c>
      <c r="D117" s="81">
        <f>SUM(D115:D116)</f>
        <v>16100</v>
      </c>
      <c r="E117" s="81">
        <f>SUM(E115:E116)</f>
        <v>16100</v>
      </c>
      <c r="F117" s="306">
        <f t="shared" si="1"/>
        <v>100</v>
      </c>
    </row>
    <row r="118" spans="1:6" s="10" customFormat="1" ht="15.75">
      <c r="A118" s="67"/>
      <c r="B118" s="101"/>
      <c r="C118" s="81"/>
      <c r="D118" s="81"/>
      <c r="E118" s="81"/>
      <c r="F118" s="306"/>
    </row>
    <row r="119" spans="1:6" s="10" customFormat="1" ht="17.25" customHeight="1">
      <c r="A119" s="109" t="s">
        <v>410</v>
      </c>
      <c r="B119" s="101"/>
      <c r="C119" s="81">
        <f>C111+C114+C117</f>
        <v>20000</v>
      </c>
      <c r="D119" s="81">
        <f>D111+D114+D117</f>
        <v>19011</v>
      </c>
      <c r="E119" s="81">
        <f>E111+E114+E117</f>
        <v>16100</v>
      </c>
      <c r="F119" s="306">
        <f t="shared" si="1"/>
        <v>84.68781231918364</v>
      </c>
    </row>
    <row r="120" spans="1:6" s="10" customFormat="1" ht="15.75">
      <c r="A120" s="86" t="s">
        <v>201</v>
      </c>
      <c r="B120" s="101">
        <v>2</v>
      </c>
      <c r="C120" s="81">
        <v>100000</v>
      </c>
      <c r="D120" s="81">
        <v>173645</v>
      </c>
      <c r="E120" s="81"/>
      <c r="F120" s="306">
        <f t="shared" si="1"/>
        <v>0</v>
      </c>
    </row>
    <row r="121" spans="1:6" s="10" customFormat="1" ht="15.75" hidden="1">
      <c r="A121" s="86" t="s">
        <v>202</v>
      </c>
      <c r="B121" s="101">
        <v>2</v>
      </c>
      <c r="C121" s="81"/>
      <c r="D121" s="81"/>
      <c r="E121" s="81"/>
      <c r="F121" s="306" t="e">
        <f t="shared" si="1"/>
        <v>#DIV/0!</v>
      </c>
    </row>
    <row r="122" spans="1:6" s="10" customFormat="1" ht="15.75">
      <c r="A122" s="63" t="s">
        <v>411</v>
      </c>
      <c r="B122" s="101"/>
      <c r="C122" s="81">
        <f>SUM(C120:C121)</f>
        <v>100000</v>
      </c>
      <c r="D122" s="81">
        <f>SUM(D120:D121)</f>
        <v>173645</v>
      </c>
      <c r="E122" s="81">
        <f>SUM(E120:E121)</f>
        <v>0</v>
      </c>
      <c r="F122" s="306">
        <f t="shared" si="1"/>
        <v>0</v>
      </c>
    </row>
    <row r="123" spans="1:6" s="10" customFormat="1" ht="15.75">
      <c r="A123" s="65" t="s">
        <v>219</v>
      </c>
      <c r="B123" s="101"/>
      <c r="C123" s="83">
        <f>SUM(C124:C124:C126)</f>
        <v>760885</v>
      </c>
      <c r="D123" s="83">
        <f>SUM(D124:D124:D126)</f>
        <v>870630</v>
      </c>
      <c r="E123" s="83">
        <f>SUM(E124:E124:E126)</f>
        <v>674074</v>
      </c>
      <c r="F123" s="306">
        <f t="shared" si="1"/>
        <v>77.42370467362714</v>
      </c>
    </row>
    <row r="124" spans="1:6" s="10" customFormat="1" ht="15.75">
      <c r="A124" s="86" t="s">
        <v>375</v>
      </c>
      <c r="B124" s="99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  <c r="F124" s="306"/>
    </row>
    <row r="125" spans="1:6" s="10" customFormat="1" ht="15.75">
      <c r="A125" s="86" t="s">
        <v>218</v>
      </c>
      <c r="B125" s="99">
        <v>2</v>
      </c>
      <c r="C125" s="81">
        <f>SUMIF($B$64:$B$123,"2",C$64:C$123)</f>
        <v>760885</v>
      </c>
      <c r="D125" s="81">
        <f>SUMIF($B$64:$B$123,"2",D$64:D$123)</f>
        <v>870630</v>
      </c>
      <c r="E125" s="81">
        <f>SUMIF($B$64:$B$123,"2",E$64:E$123)</f>
        <v>674074</v>
      </c>
      <c r="F125" s="306">
        <f t="shared" si="1"/>
        <v>77.42370467362714</v>
      </c>
    </row>
    <row r="126" spans="1:6" s="10" customFormat="1" ht="15.75">
      <c r="A126" s="86" t="s">
        <v>110</v>
      </c>
      <c r="B126" s="99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  <c r="F126" s="306"/>
    </row>
    <row r="127" spans="1:6" ht="15.75">
      <c r="A127" s="67" t="s">
        <v>78</v>
      </c>
      <c r="B127" s="101"/>
      <c r="C127" s="81"/>
      <c r="D127" s="81"/>
      <c r="E127" s="81"/>
      <c r="F127" s="306"/>
    </row>
    <row r="128" spans="1:6" ht="15.75">
      <c r="A128" s="43" t="s">
        <v>220</v>
      </c>
      <c r="B128" s="101"/>
      <c r="C128" s="83">
        <f>SUM(C129:C131)</f>
        <v>1300000</v>
      </c>
      <c r="D128" s="83">
        <f>SUM(D129:D131)</f>
        <v>1547600</v>
      </c>
      <c r="E128" s="83">
        <f>SUM(E129:E131)</f>
        <v>399846</v>
      </c>
      <c r="F128" s="306">
        <f t="shared" si="1"/>
        <v>25.836521064874646</v>
      </c>
    </row>
    <row r="129" spans="1:6" ht="15.75">
      <c r="A129" s="86" t="s">
        <v>375</v>
      </c>
      <c r="B129" s="99">
        <v>1</v>
      </c>
      <c r="C129" s="81">
        <f>Felh!J28</f>
        <v>0</v>
      </c>
      <c r="D129" s="81">
        <f>Felh!K28</f>
        <v>0</v>
      </c>
      <c r="E129" s="81">
        <f>Felh!L28</f>
        <v>0</v>
      </c>
      <c r="F129" s="306"/>
    </row>
    <row r="130" spans="1:6" ht="15.75">
      <c r="A130" s="86" t="s">
        <v>218</v>
      </c>
      <c r="B130" s="99">
        <v>2</v>
      </c>
      <c r="C130" s="81">
        <f>Felh!J29</f>
        <v>1300000</v>
      </c>
      <c r="D130" s="81">
        <f>Felh!K29</f>
        <v>1547600</v>
      </c>
      <c r="E130" s="81">
        <f>Felh!L29</f>
        <v>399846</v>
      </c>
      <c r="F130" s="306">
        <f t="shared" si="1"/>
        <v>25.836521064874646</v>
      </c>
    </row>
    <row r="131" spans="1:6" ht="15.75">
      <c r="A131" s="86" t="s">
        <v>110</v>
      </c>
      <c r="B131" s="99">
        <v>3</v>
      </c>
      <c r="C131" s="81">
        <f>Felh!J30</f>
        <v>0</v>
      </c>
      <c r="D131" s="81">
        <f>Felh!K30</f>
        <v>0</v>
      </c>
      <c r="E131" s="81">
        <f>Felh!L30</f>
        <v>0</v>
      </c>
      <c r="F131" s="306"/>
    </row>
    <row r="132" spans="1:6" ht="15.75">
      <c r="A132" s="43" t="s">
        <v>221</v>
      </c>
      <c r="B132" s="101"/>
      <c r="C132" s="83">
        <f>SUM(C133:C135)</f>
        <v>2821300</v>
      </c>
      <c r="D132" s="83">
        <f>SUM(D133:D135)</f>
        <v>2121300</v>
      </c>
      <c r="E132" s="83">
        <f>SUM(E133:E135)</f>
        <v>1884487</v>
      </c>
      <c r="F132" s="306">
        <f t="shared" si="1"/>
        <v>88.83642106255598</v>
      </c>
    </row>
    <row r="133" spans="1:6" ht="15.75">
      <c r="A133" s="86" t="s">
        <v>375</v>
      </c>
      <c r="B133" s="99">
        <v>1</v>
      </c>
      <c r="C133" s="81">
        <f>Felh!J46</f>
        <v>0</v>
      </c>
      <c r="D133" s="81">
        <f>Felh!K46</f>
        <v>0</v>
      </c>
      <c r="E133" s="81">
        <f>Felh!L46</f>
        <v>0</v>
      </c>
      <c r="F133" s="306"/>
    </row>
    <row r="134" spans="1:6" ht="15.75">
      <c r="A134" s="86" t="s">
        <v>218</v>
      </c>
      <c r="B134" s="99">
        <v>2</v>
      </c>
      <c r="C134" s="81">
        <f>Felh!J47</f>
        <v>2821300</v>
      </c>
      <c r="D134" s="81">
        <f>Felh!K47</f>
        <v>2121300</v>
      </c>
      <c r="E134" s="81">
        <f>Felh!L47</f>
        <v>1884487</v>
      </c>
      <c r="F134" s="306">
        <f t="shared" si="1"/>
        <v>88.83642106255598</v>
      </c>
    </row>
    <row r="135" spans="1:6" ht="15" customHeight="1">
      <c r="A135" s="86" t="s">
        <v>110</v>
      </c>
      <c r="B135" s="99">
        <v>3</v>
      </c>
      <c r="C135" s="81">
        <f>Felh!J48</f>
        <v>0</v>
      </c>
      <c r="D135" s="81">
        <f>Felh!K48</f>
        <v>0</v>
      </c>
      <c r="E135" s="81">
        <f>Felh!L48</f>
        <v>0</v>
      </c>
      <c r="F135" s="306"/>
    </row>
    <row r="136" spans="1:6" ht="15.75">
      <c r="A136" s="43" t="s">
        <v>222</v>
      </c>
      <c r="B136" s="101"/>
      <c r="C136" s="83">
        <f>SUM(C137:C139)</f>
        <v>0</v>
      </c>
      <c r="D136" s="83">
        <f>SUM(D137:D139)</f>
        <v>20000</v>
      </c>
      <c r="E136" s="83">
        <f>SUM(E137:E139)</f>
        <v>20000</v>
      </c>
      <c r="F136" s="306">
        <f>E136/D136*100</f>
        <v>100</v>
      </c>
    </row>
    <row r="137" spans="1:6" ht="15.75">
      <c r="A137" s="86" t="s">
        <v>375</v>
      </c>
      <c r="B137" s="99">
        <v>1</v>
      </c>
      <c r="C137" s="81">
        <f>Felh!J66</f>
        <v>0</v>
      </c>
      <c r="D137" s="81">
        <f>Felh!K66</f>
        <v>0</v>
      </c>
      <c r="E137" s="81">
        <f>Felh!L66</f>
        <v>0</v>
      </c>
      <c r="F137" s="306"/>
    </row>
    <row r="138" spans="1:6" ht="15.75">
      <c r="A138" s="86" t="s">
        <v>218</v>
      </c>
      <c r="B138" s="99">
        <v>2</v>
      </c>
      <c r="C138" s="81">
        <f>Felh!J67</f>
        <v>0</v>
      </c>
      <c r="D138" s="81">
        <f>Felh!K67</f>
        <v>20000</v>
      </c>
      <c r="E138" s="81">
        <f>Felh!L67</f>
        <v>20000</v>
      </c>
      <c r="F138" s="306">
        <f>E138/D138*100</f>
        <v>100</v>
      </c>
    </row>
    <row r="139" spans="1:6" ht="15.75">
      <c r="A139" s="86" t="s">
        <v>110</v>
      </c>
      <c r="B139" s="99">
        <v>3</v>
      </c>
      <c r="C139" s="81">
        <f>Felh!J68</f>
        <v>0</v>
      </c>
      <c r="D139" s="81">
        <f>Felh!K68</f>
        <v>0</v>
      </c>
      <c r="E139" s="81">
        <f>Felh!L68</f>
        <v>0</v>
      </c>
      <c r="F139" s="306"/>
    </row>
    <row r="140" spans="1:6" ht="16.5">
      <c r="A140" s="69" t="s">
        <v>223</v>
      </c>
      <c r="B140" s="102"/>
      <c r="C140" s="81"/>
      <c r="D140" s="81"/>
      <c r="E140" s="81"/>
      <c r="F140" s="306"/>
    </row>
    <row r="141" spans="1:6" ht="15.75">
      <c r="A141" s="67" t="s">
        <v>112</v>
      </c>
      <c r="B141" s="101"/>
      <c r="C141" s="15"/>
      <c r="D141" s="15"/>
      <c r="E141" s="15"/>
      <c r="F141" s="306"/>
    </row>
    <row r="142" spans="1:6" ht="15.75" hidden="1">
      <c r="A142" s="63" t="s">
        <v>208</v>
      </c>
      <c r="B142" s="101"/>
      <c r="C142" s="15"/>
      <c r="D142" s="15"/>
      <c r="E142" s="15"/>
      <c r="F142" s="306" t="e">
        <f aca="true" t="shared" si="2" ref="F142:F153">E142/D142*100</f>
        <v>#DIV/0!</v>
      </c>
    </row>
    <row r="143" spans="1:6" ht="31.5" hidden="1">
      <c r="A143" s="86" t="s">
        <v>412</v>
      </c>
      <c r="B143" s="101"/>
      <c r="C143" s="15"/>
      <c r="D143" s="15"/>
      <c r="E143" s="15"/>
      <c r="F143" s="306" t="e">
        <f t="shared" si="2"/>
        <v>#DIV/0!</v>
      </c>
    </row>
    <row r="144" spans="1:6" ht="31.5" hidden="1">
      <c r="A144" s="86" t="s">
        <v>210</v>
      </c>
      <c r="B144" s="101"/>
      <c r="C144" s="15"/>
      <c r="D144" s="15"/>
      <c r="E144" s="15"/>
      <c r="F144" s="306" t="e">
        <f t="shared" si="2"/>
        <v>#DIV/0!</v>
      </c>
    </row>
    <row r="145" spans="1:6" ht="31.5" hidden="1">
      <c r="A145" s="86" t="s">
        <v>413</v>
      </c>
      <c r="B145" s="101"/>
      <c r="C145" s="15"/>
      <c r="D145" s="15"/>
      <c r="E145" s="15"/>
      <c r="F145" s="306" t="e">
        <f t="shared" si="2"/>
        <v>#DIV/0!</v>
      </c>
    </row>
    <row r="146" spans="1:6" ht="15" customHeight="1">
      <c r="A146" s="86" t="s">
        <v>527</v>
      </c>
      <c r="B146" s="101">
        <v>2</v>
      </c>
      <c r="C146" s="15">
        <v>304931</v>
      </c>
      <c r="D146" s="15">
        <v>304931</v>
      </c>
      <c r="E146" s="15">
        <v>304931</v>
      </c>
      <c r="F146" s="306">
        <f t="shared" si="2"/>
        <v>100</v>
      </c>
    </row>
    <row r="147" spans="1:6" ht="15.75" hidden="1">
      <c r="A147" s="86" t="s">
        <v>212</v>
      </c>
      <c r="B147" s="101"/>
      <c r="C147" s="15"/>
      <c r="D147" s="15"/>
      <c r="E147" s="15"/>
      <c r="F147" s="306" t="e">
        <f t="shared" si="2"/>
        <v>#DIV/0!</v>
      </c>
    </row>
    <row r="148" spans="1:6" ht="31.5" hidden="1">
      <c r="A148" s="86" t="s">
        <v>426</v>
      </c>
      <c r="B148" s="101"/>
      <c r="C148" s="15"/>
      <c r="D148" s="15"/>
      <c r="E148" s="15"/>
      <c r="F148" s="306" t="e">
        <f t="shared" si="2"/>
        <v>#DIV/0!</v>
      </c>
    </row>
    <row r="149" spans="1:6" ht="15.75" hidden="1">
      <c r="A149" s="86" t="s">
        <v>216</v>
      </c>
      <c r="B149" s="101"/>
      <c r="C149" s="15"/>
      <c r="D149" s="15"/>
      <c r="E149" s="15"/>
      <c r="F149" s="306" t="e">
        <f t="shared" si="2"/>
        <v>#DIV/0!</v>
      </c>
    </row>
    <row r="150" spans="1:6" ht="15.75" hidden="1">
      <c r="A150" s="63" t="s">
        <v>217</v>
      </c>
      <c r="B150" s="101"/>
      <c r="C150" s="15"/>
      <c r="D150" s="15"/>
      <c r="E150" s="15"/>
      <c r="F150" s="306" t="e">
        <f t="shared" si="2"/>
        <v>#DIV/0!</v>
      </c>
    </row>
    <row r="151" spans="1:6" ht="15.75" hidden="1">
      <c r="A151" s="63" t="s">
        <v>209</v>
      </c>
      <c r="B151" s="101"/>
      <c r="C151" s="15"/>
      <c r="D151" s="15"/>
      <c r="E151" s="15"/>
      <c r="F151" s="306" t="e">
        <f t="shared" si="2"/>
        <v>#DIV/0!</v>
      </c>
    </row>
    <row r="152" spans="1:6" ht="16.5" customHeight="1">
      <c r="A152" s="86" t="s">
        <v>528</v>
      </c>
      <c r="B152" s="101">
        <v>2</v>
      </c>
      <c r="C152" s="15"/>
      <c r="D152" s="15">
        <v>415848</v>
      </c>
      <c r="E152" s="15"/>
      <c r="F152" s="306">
        <f t="shared" si="2"/>
        <v>0</v>
      </c>
    </row>
    <row r="153" spans="1:6" ht="15.75">
      <c r="A153" s="43" t="s">
        <v>112</v>
      </c>
      <c r="B153" s="101"/>
      <c r="C153" s="83">
        <f>SUM(C154:C156)</f>
        <v>304931</v>
      </c>
      <c r="D153" s="83">
        <f>SUM(D154:D156)</f>
        <v>720779</v>
      </c>
      <c r="E153" s="83">
        <f>SUM(E154:E156)</f>
        <v>304931</v>
      </c>
      <c r="F153" s="306">
        <f t="shared" si="2"/>
        <v>42.30575530086199</v>
      </c>
    </row>
    <row r="154" spans="1:6" ht="15.75">
      <c r="A154" s="86" t="s">
        <v>375</v>
      </c>
      <c r="B154" s="99">
        <v>1</v>
      </c>
      <c r="C154" s="81">
        <f>SUMIF($B$141:$B$153,"1",C$141:C$153)</f>
        <v>0</v>
      </c>
      <c r="D154" s="81">
        <f>SUMIF($B$141:$B$153,"1",D$141:D$153)</f>
        <v>0</v>
      </c>
      <c r="E154" s="81">
        <f>SUMIF($B$141:$B$153,"1",E$141:E$153)</f>
        <v>0</v>
      </c>
      <c r="F154" s="306"/>
    </row>
    <row r="155" spans="1:6" ht="15.75">
      <c r="A155" s="86" t="s">
        <v>218</v>
      </c>
      <c r="B155" s="99">
        <v>2</v>
      </c>
      <c r="C155" s="81">
        <f>SUMIF($B$141:$B$153,"2",C$141:C$153)</f>
        <v>304931</v>
      </c>
      <c r="D155" s="81">
        <f>SUMIF($B$141:$B$153,"2",D$141:D$153)</f>
        <v>720779</v>
      </c>
      <c r="E155" s="81">
        <f>SUMIF($B$141:$B$153,"2",E$141:E$153)</f>
        <v>304931</v>
      </c>
      <c r="F155" s="306">
        <f>E155/D155*100</f>
        <v>42.30575530086199</v>
      </c>
    </row>
    <row r="156" spans="1:6" ht="15.75">
      <c r="A156" s="86" t="s">
        <v>110</v>
      </c>
      <c r="B156" s="99">
        <v>3</v>
      </c>
      <c r="C156" s="81">
        <f>SUMIF($B$141:$B$153,"3",C$141:C$153)</f>
        <v>0</v>
      </c>
      <c r="D156" s="81">
        <f>SUMIF($B$141:$B$153,"3",D$141:D$153)</f>
        <v>0</v>
      </c>
      <c r="E156" s="81">
        <f>SUMIF($B$141:$B$153,"3",E$141:E$153)</f>
        <v>0</v>
      </c>
      <c r="F156" s="306"/>
    </row>
    <row r="157" spans="1:6" ht="15.75" hidden="1">
      <c r="A157" s="67" t="s">
        <v>113</v>
      </c>
      <c r="B157" s="101"/>
      <c r="C157" s="15"/>
      <c r="D157" s="15"/>
      <c r="E157" s="15"/>
      <c r="F157" s="306"/>
    </row>
    <row r="158" spans="1:6" ht="15.75" hidden="1">
      <c r="A158" s="63" t="s">
        <v>208</v>
      </c>
      <c r="B158" s="101"/>
      <c r="C158" s="15"/>
      <c r="D158" s="15"/>
      <c r="E158" s="15"/>
      <c r="F158" s="306"/>
    </row>
    <row r="159" spans="1:6" ht="31.5" hidden="1">
      <c r="A159" s="86" t="s">
        <v>412</v>
      </c>
      <c r="B159" s="101"/>
      <c r="C159" s="15"/>
      <c r="D159" s="15"/>
      <c r="E159" s="15"/>
      <c r="F159" s="306"/>
    </row>
    <row r="160" spans="1:6" ht="31.5" hidden="1">
      <c r="A160" s="86" t="s">
        <v>210</v>
      </c>
      <c r="B160" s="101"/>
      <c r="C160" s="15"/>
      <c r="D160" s="15"/>
      <c r="E160" s="15"/>
      <c r="F160" s="306"/>
    </row>
    <row r="161" spans="1:6" ht="31.5" hidden="1">
      <c r="A161" s="86" t="s">
        <v>413</v>
      </c>
      <c r="B161" s="101"/>
      <c r="C161" s="15"/>
      <c r="D161" s="15"/>
      <c r="E161" s="15"/>
      <c r="F161" s="306"/>
    </row>
    <row r="162" spans="1:6" ht="15.75" hidden="1">
      <c r="A162" s="86" t="s">
        <v>211</v>
      </c>
      <c r="B162" s="101"/>
      <c r="C162" s="15"/>
      <c r="D162" s="15"/>
      <c r="E162" s="15"/>
      <c r="F162" s="306"/>
    </row>
    <row r="163" spans="1:6" ht="15.75" hidden="1">
      <c r="A163" s="86" t="s">
        <v>212</v>
      </c>
      <c r="B163" s="101"/>
      <c r="C163" s="15"/>
      <c r="D163" s="15"/>
      <c r="E163" s="15"/>
      <c r="F163" s="306"/>
    </row>
    <row r="164" spans="1:6" ht="31.5" hidden="1">
      <c r="A164" s="86" t="s">
        <v>426</v>
      </c>
      <c r="B164" s="101"/>
      <c r="C164" s="15"/>
      <c r="D164" s="15"/>
      <c r="E164" s="15"/>
      <c r="F164" s="306"/>
    </row>
    <row r="165" spans="1:6" ht="15.75" hidden="1">
      <c r="A165" s="86" t="s">
        <v>216</v>
      </c>
      <c r="B165" s="101"/>
      <c r="C165" s="15"/>
      <c r="D165" s="15"/>
      <c r="E165" s="15"/>
      <c r="F165" s="306"/>
    </row>
    <row r="166" spans="1:6" ht="15.75" hidden="1">
      <c r="A166" s="63" t="s">
        <v>217</v>
      </c>
      <c r="B166" s="101"/>
      <c r="C166" s="15"/>
      <c r="D166" s="15"/>
      <c r="E166" s="15"/>
      <c r="F166" s="306"/>
    </row>
    <row r="167" spans="1:6" ht="15.75" hidden="1">
      <c r="A167" s="63" t="s">
        <v>209</v>
      </c>
      <c r="B167" s="101"/>
      <c r="C167" s="15"/>
      <c r="D167" s="15"/>
      <c r="E167" s="15"/>
      <c r="F167" s="306"/>
    </row>
    <row r="168" spans="1:6" ht="15.75" hidden="1">
      <c r="A168" s="43" t="s">
        <v>224</v>
      </c>
      <c r="B168" s="101"/>
      <c r="C168" s="83">
        <f>SUM(C169:C171)</f>
        <v>0</v>
      </c>
      <c r="D168" s="83">
        <f>SUM(D169:D171)</f>
        <v>0</v>
      </c>
      <c r="E168" s="83">
        <f>SUM(E169:E171)</f>
        <v>0</v>
      </c>
      <c r="F168" s="306"/>
    </row>
    <row r="169" spans="1:6" ht="15.75" hidden="1">
      <c r="A169" s="86" t="s">
        <v>375</v>
      </c>
      <c r="B169" s="99">
        <v>1</v>
      </c>
      <c r="C169" s="81">
        <f>SUMIF($B$157:$B$168,"1",C$157:C$168)</f>
        <v>0</v>
      </c>
      <c r="D169" s="81">
        <f>SUMIF($B$157:$B$168,"1",D$157:D$168)</f>
        <v>0</v>
      </c>
      <c r="E169" s="81">
        <f>SUMIF($B$157:$B$168,"1",E$157:E$168)</f>
        <v>0</v>
      </c>
      <c r="F169" s="306"/>
    </row>
    <row r="170" spans="1:6" ht="15.75" hidden="1">
      <c r="A170" s="86" t="s">
        <v>218</v>
      </c>
      <c r="B170" s="99">
        <v>2</v>
      </c>
      <c r="C170" s="81">
        <f>SUMIF($B$157:$B$168,"2",C$157:C$168)</f>
        <v>0</v>
      </c>
      <c r="D170" s="81">
        <f>SUMIF($B$157:$B$168,"2",D$157:D$168)</f>
        <v>0</v>
      </c>
      <c r="E170" s="81">
        <f>SUMIF($B$157:$B$168,"2",E$157:E$168)</f>
        <v>0</v>
      </c>
      <c r="F170" s="306"/>
    </row>
    <row r="171" spans="1:6" ht="15.75">
      <c r="A171" s="86" t="s">
        <v>110</v>
      </c>
      <c r="B171" s="99">
        <v>3</v>
      </c>
      <c r="C171" s="81">
        <f>SUMIF($B$157:$B$168,"3",C$157:C$168)</f>
        <v>0</v>
      </c>
      <c r="D171" s="81">
        <f>SUMIF($B$157:$B$168,"3",D$157:D$168)</f>
        <v>0</v>
      </c>
      <c r="E171" s="81">
        <f>SUMIF($B$157:$B$168,"3",E$157:E$168)</f>
        <v>0</v>
      </c>
      <c r="F171" s="306"/>
    </row>
    <row r="172" spans="1:6" ht="16.5">
      <c r="A172" s="68" t="s">
        <v>114</v>
      </c>
      <c r="B172" s="102"/>
      <c r="C172" s="18">
        <f>C7+C11+C15+C60+C123+C128+C132+C136+C153+C168</f>
        <v>13271667</v>
      </c>
      <c r="D172" s="18">
        <f>D7+D11+D15+D60+D123+D128+D132+D136+D153+D168</f>
        <v>13956564</v>
      </c>
      <c r="E172" s="18">
        <f>E7+E11+E15+E60+E123+E128+E132+E136+E153+E168</f>
        <v>8945508</v>
      </c>
      <c r="F172" s="306">
        <f>E172/D172*100</f>
        <v>64.0953461038118</v>
      </c>
    </row>
    <row r="173" spans="3:6" ht="15.75" hidden="1">
      <c r="C173" s="41">
        <f>Bevételek!C306</f>
        <v>13271667</v>
      </c>
      <c r="D173" s="41">
        <f>Bevételek!D306</f>
        <v>13956564</v>
      </c>
      <c r="E173" s="41">
        <f>Bevételek!E306</f>
        <v>13611601</v>
      </c>
      <c r="F173" s="12"/>
    </row>
    <row r="174" spans="3:6" ht="15.75" hidden="1">
      <c r="C174" s="41">
        <f>C173-C172</f>
        <v>0</v>
      </c>
      <c r="D174" s="41">
        <f>D173-D172</f>
        <v>0</v>
      </c>
      <c r="E174" s="41">
        <f>E173-E172</f>
        <v>4666093</v>
      </c>
      <c r="F174" s="12"/>
    </row>
    <row r="357" ht="15.75"/>
    <row r="358" ht="15.75"/>
    <row r="359" ht="15.75"/>
    <row r="360" ht="15.75"/>
    <row r="361" ht="15.75"/>
    <row r="362" ht="15.75"/>
    <row r="363" ht="15.75"/>
    <row r="370" ht="15.75"/>
    <row r="371" ht="15.75"/>
    <row r="372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B48"/>
  <sheetViews>
    <sheetView zoomScale="86" zoomScaleNormal="86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4" sqref="S4:V4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1.00390625" style="2" customWidth="1"/>
    <col min="4" max="4" width="10.8515625" style="2" hidden="1" customWidth="1"/>
    <col min="5" max="5" width="10.8515625" style="2" customWidth="1"/>
    <col min="6" max="6" width="12.140625" style="2" customWidth="1"/>
    <col min="7" max="7" width="12.7109375" style="2" customWidth="1"/>
    <col min="8" max="8" width="11.57421875" style="2" hidden="1" customWidth="1"/>
    <col min="9" max="9" width="11.57421875" style="2" customWidth="1"/>
    <col min="10" max="10" width="11.421875" style="2" customWidth="1"/>
    <col min="11" max="11" width="12.7109375" style="2" customWidth="1"/>
    <col min="12" max="12" width="12.7109375" style="2" hidden="1" customWidth="1"/>
    <col min="13" max="13" width="11.57421875" style="2" customWidth="1"/>
    <col min="14" max="14" width="11.421875" style="2" customWidth="1"/>
    <col min="15" max="15" width="12.7109375" style="2" customWidth="1"/>
    <col min="16" max="16" width="12.7109375" style="2" hidden="1" customWidth="1"/>
    <col min="17" max="17" width="11.421875" style="2" customWidth="1"/>
    <col min="18" max="18" width="11.7109375" style="2" customWidth="1"/>
    <col min="19" max="19" width="12.7109375" style="20" customWidth="1"/>
    <col min="20" max="20" width="12.7109375" style="20" hidden="1" customWidth="1"/>
    <col min="21" max="21" width="11.7109375" style="20" customWidth="1"/>
    <col min="22" max="22" width="11.28125" style="20" customWidth="1"/>
    <col min="23" max="23" width="9.140625" style="2" customWidth="1"/>
    <col min="24" max="24" width="11.140625" style="2" customWidth="1"/>
    <col min="25" max="16384" width="9.140625" style="2" customWidth="1"/>
  </cols>
  <sheetData>
    <row r="1" spans="1:22" ht="15.75">
      <c r="A1" s="315" t="s">
        <v>492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127"/>
      <c r="U1" s="2"/>
      <c r="V1" s="2"/>
    </row>
    <row r="2" spans="1:22" ht="15.75">
      <c r="A2" s="315" t="s">
        <v>435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127"/>
      <c r="U2" s="2"/>
      <c r="V2" s="2"/>
    </row>
    <row r="4" spans="1:22" s="3" customFormat="1" ht="15.75" customHeight="1">
      <c r="A4" s="316" t="s">
        <v>252</v>
      </c>
      <c r="B4" s="354" t="s">
        <v>126</v>
      </c>
      <c r="C4" s="318" t="s">
        <v>105</v>
      </c>
      <c r="D4" s="319"/>
      <c r="E4" s="319"/>
      <c r="F4" s="320"/>
      <c r="G4" s="318" t="s">
        <v>106</v>
      </c>
      <c r="H4" s="319"/>
      <c r="I4" s="319"/>
      <c r="J4" s="320"/>
      <c r="K4" s="318" t="s">
        <v>17</v>
      </c>
      <c r="L4" s="319"/>
      <c r="M4" s="319"/>
      <c r="N4" s="320"/>
      <c r="O4" s="318" t="s">
        <v>15</v>
      </c>
      <c r="P4" s="319"/>
      <c r="Q4" s="319"/>
      <c r="R4" s="320"/>
      <c r="S4" s="318" t="s">
        <v>5</v>
      </c>
      <c r="T4" s="319"/>
      <c r="U4" s="319"/>
      <c r="V4" s="320"/>
    </row>
    <row r="5" spans="1:22" s="3" customFormat="1" ht="31.5">
      <c r="A5" s="317"/>
      <c r="B5" s="355"/>
      <c r="C5" s="40" t="s">
        <v>155</v>
      </c>
      <c r="D5" s="40" t="s">
        <v>523</v>
      </c>
      <c r="E5" s="40" t="s">
        <v>523</v>
      </c>
      <c r="F5" s="40" t="s">
        <v>524</v>
      </c>
      <c r="G5" s="40" t="s">
        <v>155</v>
      </c>
      <c r="H5" s="40" t="s">
        <v>523</v>
      </c>
      <c r="I5" s="40" t="s">
        <v>523</v>
      </c>
      <c r="J5" s="40" t="s">
        <v>524</v>
      </c>
      <c r="K5" s="40" t="s">
        <v>155</v>
      </c>
      <c r="L5" s="40" t="s">
        <v>523</v>
      </c>
      <c r="M5" s="40" t="s">
        <v>523</v>
      </c>
      <c r="N5" s="40" t="s">
        <v>524</v>
      </c>
      <c r="O5" s="40" t="s">
        <v>155</v>
      </c>
      <c r="P5" s="40" t="s">
        <v>523</v>
      </c>
      <c r="Q5" s="40" t="s">
        <v>523</v>
      </c>
      <c r="R5" s="40" t="s">
        <v>524</v>
      </c>
      <c r="S5" s="40" t="s">
        <v>155</v>
      </c>
      <c r="T5" s="40" t="s">
        <v>155</v>
      </c>
      <c r="U5" s="40" t="s">
        <v>523</v>
      </c>
      <c r="V5" s="40" t="s">
        <v>524</v>
      </c>
    </row>
    <row r="6" spans="1:28" s="3" customFormat="1" ht="31.5">
      <c r="A6" s="7" t="s">
        <v>225</v>
      </c>
      <c r="B6" s="98">
        <v>2</v>
      </c>
      <c r="C6" s="5">
        <v>1840553</v>
      </c>
      <c r="D6" s="5">
        <v>1840553</v>
      </c>
      <c r="E6" s="5">
        <v>1840553</v>
      </c>
      <c r="F6" s="5">
        <v>1754732</v>
      </c>
      <c r="G6" s="5">
        <v>496949</v>
      </c>
      <c r="H6" s="5">
        <v>496949</v>
      </c>
      <c r="I6" s="5">
        <v>496949</v>
      </c>
      <c r="J6" s="5">
        <v>474265</v>
      </c>
      <c r="K6" s="5">
        <v>420000</v>
      </c>
      <c r="L6" s="5">
        <v>420000</v>
      </c>
      <c r="M6" s="5">
        <v>420000</v>
      </c>
      <c r="N6" s="5">
        <v>320263</v>
      </c>
      <c r="O6" s="5">
        <v>113400</v>
      </c>
      <c r="P6" s="5">
        <v>113400</v>
      </c>
      <c r="Q6" s="5">
        <v>113400</v>
      </c>
      <c r="R6" s="5">
        <v>79101</v>
      </c>
      <c r="S6" s="5">
        <f aca="true" t="shared" si="0" ref="S6:S48">C6+G6+K6+O6</f>
        <v>2870902</v>
      </c>
      <c r="T6" s="5">
        <f aca="true" t="shared" si="1" ref="T6:T48">D6+H6+L6+P6</f>
        <v>2870902</v>
      </c>
      <c r="U6" s="5">
        <f aca="true" t="shared" si="2" ref="U6:V48">E6+I6+M6+Q6</f>
        <v>2870902</v>
      </c>
      <c r="V6" s="5">
        <f t="shared" si="2"/>
        <v>2628361</v>
      </c>
      <c r="W6" s="128"/>
      <c r="X6" s="129"/>
      <c r="Y6" s="128"/>
      <c r="Z6" s="128"/>
      <c r="AA6" s="128"/>
      <c r="AB6" s="128"/>
    </row>
    <row r="7" spans="1:28" s="3" customFormat="1" ht="31.5">
      <c r="A7" s="7" t="s">
        <v>497</v>
      </c>
      <c r="B7" s="98">
        <v>3</v>
      </c>
      <c r="C7" s="5">
        <v>300000</v>
      </c>
      <c r="D7" s="5">
        <v>300000</v>
      </c>
      <c r="E7" s="5">
        <v>300000</v>
      </c>
      <c r="F7" s="5">
        <v>300000</v>
      </c>
      <c r="G7" s="5">
        <v>81000</v>
      </c>
      <c r="H7" s="5">
        <v>81000</v>
      </c>
      <c r="I7" s="5">
        <v>81000</v>
      </c>
      <c r="J7" s="5">
        <v>77310</v>
      </c>
      <c r="K7" s="5"/>
      <c r="L7" s="5"/>
      <c r="M7" s="5"/>
      <c r="N7" s="5"/>
      <c r="O7" s="5"/>
      <c r="P7" s="5"/>
      <c r="Q7" s="5"/>
      <c r="R7" s="5"/>
      <c r="S7" s="5">
        <f t="shared" si="0"/>
        <v>381000</v>
      </c>
      <c r="T7" s="5">
        <f t="shared" si="1"/>
        <v>381000</v>
      </c>
      <c r="U7" s="5">
        <f t="shared" si="2"/>
        <v>381000</v>
      </c>
      <c r="V7" s="5">
        <f t="shared" si="2"/>
        <v>377310</v>
      </c>
      <c r="W7" s="128"/>
      <c r="X7" s="129"/>
      <c r="Y7" s="128"/>
      <c r="Z7" s="128"/>
      <c r="AA7" s="128"/>
      <c r="AB7" s="128"/>
    </row>
    <row r="8" spans="1:28" s="3" customFormat="1" ht="15.75">
      <c r="A8" s="119" t="s">
        <v>498</v>
      </c>
      <c r="B8" s="98">
        <v>3</v>
      </c>
      <c r="C8" s="5">
        <v>50000</v>
      </c>
      <c r="D8" s="5">
        <v>50000</v>
      </c>
      <c r="E8" s="5">
        <v>50000</v>
      </c>
      <c r="F8" s="5">
        <v>5351</v>
      </c>
      <c r="G8" s="5">
        <v>25585</v>
      </c>
      <c r="H8" s="5">
        <v>25585</v>
      </c>
      <c r="I8" s="5">
        <v>25585</v>
      </c>
      <c r="J8" s="5">
        <v>3396</v>
      </c>
      <c r="K8" s="5"/>
      <c r="L8" s="5"/>
      <c r="M8" s="5"/>
      <c r="N8" s="5"/>
      <c r="O8" s="5"/>
      <c r="P8" s="5"/>
      <c r="Q8" s="5"/>
      <c r="R8" s="5"/>
      <c r="S8" s="5">
        <f t="shared" si="0"/>
        <v>75585</v>
      </c>
      <c r="T8" s="5">
        <f t="shared" si="1"/>
        <v>75585</v>
      </c>
      <c r="U8" s="5">
        <f t="shared" si="2"/>
        <v>75585</v>
      </c>
      <c r="V8" s="5">
        <f t="shared" si="2"/>
        <v>8747</v>
      </c>
      <c r="W8" s="128"/>
      <c r="X8" s="129"/>
      <c r="Y8" s="128"/>
      <c r="Z8" s="128"/>
      <c r="AA8" s="128"/>
      <c r="AB8" s="128"/>
    </row>
    <row r="9" spans="1:28" s="3" customFormat="1" ht="15.75">
      <c r="A9" s="7" t="s">
        <v>226</v>
      </c>
      <c r="B9" s="98">
        <v>2</v>
      </c>
      <c r="C9" s="5">
        <v>347600</v>
      </c>
      <c r="D9" s="5">
        <v>347600</v>
      </c>
      <c r="E9" s="5">
        <v>347600</v>
      </c>
      <c r="F9" s="5">
        <v>282857</v>
      </c>
      <c r="G9" s="5">
        <v>95940</v>
      </c>
      <c r="H9" s="5">
        <v>95940</v>
      </c>
      <c r="I9" s="5">
        <v>95940</v>
      </c>
      <c r="J9" s="5">
        <v>76371</v>
      </c>
      <c r="K9" s="5">
        <v>150000</v>
      </c>
      <c r="L9" s="5">
        <v>150000</v>
      </c>
      <c r="M9" s="5">
        <v>150000</v>
      </c>
      <c r="N9" s="5">
        <v>66601</v>
      </c>
      <c r="O9" s="5">
        <v>40500</v>
      </c>
      <c r="P9" s="5">
        <v>40500</v>
      </c>
      <c r="Q9" s="5">
        <v>40500</v>
      </c>
      <c r="R9" s="5">
        <v>16634</v>
      </c>
      <c r="S9" s="5">
        <f t="shared" si="0"/>
        <v>634040</v>
      </c>
      <c r="T9" s="5">
        <f t="shared" si="1"/>
        <v>634040</v>
      </c>
      <c r="U9" s="5">
        <f t="shared" si="2"/>
        <v>634040</v>
      </c>
      <c r="V9" s="5">
        <f t="shared" si="2"/>
        <v>442463</v>
      </c>
      <c r="W9" s="128"/>
      <c r="X9" s="129"/>
      <c r="Y9" s="128"/>
      <c r="Z9" s="128"/>
      <c r="AA9" s="128"/>
      <c r="AB9" s="128"/>
    </row>
    <row r="10" spans="1:28" s="3" customFormat="1" ht="31.5" hidden="1">
      <c r="A10" s="7" t="s">
        <v>227</v>
      </c>
      <c r="B10" s="98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2"/>
        <v>0</v>
      </c>
      <c r="W10" s="128"/>
      <c r="X10" s="129"/>
      <c r="Y10" s="128"/>
      <c r="Z10" s="128"/>
      <c r="AA10" s="128"/>
      <c r="AB10" s="128"/>
    </row>
    <row r="11" spans="1:28" s="3" customFormat="1" ht="15.75" hidden="1">
      <c r="A11" s="7" t="s">
        <v>228</v>
      </c>
      <c r="B11" s="98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>
        <f t="shared" si="1"/>
        <v>0</v>
      </c>
      <c r="U11" s="5">
        <f t="shared" si="2"/>
        <v>0</v>
      </c>
      <c r="V11" s="5">
        <f t="shared" si="2"/>
        <v>0</v>
      </c>
      <c r="W11" s="128"/>
      <c r="X11" s="129"/>
      <c r="Y11" s="128"/>
      <c r="Z11" s="128"/>
      <c r="AA11" s="128"/>
      <c r="AB11" s="128"/>
    </row>
    <row r="12" spans="1:28" s="3" customFormat="1" ht="15.75" hidden="1">
      <c r="A12" s="7" t="s">
        <v>229</v>
      </c>
      <c r="B12" s="98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>
        <f t="shared" si="1"/>
        <v>0</v>
      </c>
      <c r="U12" s="5">
        <f t="shared" si="2"/>
        <v>0</v>
      </c>
      <c r="V12" s="5">
        <f t="shared" si="2"/>
        <v>0</v>
      </c>
      <c r="W12" s="128"/>
      <c r="X12" s="129"/>
      <c r="Y12" s="128"/>
      <c r="Z12" s="128"/>
      <c r="AA12" s="128"/>
      <c r="AB12" s="128"/>
    </row>
    <row r="13" spans="1:28" s="3" customFormat="1" ht="15.75" hidden="1">
      <c r="A13" s="7" t="s">
        <v>230</v>
      </c>
      <c r="B13" s="98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>
        <f t="shared" si="1"/>
        <v>0</v>
      </c>
      <c r="U13" s="5">
        <f t="shared" si="2"/>
        <v>0</v>
      </c>
      <c r="V13" s="5">
        <f t="shared" si="2"/>
        <v>0</v>
      </c>
      <c r="W13" s="128"/>
      <c r="X13" s="129"/>
      <c r="Y13" s="128"/>
      <c r="Z13" s="128"/>
      <c r="AA13" s="128"/>
      <c r="AB13" s="128"/>
    </row>
    <row r="14" spans="1:28" s="3" customFormat="1" ht="15.75" hidden="1">
      <c r="A14" s="7" t="s">
        <v>473</v>
      </c>
      <c r="B14" s="98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>
        <f t="shared" si="1"/>
        <v>0</v>
      </c>
      <c r="U14" s="5">
        <f t="shared" si="2"/>
        <v>0</v>
      </c>
      <c r="V14" s="5">
        <f t="shared" si="2"/>
        <v>0</v>
      </c>
      <c r="W14" s="128"/>
      <c r="X14" s="129"/>
      <c r="Y14" s="128"/>
      <c r="Z14" s="128"/>
      <c r="AA14" s="128"/>
      <c r="AB14" s="128"/>
    </row>
    <row r="15" spans="1:28" s="3" customFormat="1" ht="15.75" hidden="1">
      <c r="A15" s="7" t="s">
        <v>474</v>
      </c>
      <c r="B15" s="98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>
        <f t="shared" si="1"/>
        <v>0</v>
      </c>
      <c r="U15" s="5">
        <f t="shared" si="2"/>
        <v>0</v>
      </c>
      <c r="V15" s="5">
        <f t="shared" si="2"/>
        <v>0</v>
      </c>
      <c r="W15" s="128"/>
      <c r="X15" s="129"/>
      <c r="Y15" s="128"/>
      <c r="Z15" s="128"/>
      <c r="AA15" s="128"/>
      <c r="AB15" s="128"/>
    </row>
    <row r="16" spans="1:28" s="3" customFormat="1" ht="15.75" hidden="1">
      <c r="A16" s="7" t="s">
        <v>231</v>
      </c>
      <c r="B16" s="98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>
        <f t="shared" si="1"/>
        <v>0</v>
      </c>
      <c r="U16" s="5">
        <f t="shared" si="2"/>
        <v>0</v>
      </c>
      <c r="V16" s="5">
        <f t="shared" si="2"/>
        <v>0</v>
      </c>
      <c r="W16" s="128"/>
      <c r="X16" s="129"/>
      <c r="Y16" s="128"/>
      <c r="Z16" s="128"/>
      <c r="AA16" s="128"/>
      <c r="AB16" s="128"/>
    </row>
    <row r="17" spans="1:28" s="3" customFormat="1" ht="15.75" hidden="1">
      <c r="A17" s="7" t="s">
        <v>232</v>
      </c>
      <c r="B17" s="98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>
        <f t="shared" si="1"/>
        <v>0</v>
      </c>
      <c r="U17" s="5">
        <f t="shared" si="2"/>
        <v>0</v>
      </c>
      <c r="V17" s="5">
        <f t="shared" si="2"/>
        <v>0</v>
      </c>
      <c r="W17" s="128"/>
      <c r="X17" s="129"/>
      <c r="Y17" s="128"/>
      <c r="Z17" s="128"/>
      <c r="AA17" s="128"/>
      <c r="AB17" s="128"/>
    </row>
    <row r="18" spans="1:28" s="3" customFormat="1" ht="15.75">
      <c r="A18" s="7" t="s">
        <v>233</v>
      </c>
      <c r="B18" s="98">
        <v>2</v>
      </c>
      <c r="C18" s="5"/>
      <c r="D18" s="5"/>
      <c r="E18" s="5"/>
      <c r="F18" s="5"/>
      <c r="G18" s="5"/>
      <c r="H18" s="5"/>
      <c r="I18" s="5"/>
      <c r="J18" s="5"/>
      <c r="K18" s="5">
        <v>100000</v>
      </c>
      <c r="L18" s="5">
        <v>100000</v>
      </c>
      <c r="M18" s="5">
        <v>100000</v>
      </c>
      <c r="N18" s="5">
        <v>45000</v>
      </c>
      <c r="O18" s="5">
        <v>27000</v>
      </c>
      <c r="P18" s="5">
        <v>27000</v>
      </c>
      <c r="Q18" s="5">
        <v>27000</v>
      </c>
      <c r="R18" s="5"/>
      <c r="S18" s="5">
        <f t="shared" si="0"/>
        <v>127000</v>
      </c>
      <c r="T18" s="5">
        <f t="shared" si="1"/>
        <v>127000</v>
      </c>
      <c r="U18" s="5">
        <f t="shared" si="2"/>
        <v>127000</v>
      </c>
      <c r="V18" s="5">
        <f t="shared" si="2"/>
        <v>45000</v>
      </c>
      <c r="W18" s="128"/>
      <c r="X18" s="129"/>
      <c r="Y18" s="128"/>
      <c r="Z18" s="128"/>
      <c r="AA18" s="128"/>
      <c r="AB18" s="128"/>
    </row>
    <row r="19" spans="1:28" ht="15.75" hidden="1">
      <c r="A19" s="7" t="s">
        <v>436</v>
      </c>
      <c r="B19" s="98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>
        <f t="shared" si="1"/>
        <v>0</v>
      </c>
      <c r="U19" s="5">
        <f t="shared" si="2"/>
        <v>0</v>
      </c>
      <c r="V19" s="5">
        <f t="shared" si="2"/>
        <v>0</v>
      </c>
      <c r="W19" s="128"/>
      <c r="X19" s="129"/>
      <c r="Y19" s="128"/>
      <c r="Z19" s="128"/>
      <c r="AA19" s="128"/>
      <c r="AB19" s="128"/>
    </row>
    <row r="20" spans="1:28" ht="15.75" hidden="1">
      <c r="A20" s="7" t="s">
        <v>234</v>
      </c>
      <c r="B20" s="98">
        <v>2</v>
      </c>
      <c r="C20" s="5"/>
      <c r="D20" s="5"/>
      <c r="E20" s="5"/>
      <c r="F20" s="5"/>
      <c r="G20" s="5"/>
      <c r="H20" s="5"/>
      <c r="I20" s="5"/>
      <c r="J20" s="5"/>
      <c r="K20" s="5">
        <v>0</v>
      </c>
      <c r="L20" s="5">
        <v>0</v>
      </c>
      <c r="M20" s="5">
        <v>0</v>
      </c>
      <c r="N20" s="5"/>
      <c r="O20" s="5">
        <v>0</v>
      </c>
      <c r="P20" s="5">
        <v>0</v>
      </c>
      <c r="Q20" s="5">
        <v>0</v>
      </c>
      <c r="R20" s="5"/>
      <c r="S20" s="5">
        <f t="shared" si="0"/>
        <v>0</v>
      </c>
      <c r="T20" s="5">
        <f t="shared" si="1"/>
        <v>0</v>
      </c>
      <c r="U20" s="5">
        <f t="shared" si="2"/>
        <v>0</v>
      </c>
      <c r="V20" s="5">
        <f t="shared" si="2"/>
        <v>0</v>
      </c>
      <c r="W20" s="128"/>
      <c r="X20" s="129"/>
      <c r="Y20" s="128"/>
      <c r="Z20" s="128"/>
      <c r="AA20" s="128"/>
      <c r="AB20" s="128"/>
    </row>
    <row r="21" spans="1:28" ht="31.5">
      <c r="A21" s="7" t="s">
        <v>235</v>
      </c>
      <c r="B21" s="98">
        <v>2</v>
      </c>
      <c r="C21" s="5"/>
      <c r="D21" s="5"/>
      <c r="E21" s="5"/>
      <c r="F21" s="5"/>
      <c r="G21" s="5"/>
      <c r="H21" s="5"/>
      <c r="I21" s="5"/>
      <c r="J21" s="5"/>
      <c r="K21" s="5">
        <v>100000</v>
      </c>
      <c r="L21" s="5">
        <v>100000</v>
      </c>
      <c r="M21" s="5">
        <v>100000</v>
      </c>
      <c r="N21" s="5">
        <v>12253</v>
      </c>
      <c r="O21" s="5">
        <v>27000</v>
      </c>
      <c r="P21" s="5">
        <v>27000</v>
      </c>
      <c r="Q21" s="5">
        <v>27000</v>
      </c>
      <c r="R21" s="5">
        <v>3308</v>
      </c>
      <c r="S21" s="5">
        <f t="shared" si="0"/>
        <v>127000</v>
      </c>
      <c r="T21" s="5">
        <f t="shared" si="1"/>
        <v>127000</v>
      </c>
      <c r="U21" s="5">
        <f t="shared" si="2"/>
        <v>127000</v>
      </c>
      <c r="V21" s="5">
        <f t="shared" si="2"/>
        <v>15561</v>
      </c>
      <c r="W21" s="128"/>
      <c r="X21" s="129"/>
      <c r="Y21" s="128"/>
      <c r="Z21" s="128"/>
      <c r="AA21" s="128"/>
      <c r="AB21" s="128"/>
    </row>
    <row r="22" spans="1:28" s="3" customFormat="1" ht="15.75" hidden="1">
      <c r="A22" s="7" t="s">
        <v>236</v>
      </c>
      <c r="B22" s="98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>
        <f t="shared" si="1"/>
        <v>0</v>
      </c>
      <c r="U22" s="5">
        <f t="shared" si="2"/>
        <v>0</v>
      </c>
      <c r="V22" s="5">
        <f t="shared" si="2"/>
        <v>0</v>
      </c>
      <c r="W22" s="128"/>
      <c r="X22" s="129"/>
      <c r="Y22" s="128"/>
      <c r="Z22" s="128"/>
      <c r="AA22" s="128"/>
      <c r="AB22" s="128"/>
    </row>
    <row r="23" spans="1:28" s="3" customFormat="1" ht="15.75" hidden="1">
      <c r="A23" s="7" t="s">
        <v>237</v>
      </c>
      <c r="B23" s="98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>
        <f t="shared" si="1"/>
        <v>0</v>
      </c>
      <c r="U23" s="5">
        <f t="shared" si="2"/>
        <v>0</v>
      </c>
      <c r="V23" s="5">
        <f t="shared" si="2"/>
        <v>0</v>
      </c>
      <c r="W23" s="128"/>
      <c r="X23" s="129"/>
      <c r="Y23" s="128"/>
      <c r="Z23" s="128"/>
      <c r="AA23" s="128"/>
      <c r="AB23" s="128"/>
    </row>
    <row r="24" spans="1:28" ht="15.75">
      <c r="A24" s="7" t="s">
        <v>238</v>
      </c>
      <c r="B24" s="98">
        <v>2</v>
      </c>
      <c r="C24" s="5"/>
      <c r="D24" s="5"/>
      <c r="E24" s="5"/>
      <c r="F24" s="5"/>
      <c r="G24" s="5"/>
      <c r="H24" s="5"/>
      <c r="I24" s="5"/>
      <c r="J24" s="5"/>
      <c r="K24" s="5">
        <v>170000</v>
      </c>
      <c r="L24" s="5">
        <v>170000</v>
      </c>
      <c r="M24" s="5">
        <v>170000</v>
      </c>
      <c r="N24" s="5">
        <v>183543</v>
      </c>
      <c r="O24" s="5">
        <v>45900</v>
      </c>
      <c r="P24" s="5">
        <v>45900</v>
      </c>
      <c r="Q24" s="5">
        <v>45900</v>
      </c>
      <c r="R24" s="5">
        <v>46332</v>
      </c>
      <c r="S24" s="5">
        <f t="shared" si="0"/>
        <v>215900</v>
      </c>
      <c r="T24" s="5">
        <f t="shared" si="1"/>
        <v>215900</v>
      </c>
      <c r="U24" s="5">
        <f t="shared" si="2"/>
        <v>215900</v>
      </c>
      <c r="V24" s="5">
        <f t="shared" si="2"/>
        <v>229875</v>
      </c>
      <c r="W24" s="128"/>
      <c r="X24" s="129"/>
      <c r="Y24" s="128"/>
      <c r="Z24" s="128"/>
      <c r="AA24" s="128"/>
      <c r="AB24" s="128"/>
    </row>
    <row r="25" spans="1:28" ht="15.75">
      <c r="A25" s="7" t="s">
        <v>239</v>
      </c>
      <c r="B25" s="98">
        <v>2</v>
      </c>
      <c r="C25" s="5">
        <v>541200</v>
      </c>
      <c r="D25" s="5">
        <v>541200</v>
      </c>
      <c r="E25" s="5">
        <v>541200</v>
      </c>
      <c r="F25" s="5">
        <v>180000</v>
      </c>
      <c r="G25" s="5">
        <v>150300</v>
      </c>
      <c r="H25" s="5">
        <v>150300</v>
      </c>
      <c r="I25" s="5">
        <v>150300</v>
      </c>
      <c r="J25" s="5">
        <v>48600</v>
      </c>
      <c r="K25" s="5">
        <v>356814</v>
      </c>
      <c r="L25" s="5">
        <v>356814</v>
      </c>
      <c r="M25" s="5">
        <v>356814</v>
      </c>
      <c r="N25" s="5">
        <v>179649</v>
      </c>
      <c r="O25" s="5">
        <v>96340</v>
      </c>
      <c r="P25" s="5">
        <v>96340</v>
      </c>
      <c r="Q25" s="5">
        <v>96340</v>
      </c>
      <c r="R25" s="5">
        <v>42064</v>
      </c>
      <c r="S25" s="5">
        <f t="shared" si="0"/>
        <v>1144654</v>
      </c>
      <c r="T25" s="5">
        <f t="shared" si="1"/>
        <v>1144654</v>
      </c>
      <c r="U25" s="5">
        <f t="shared" si="2"/>
        <v>1144654</v>
      </c>
      <c r="V25" s="5">
        <f t="shared" si="2"/>
        <v>450313</v>
      </c>
      <c r="W25" s="128"/>
      <c r="X25" s="129"/>
      <c r="Y25" s="128"/>
      <c r="Z25" s="128"/>
      <c r="AA25" s="128"/>
      <c r="AB25" s="128"/>
    </row>
    <row r="26" spans="1:28" s="3" customFormat="1" ht="15.75">
      <c r="A26" s="7" t="s">
        <v>240</v>
      </c>
      <c r="B26" s="98">
        <v>2</v>
      </c>
      <c r="C26" s="5"/>
      <c r="D26" s="5"/>
      <c r="E26" s="5"/>
      <c r="F26" s="5"/>
      <c r="G26" s="5"/>
      <c r="H26" s="5"/>
      <c r="I26" s="5"/>
      <c r="J26" s="5"/>
      <c r="K26" s="5">
        <v>100000</v>
      </c>
      <c r="L26" s="5">
        <v>100000</v>
      </c>
      <c r="M26" s="5">
        <v>100000</v>
      </c>
      <c r="N26" s="5">
        <v>84591</v>
      </c>
      <c r="O26" s="5">
        <v>27000</v>
      </c>
      <c r="P26" s="5">
        <v>27000</v>
      </c>
      <c r="Q26" s="5">
        <v>27000</v>
      </c>
      <c r="R26" s="5">
        <v>22799</v>
      </c>
      <c r="S26" s="5">
        <f t="shared" si="0"/>
        <v>127000</v>
      </c>
      <c r="T26" s="5">
        <f t="shared" si="1"/>
        <v>127000</v>
      </c>
      <c r="U26" s="5">
        <f t="shared" si="2"/>
        <v>127000</v>
      </c>
      <c r="V26" s="5">
        <f t="shared" si="2"/>
        <v>107390</v>
      </c>
      <c r="W26" s="128"/>
      <c r="X26" s="129"/>
      <c r="Y26" s="128"/>
      <c r="Z26" s="128"/>
      <c r="AA26" s="128"/>
      <c r="AB26" s="128"/>
    </row>
    <row r="27" spans="1:28" s="3" customFormat="1" ht="15.75" hidden="1">
      <c r="A27" s="7" t="s">
        <v>241</v>
      </c>
      <c r="B27" s="98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>
        <f t="shared" si="1"/>
        <v>0</v>
      </c>
      <c r="U27" s="5">
        <f t="shared" si="2"/>
        <v>0</v>
      </c>
      <c r="V27" s="5">
        <f t="shared" si="2"/>
        <v>0</v>
      </c>
      <c r="W27" s="128"/>
      <c r="X27" s="129"/>
      <c r="Y27" s="128"/>
      <c r="Z27" s="128"/>
      <c r="AA27" s="128"/>
      <c r="AB27" s="128"/>
    </row>
    <row r="28" spans="1:28" s="3" customFormat="1" ht="31.5" hidden="1">
      <c r="A28" s="7" t="s">
        <v>242</v>
      </c>
      <c r="B28" s="98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>
        <f t="shared" si="1"/>
        <v>0</v>
      </c>
      <c r="U28" s="5">
        <f t="shared" si="2"/>
        <v>0</v>
      </c>
      <c r="V28" s="5">
        <f t="shared" si="2"/>
        <v>0</v>
      </c>
      <c r="W28" s="128"/>
      <c r="X28" s="129"/>
      <c r="Y28" s="128"/>
      <c r="Z28" s="128"/>
      <c r="AA28" s="128"/>
      <c r="AB28" s="128"/>
    </row>
    <row r="29" spans="1:28" ht="15.75" hidden="1">
      <c r="A29" s="7" t="s">
        <v>243</v>
      </c>
      <c r="B29" s="98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>
        <f t="shared" si="1"/>
        <v>0</v>
      </c>
      <c r="U29" s="5">
        <f t="shared" si="2"/>
        <v>0</v>
      </c>
      <c r="V29" s="5">
        <f t="shared" si="2"/>
        <v>0</v>
      </c>
      <c r="W29" s="128"/>
      <c r="X29" s="129"/>
      <c r="Y29" s="128"/>
      <c r="Z29" s="128"/>
      <c r="AA29" s="128"/>
      <c r="AB29" s="128"/>
    </row>
    <row r="30" spans="1:28" s="3" customFormat="1" ht="15.75">
      <c r="A30" s="7" t="s">
        <v>244</v>
      </c>
      <c r="B30" s="98">
        <v>2</v>
      </c>
      <c r="C30" s="5"/>
      <c r="D30" s="5"/>
      <c r="E30" s="5"/>
      <c r="F30" s="5"/>
      <c r="G30" s="5"/>
      <c r="H30" s="5"/>
      <c r="I30" s="5"/>
      <c r="J30" s="5"/>
      <c r="K30" s="5">
        <v>10000</v>
      </c>
      <c r="L30" s="5">
        <v>10000</v>
      </c>
      <c r="M30" s="5">
        <v>10000</v>
      </c>
      <c r="N30" s="5">
        <v>1980</v>
      </c>
      <c r="O30" s="5"/>
      <c r="P30" s="5"/>
      <c r="Q30" s="5"/>
      <c r="R30" s="5"/>
      <c r="S30" s="5">
        <f t="shared" si="0"/>
        <v>10000</v>
      </c>
      <c r="T30" s="5">
        <f t="shared" si="1"/>
        <v>10000</v>
      </c>
      <c r="U30" s="5">
        <f t="shared" si="2"/>
        <v>10000</v>
      </c>
      <c r="V30" s="5">
        <f t="shared" si="2"/>
        <v>1980</v>
      </c>
      <c r="W30" s="128"/>
      <c r="X30" s="129"/>
      <c r="Y30" s="128"/>
      <c r="Z30" s="128"/>
      <c r="AA30" s="128"/>
      <c r="AB30" s="128"/>
    </row>
    <row r="31" spans="1:28" s="3" customFormat="1" ht="15.75" hidden="1">
      <c r="A31" s="7" t="s">
        <v>245</v>
      </c>
      <c r="B31" s="98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>
        <f t="shared" si="1"/>
        <v>0</v>
      </c>
      <c r="U31" s="5">
        <f t="shared" si="2"/>
        <v>0</v>
      </c>
      <c r="V31" s="5">
        <f t="shared" si="2"/>
        <v>0</v>
      </c>
      <c r="W31" s="128"/>
      <c r="X31" s="129"/>
      <c r="Y31" s="128"/>
      <c r="Z31" s="128"/>
      <c r="AA31" s="128"/>
      <c r="AB31" s="128"/>
    </row>
    <row r="32" spans="1:28" s="3" customFormat="1" ht="31.5" hidden="1">
      <c r="A32" s="7" t="s">
        <v>246</v>
      </c>
      <c r="B32" s="98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>
        <f t="shared" si="1"/>
        <v>0</v>
      </c>
      <c r="U32" s="5">
        <f t="shared" si="2"/>
        <v>0</v>
      </c>
      <c r="V32" s="5">
        <f t="shared" si="2"/>
        <v>0</v>
      </c>
      <c r="W32" s="128"/>
      <c r="X32" s="129"/>
      <c r="Y32" s="128"/>
      <c r="Z32" s="128"/>
      <c r="AA32" s="128"/>
      <c r="AB32" s="128"/>
    </row>
    <row r="33" spans="1:28" s="3" customFormat="1" ht="31.5" hidden="1">
      <c r="A33" s="7" t="s">
        <v>247</v>
      </c>
      <c r="B33" s="98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>
        <f t="shared" si="1"/>
        <v>0</v>
      </c>
      <c r="U33" s="5">
        <f t="shared" si="2"/>
        <v>0</v>
      </c>
      <c r="V33" s="5">
        <f t="shared" si="2"/>
        <v>0</v>
      </c>
      <c r="W33" s="128"/>
      <c r="X33" s="129"/>
      <c r="Y33" s="128"/>
      <c r="Z33" s="128"/>
      <c r="AA33" s="128"/>
      <c r="AB33" s="128"/>
    </row>
    <row r="34" spans="1:28" s="3" customFormat="1" ht="15.75">
      <c r="A34" s="7" t="s">
        <v>469</v>
      </c>
      <c r="B34" s="98">
        <v>2</v>
      </c>
      <c r="C34" s="5"/>
      <c r="D34" s="5"/>
      <c r="E34" s="5"/>
      <c r="F34" s="5"/>
      <c r="G34" s="5"/>
      <c r="H34" s="5"/>
      <c r="I34" s="5"/>
      <c r="J34" s="5"/>
      <c r="K34" s="5">
        <v>100000</v>
      </c>
      <c r="L34" s="5">
        <v>329688</v>
      </c>
      <c r="M34" s="5">
        <v>329688</v>
      </c>
      <c r="N34" s="5">
        <v>31000</v>
      </c>
      <c r="O34" s="5">
        <v>27000</v>
      </c>
      <c r="P34" s="5">
        <v>89016</v>
      </c>
      <c r="Q34" s="5">
        <v>89016</v>
      </c>
      <c r="R34" s="5">
        <v>8370</v>
      </c>
      <c r="S34" s="5">
        <f t="shared" si="0"/>
        <v>127000</v>
      </c>
      <c r="T34" s="5">
        <f t="shared" si="1"/>
        <v>418704</v>
      </c>
      <c r="U34" s="5">
        <f t="shared" si="2"/>
        <v>418704</v>
      </c>
      <c r="V34" s="5">
        <f t="shared" si="2"/>
        <v>39370</v>
      </c>
      <c r="W34" s="128"/>
      <c r="X34" s="129"/>
      <c r="Y34" s="128"/>
      <c r="Z34" s="128"/>
      <c r="AA34" s="128"/>
      <c r="AB34" s="128"/>
    </row>
    <row r="35" spans="1:28" s="3" customFormat="1" ht="15.75" hidden="1">
      <c r="A35" s="7" t="s">
        <v>248</v>
      </c>
      <c r="B35" s="98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>
        <f t="shared" si="1"/>
        <v>0</v>
      </c>
      <c r="U35" s="5">
        <f t="shared" si="2"/>
        <v>0</v>
      </c>
      <c r="V35" s="5">
        <f t="shared" si="2"/>
        <v>0</v>
      </c>
      <c r="W35" s="128"/>
      <c r="X35" s="129"/>
      <c r="Y35" s="128"/>
      <c r="Z35" s="128"/>
      <c r="AA35" s="128"/>
      <c r="AB35" s="128"/>
    </row>
    <row r="36" spans="1:28" s="3" customFormat="1" ht="15.75">
      <c r="A36" s="7" t="s">
        <v>249</v>
      </c>
      <c r="B36" s="98">
        <v>2</v>
      </c>
      <c r="C36" s="5">
        <v>240000</v>
      </c>
      <c r="D36" s="5">
        <v>240000</v>
      </c>
      <c r="E36" s="5">
        <v>240000</v>
      </c>
      <c r="F36" s="5"/>
      <c r="G36" s="5">
        <v>64800</v>
      </c>
      <c r="H36" s="5">
        <v>64800</v>
      </c>
      <c r="I36" s="5">
        <v>64800</v>
      </c>
      <c r="J36" s="5"/>
      <c r="K36" s="5">
        <v>150000</v>
      </c>
      <c r="L36" s="5">
        <v>150000</v>
      </c>
      <c r="M36" s="5">
        <v>150000</v>
      </c>
      <c r="N36" s="5">
        <v>59899</v>
      </c>
      <c r="O36" s="5">
        <v>40500</v>
      </c>
      <c r="P36" s="5">
        <v>40500</v>
      </c>
      <c r="Q36" s="5">
        <v>40500</v>
      </c>
      <c r="R36" s="5">
        <v>2996</v>
      </c>
      <c r="S36" s="5">
        <f t="shared" si="0"/>
        <v>495300</v>
      </c>
      <c r="T36" s="5">
        <f t="shared" si="1"/>
        <v>495300</v>
      </c>
      <c r="U36" s="5">
        <f t="shared" si="2"/>
        <v>495300</v>
      </c>
      <c r="V36" s="5">
        <f t="shared" si="2"/>
        <v>62895</v>
      </c>
      <c r="W36" s="128"/>
      <c r="X36" s="129"/>
      <c r="Y36" s="128"/>
      <c r="Z36" s="128"/>
      <c r="AA36" s="128"/>
      <c r="AB36" s="128"/>
    </row>
    <row r="37" spans="1:28" s="3" customFormat="1" ht="31.5">
      <c r="A37" s="7" t="s">
        <v>250</v>
      </c>
      <c r="B37" s="98">
        <v>2</v>
      </c>
      <c r="C37" s="5">
        <v>347600</v>
      </c>
      <c r="D37" s="5">
        <v>347600</v>
      </c>
      <c r="E37" s="5">
        <v>347600</v>
      </c>
      <c r="F37" s="5">
        <v>320943</v>
      </c>
      <c r="G37" s="5">
        <v>95940</v>
      </c>
      <c r="H37" s="5">
        <v>95940</v>
      </c>
      <c r="I37" s="5">
        <v>95940</v>
      </c>
      <c r="J37" s="5">
        <v>87357</v>
      </c>
      <c r="K37" s="5">
        <v>250000</v>
      </c>
      <c r="L37" s="5">
        <v>407480</v>
      </c>
      <c r="M37" s="5">
        <v>407480</v>
      </c>
      <c r="N37" s="5">
        <v>215344</v>
      </c>
      <c r="O37" s="5">
        <v>67500</v>
      </c>
      <c r="P37" s="5">
        <v>110020</v>
      </c>
      <c r="Q37" s="5">
        <v>110020</v>
      </c>
      <c r="R37" s="5">
        <v>54177</v>
      </c>
      <c r="S37" s="5">
        <f t="shared" si="0"/>
        <v>761040</v>
      </c>
      <c r="T37" s="5">
        <f t="shared" si="1"/>
        <v>961040</v>
      </c>
      <c r="U37" s="5">
        <f t="shared" si="2"/>
        <v>961040</v>
      </c>
      <c r="V37" s="5">
        <f t="shared" si="2"/>
        <v>677821</v>
      </c>
      <c r="W37" s="128"/>
      <c r="X37" s="129"/>
      <c r="Y37" s="128"/>
      <c r="Z37" s="128"/>
      <c r="AA37" s="128"/>
      <c r="AB37" s="128"/>
    </row>
    <row r="38" spans="1:28" s="3" customFormat="1" ht="15.75">
      <c r="A38" s="119" t="s">
        <v>499</v>
      </c>
      <c r="B38" s="98">
        <v>2</v>
      </c>
      <c r="C38" s="5">
        <v>500000</v>
      </c>
      <c r="D38" s="5">
        <v>500000</v>
      </c>
      <c r="E38" s="5">
        <v>500000</v>
      </c>
      <c r="F38" s="5">
        <v>119463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500000</v>
      </c>
      <c r="T38" s="5">
        <f t="shared" si="1"/>
        <v>500000</v>
      </c>
      <c r="U38" s="5">
        <f t="shared" si="2"/>
        <v>500000</v>
      </c>
      <c r="V38" s="5">
        <f t="shared" si="2"/>
        <v>119463</v>
      </c>
      <c r="W38" s="128"/>
      <c r="X38" s="129"/>
      <c r="Y38" s="128"/>
      <c r="Z38" s="128"/>
      <c r="AA38" s="128"/>
      <c r="AB38" s="128"/>
    </row>
    <row r="39" spans="1:28" ht="15.75" hidden="1">
      <c r="A39" s="7" t="s">
        <v>462</v>
      </c>
      <c r="B39" s="98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>
        <f t="shared" si="1"/>
        <v>0</v>
      </c>
      <c r="U39" s="5">
        <f t="shared" si="2"/>
        <v>0</v>
      </c>
      <c r="V39" s="5">
        <f t="shared" si="2"/>
        <v>0</v>
      </c>
      <c r="W39" s="128"/>
      <c r="X39" s="129"/>
      <c r="Y39" s="128"/>
      <c r="Z39" s="128"/>
      <c r="AA39" s="128"/>
      <c r="AB39" s="128"/>
    </row>
    <row r="40" spans="1:28" s="3" customFormat="1" ht="15.75">
      <c r="A40" s="7" t="s">
        <v>251</v>
      </c>
      <c r="B40" s="98">
        <v>2</v>
      </c>
      <c r="C40" s="5"/>
      <c r="D40" s="5"/>
      <c r="E40" s="5"/>
      <c r="F40" s="5"/>
      <c r="G40" s="5"/>
      <c r="H40" s="5"/>
      <c r="I40" s="5"/>
      <c r="J40" s="5"/>
      <c r="K40" s="5">
        <v>124512</v>
      </c>
      <c r="L40" s="5">
        <v>124512</v>
      </c>
      <c r="M40" s="5">
        <v>124512</v>
      </c>
      <c r="N40" s="5">
        <v>122535</v>
      </c>
      <c r="O40" s="5">
        <v>33618</v>
      </c>
      <c r="P40" s="5">
        <v>33618</v>
      </c>
      <c r="Q40" s="5">
        <v>33618</v>
      </c>
      <c r="R40" s="5">
        <v>33086</v>
      </c>
      <c r="S40" s="5">
        <f t="shared" si="0"/>
        <v>158130</v>
      </c>
      <c r="T40" s="5">
        <f t="shared" si="1"/>
        <v>158130</v>
      </c>
      <c r="U40" s="5">
        <f t="shared" si="2"/>
        <v>158130</v>
      </c>
      <c r="V40" s="5">
        <f t="shared" si="2"/>
        <v>155621</v>
      </c>
      <c r="W40" s="128"/>
      <c r="X40" s="129"/>
      <c r="Y40" s="128"/>
      <c r="Z40" s="128"/>
      <c r="AA40" s="128"/>
      <c r="AB40" s="128"/>
    </row>
    <row r="41" spans="1:28" s="3" customFormat="1" ht="15.75">
      <c r="A41" s="7" t="s">
        <v>131</v>
      </c>
      <c r="B41" s="98"/>
      <c r="C41" s="5"/>
      <c r="D41" s="5"/>
      <c r="E41" s="5"/>
      <c r="F41" s="5"/>
      <c r="G41" s="5"/>
      <c r="H41" s="5"/>
      <c r="I41" s="5"/>
      <c r="J41" s="5"/>
      <c r="K41" s="5">
        <f>SUM(K42:K44)</f>
        <v>545758</v>
      </c>
      <c r="L41" s="5">
        <f>SUM(L42:L44)</f>
        <v>650294</v>
      </c>
      <c r="M41" s="5">
        <f>SUM(M42:M44)</f>
        <v>650294</v>
      </c>
      <c r="N41" s="5">
        <f>SUM(N42:N44)</f>
        <v>308867</v>
      </c>
      <c r="O41" s="5"/>
      <c r="P41" s="5"/>
      <c r="Q41" s="5"/>
      <c r="R41" s="5"/>
      <c r="S41" s="5">
        <f t="shared" si="0"/>
        <v>545758</v>
      </c>
      <c r="T41" s="5">
        <f t="shared" si="1"/>
        <v>650294</v>
      </c>
      <c r="U41" s="5">
        <f t="shared" si="2"/>
        <v>650294</v>
      </c>
      <c r="V41" s="5">
        <f t="shared" si="2"/>
        <v>308867</v>
      </c>
      <c r="W41" s="128"/>
      <c r="X41" s="129"/>
      <c r="Y41" s="128"/>
      <c r="Z41" s="128"/>
      <c r="AA41" s="128"/>
      <c r="AB41" s="128"/>
    </row>
    <row r="42" spans="1:28" s="3" customFormat="1" ht="15.75">
      <c r="A42" s="86" t="s">
        <v>375</v>
      </c>
      <c r="B42" s="98">
        <v>1</v>
      </c>
      <c r="C42" s="5"/>
      <c r="D42" s="5"/>
      <c r="E42" s="5"/>
      <c r="F42" s="5"/>
      <c r="G42" s="5"/>
      <c r="H42" s="5"/>
      <c r="I42" s="5"/>
      <c r="J42" s="5"/>
      <c r="K42" s="5">
        <f>SUMIF($B$6:$B$41,"1",O$6:O$41)</f>
        <v>0</v>
      </c>
      <c r="L42" s="5">
        <f>SUMIF($B$6:$B$41,"1",P$6:P$41)</f>
        <v>0</v>
      </c>
      <c r="M42" s="5">
        <f>SUMIF($B$6:$B$41,"1",Q$6:Q$41)</f>
        <v>0</v>
      </c>
      <c r="N42" s="5">
        <f>SUMIF($B$6:$B$41,"1",R$6:R$41)</f>
        <v>0</v>
      </c>
      <c r="O42" s="5"/>
      <c r="P42" s="5"/>
      <c r="Q42" s="5"/>
      <c r="R42" s="5"/>
      <c r="S42" s="5">
        <f t="shared" si="0"/>
        <v>0</v>
      </c>
      <c r="T42" s="5">
        <f t="shared" si="1"/>
        <v>0</v>
      </c>
      <c r="U42" s="5">
        <f t="shared" si="2"/>
        <v>0</v>
      </c>
      <c r="V42" s="5">
        <f t="shared" si="2"/>
        <v>0</v>
      </c>
      <c r="W42" s="128"/>
      <c r="X42" s="129"/>
      <c r="Y42" s="128"/>
      <c r="Z42" s="128"/>
      <c r="AA42" s="128"/>
      <c r="AB42" s="128"/>
    </row>
    <row r="43" spans="1:28" s="3" customFormat="1" ht="15.75">
      <c r="A43" s="86" t="s">
        <v>218</v>
      </c>
      <c r="B43" s="98">
        <v>2</v>
      </c>
      <c r="C43" s="5"/>
      <c r="D43" s="5"/>
      <c r="E43" s="5"/>
      <c r="F43" s="5"/>
      <c r="G43" s="5"/>
      <c r="H43" s="5"/>
      <c r="I43" s="5"/>
      <c r="J43" s="5"/>
      <c r="K43" s="5">
        <f>SUMIF($B$6:$B$41,"2",O$6:O$41)</f>
        <v>545758</v>
      </c>
      <c r="L43" s="5">
        <f>SUMIF($B$6:$B$41,"2",P$6:P$41)</f>
        <v>650294</v>
      </c>
      <c r="M43" s="5">
        <f>SUMIF($B$6:$B$41,"2",Q$6:Q$41)</f>
        <v>650294</v>
      </c>
      <c r="N43" s="5">
        <f>SUMIF($B$6:$B$41,"2",R$6:R$41)</f>
        <v>308867</v>
      </c>
      <c r="O43" s="5"/>
      <c r="P43" s="5"/>
      <c r="Q43" s="5"/>
      <c r="R43" s="5"/>
      <c r="S43" s="5">
        <f t="shared" si="0"/>
        <v>545758</v>
      </c>
      <c r="T43" s="5">
        <f t="shared" si="1"/>
        <v>650294</v>
      </c>
      <c r="U43" s="5">
        <f t="shared" si="2"/>
        <v>650294</v>
      </c>
      <c r="V43" s="5">
        <f t="shared" si="2"/>
        <v>308867</v>
      </c>
      <c r="W43" s="128"/>
      <c r="X43" s="129"/>
      <c r="Y43" s="128"/>
      <c r="Z43" s="128"/>
      <c r="AA43" s="128"/>
      <c r="AB43" s="128"/>
    </row>
    <row r="44" spans="1:28" s="3" customFormat="1" ht="15.75">
      <c r="A44" s="86" t="s">
        <v>110</v>
      </c>
      <c r="B44" s="98">
        <v>3</v>
      </c>
      <c r="C44" s="5"/>
      <c r="D44" s="5"/>
      <c r="E44" s="5"/>
      <c r="F44" s="5"/>
      <c r="G44" s="5"/>
      <c r="H44" s="5"/>
      <c r="I44" s="5"/>
      <c r="J44" s="5"/>
      <c r="K44" s="5">
        <f>SUMIF($B$6:$B$41,"3",O$6:O$41)</f>
        <v>0</v>
      </c>
      <c r="L44" s="5">
        <f>SUMIF($B$6:$B$41,"3",P$6:P$41)</f>
        <v>0</v>
      </c>
      <c r="M44" s="5">
        <f>SUMIF($B$6:$B$41,"3",Q$6:Q$41)</f>
        <v>0</v>
      </c>
      <c r="N44" s="5">
        <f>SUMIF($B$6:$B$41,"3",R$6:R$41)</f>
        <v>0</v>
      </c>
      <c r="O44" s="5"/>
      <c r="P44" s="5"/>
      <c r="Q44" s="5"/>
      <c r="R44" s="5"/>
      <c r="S44" s="5">
        <f t="shared" si="0"/>
        <v>0</v>
      </c>
      <c r="T44" s="5">
        <f t="shared" si="1"/>
        <v>0</v>
      </c>
      <c r="U44" s="5">
        <f t="shared" si="2"/>
        <v>0</v>
      </c>
      <c r="V44" s="5">
        <f t="shared" si="2"/>
        <v>0</v>
      </c>
      <c r="W44" s="128"/>
      <c r="X44" s="129"/>
      <c r="Y44" s="128"/>
      <c r="Z44" s="128"/>
      <c r="AA44" s="128"/>
      <c r="AB44" s="128"/>
    </row>
    <row r="45" spans="1:28" s="3" customFormat="1" ht="15.75">
      <c r="A45" s="8" t="s">
        <v>381</v>
      </c>
      <c r="B45" s="98"/>
      <c r="C45" s="14">
        <f aca="true" t="shared" si="3" ref="C45:Q45">SUM(C46:C48)</f>
        <v>4166953</v>
      </c>
      <c r="D45" s="14">
        <f>SUM(D46:D48)</f>
        <v>4166953</v>
      </c>
      <c r="E45" s="14">
        <f t="shared" si="3"/>
        <v>4166953</v>
      </c>
      <c r="F45" s="14">
        <f>SUM(F46:F48)</f>
        <v>2963346</v>
      </c>
      <c r="G45" s="14">
        <f t="shared" si="3"/>
        <v>1010514</v>
      </c>
      <c r="H45" s="14">
        <f>SUM(H46:H48)</f>
        <v>1010514</v>
      </c>
      <c r="I45" s="14">
        <f t="shared" si="3"/>
        <v>1010514</v>
      </c>
      <c r="J45" s="14">
        <f>SUM(J46:J48)</f>
        <v>767299</v>
      </c>
      <c r="K45" s="14">
        <f t="shared" si="3"/>
        <v>2577084</v>
      </c>
      <c r="L45" s="14">
        <f>SUM(L46:L48)</f>
        <v>3068788</v>
      </c>
      <c r="M45" s="14">
        <f t="shared" si="3"/>
        <v>3068788</v>
      </c>
      <c r="N45" s="14">
        <f>SUM(N46:N48)</f>
        <v>1631525</v>
      </c>
      <c r="O45" s="14">
        <f t="shared" si="3"/>
        <v>0</v>
      </c>
      <c r="P45" s="14">
        <f>SUM(P46:P48)</f>
        <v>0</v>
      </c>
      <c r="Q45" s="14">
        <f t="shared" si="3"/>
        <v>0</v>
      </c>
      <c r="R45" s="14">
        <f>SUM(R46:R48)</f>
        <v>0</v>
      </c>
      <c r="S45" s="14">
        <f t="shared" si="0"/>
        <v>7754551</v>
      </c>
      <c r="T45" s="14">
        <f t="shared" si="1"/>
        <v>8246255</v>
      </c>
      <c r="U45" s="14">
        <f t="shared" si="2"/>
        <v>8246255</v>
      </c>
      <c r="V45" s="14">
        <f t="shared" si="2"/>
        <v>5362170</v>
      </c>
      <c r="W45" s="128"/>
      <c r="X45" s="129"/>
      <c r="Y45" s="128"/>
      <c r="Z45" s="128"/>
      <c r="AA45" s="128"/>
      <c r="AB45" s="128"/>
    </row>
    <row r="46" spans="1:28" s="3" customFormat="1" ht="15.75">
      <c r="A46" s="86" t="s">
        <v>375</v>
      </c>
      <c r="B46" s="98">
        <v>1</v>
      </c>
      <c r="C46" s="81">
        <f aca="true" t="shared" si="4" ref="C46:N46">SUMIF($B$6:$B$45,"1",C$6:C$45)</f>
        <v>0</v>
      </c>
      <c r="D46" s="81">
        <f t="shared" si="4"/>
        <v>0</v>
      </c>
      <c r="E46" s="81">
        <f t="shared" si="4"/>
        <v>0</v>
      </c>
      <c r="F46" s="81">
        <f t="shared" si="4"/>
        <v>0</v>
      </c>
      <c r="G46" s="81">
        <f t="shared" si="4"/>
        <v>0</v>
      </c>
      <c r="H46" s="81">
        <f t="shared" si="4"/>
        <v>0</v>
      </c>
      <c r="I46" s="81">
        <f t="shared" si="4"/>
        <v>0</v>
      </c>
      <c r="J46" s="81">
        <f t="shared" si="4"/>
        <v>0</v>
      </c>
      <c r="K46" s="81">
        <f t="shared" si="4"/>
        <v>0</v>
      </c>
      <c r="L46" s="81">
        <f t="shared" si="4"/>
        <v>0</v>
      </c>
      <c r="M46" s="81">
        <f t="shared" si="4"/>
        <v>0</v>
      </c>
      <c r="N46" s="81">
        <f t="shared" si="4"/>
        <v>0</v>
      </c>
      <c r="O46" s="5"/>
      <c r="P46" s="5"/>
      <c r="Q46" s="5"/>
      <c r="R46" s="5"/>
      <c r="S46" s="5">
        <f t="shared" si="0"/>
        <v>0</v>
      </c>
      <c r="T46" s="5">
        <f t="shared" si="1"/>
        <v>0</v>
      </c>
      <c r="U46" s="5">
        <f t="shared" si="2"/>
        <v>0</v>
      </c>
      <c r="V46" s="5">
        <f t="shared" si="2"/>
        <v>0</v>
      </c>
      <c r="W46" s="128"/>
      <c r="X46" s="129"/>
      <c r="Y46" s="128"/>
      <c r="Z46" s="128"/>
      <c r="AA46" s="128"/>
      <c r="AB46" s="128"/>
    </row>
    <row r="47" spans="1:28" s="3" customFormat="1" ht="15.75">
      <c r="A47" s="86" t="s">
        <v>218</v>
      </c>
      <c r="B47" s="98">
        <v>2</v>
      </c>
      <c r="C47" s="81">
        <f aca="true" t="shared" si="5" ref="C47:N47">SUMIF($B$6:$B$45,"2",C$6:C$45)</f>
        <v>3816953</v>
      </c>
      <c r="D47" s="81">
        <f t="shared" si="5"/>
        <v>3816953</v>
      </c>
      <c r="E47" s="81">
        <f t="shared" si="5"/>
        <v>3816953</v>
      </c>
      <c r="F47" s="81">
        <f t="shared" si="5"/>
        <v>2657995</v>
      </c>
      <c r="G47" s="81">
        <f t="shared" si="5"/>
        <v>903929</v>
      </c>
      <c r="H47" s="81">
        <f t="shared" si="5"/>
        <v>903929</v>
      </c>
      <c r="I47" s="81">
        <f t="shared" si="5"/>
        <v>903929</v>
      </c>
      <c r="J47" s="81">
        <f t="shared" si="5"/>
        <v>686593</v>
      </c>
      <c r="K47" s="81">
        <f t="shared" si="5"/>
        <v>2577084</v>
      </c>
      <c r="L47" s="81">
        <f t="shared" si="5"/>
        <v>3068788</v>
      </c>
      <c r="M47" s="81">
        <f t="shared" si="5"/>
        <v>3068788</v>
      </c>
      <c r="N47" s="81">
        <f t="shared" si="5"/>
        <v>1631525</v>
      </c>
      <c r="O47" s="5"/>
      <c r="P47" s="5"/>
      <c r="Q47" s="5"/>
      <c r="R47" s="5"/>
      <c r="S47" s="5">
        <f t="shared" si="0"/>
        <v>7297966</v>
      </c>
      <c r="T47" s="5">
        <f t="shared" si="1"/>
        <v>7789670</v>
      </c>
      <c r="U47" s="5">
        <f t="shared" si="2"/>
        <v>7789670</v>
      </c>
      <c r="V47" s="5">
        <f t="shared" si="2"/>
        <v>4976113</v>
      </c>
      <c r="W47" s="128"/>
      <c r="X47" s="129"/>
      <c r="Y47" s="128"/>
      <c r="Z47" s="128"/>
      <c r="AA47" s="128"/>
      <c r="AB47" s="128"/>
    </row>
    <row r="48" spans="1:28" s="3" customFormat="1" ht="15.75">
      <c r="A48" s="86" t="s">
        <v>110</v>
      </c>
      <c r="B48" s="98">
        <v>3</v>
      </c>
      <c r="C48" s="81">
        <f aca="true" t="shared" si="6" ref="C48:N48">SUMIF($B$6:$B$45,"3",C$6:C$45)</f>
        <v>350000</v>
      </c>
      <c r="D48" s="81">
        <f t="shared" si="6"/>
        <v>350000</v>
      </c>
      <c r="E48" s="81">
        <f t="shared" si="6"/>
        <v>350000</v>
      </c>
      <c r="F48" s="81">
        <f t="shared" si="6"/>
        <v>305351</v>
      </c>
      <c r="G48" s="81">
        <f t="shared" si="6"/>
        <v>106585</v>
      </c>
      <c r="H48" s="81">
        <f t="shared" si="6"/>
        <v>106585</v>
      </c>
      <c r="I48" s="81">
        <f t="shared" si="6"/>
        <v>106585</v>
      </c>
      <c r="J48" s="81">
        <f t="shared" si="6"/>
        <v>80706</v>
      </c>
      <c r="K48" s="81">
        <f t="shared" si="6"/>
        <v>0</v>
      </c>
      <c r="L48" s="81">
        <f t="shared" si="6"/>
        <v>0</v>
      </c>
      <c r="M48" s="81">
        <f t="shared" si="6"/>
        <v>0</v>
      </c>
      <c r="N48" s="81">
        <f t="shared" si="6"/>
        <v>0</v>
      </c>
      <c r="O48" s="5"/>
      <c r="P48" s="5"/>
      <c r="Q48" s="5"/>
      <c r="R48" s="5"/>
      <c r="S48" s="5">
        <f t="shared" si="0"/>
        <v>456585</v>
      </c>
      <c r="T48" s="5">
        <f t="shared" si="1"/>
        <v>456585</v>
      </c>
      <c r="U48" s="5">
        <f t="shared" si="2"/>
        <v>456585</v>
      </c>
      <c r="V48" s="5">
        <f t="shared" si="2"/>
        <v>386057</v>
      </c>
      <c r="W48" s="128"/>
      <c r="X48" s="129"/>
      <c r="Y48" s="128"/>
      <c r="Z48" s="128"/>
      <c r="AA48" s="128"/>
      <c r="AB48" s="128"/>
    </row>
  </sheetData>
  <sheetProtection/>
  <mergeCells count="9">
    <mergeCell ref="K4:N4"/>
    <mergeCell ref="A1:S1"/>
    <mergeCell ref="A2:S2"/>
    <mergeCell ref="A4:A5"/>
    <mergeCell ref="B4:B5"/>
    <mergeCell ref="C4:F4"/>
    <mergeCell ref="O4:R4"/>
    <mergeCell ref="G4:J4"/>
    <mergeCell ref="S4:V4"/>
  </mergeCells>
  <printOptions horizontalCentered="1"/>
  <pageMargins left="0.5118110236220472" right="0.4724409448818898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70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5.7109375" style="2" customWidth="1"/>
    <col min="2" max="2" width="37.421875" style="2" customWidth="1"/>
    <col min="3" max="3" width="5.7109375" style="2" customWidth="1"/>
    <col min="4" max="4" width="10.00390625" style="2" customWidth="1"/>
    <col min="5" max="5" width="10.8515625" style="2" customWidth="1"/>
    <col min="6" max="6" width="10.00390625" style="2" customWidth="1"/>
    <col min="7" max="7" width="8.8515625" style="2" customWidth="1"/>
    <col min="8" max="8" width="9.28125" style="2" customWidth="1"/>
    <col min="9" max="9" width="9.57421875" style="2" customWidth="1"/>
    <col min="10" max="10" width="10.57421875" style="20" customWidth="1"/>
    <col min="11" max="11" width="10.00390625" style="20" customWidth="1"/>
    <col min="12" max="12" width="10.421875" style="20" customWidth="1"/>
    <col min="13" max="16384" width="9.140625" style="2" customWidth="1"/>
  </cols>
  <sheetData>
    <row r="1" spans="1:12" ht="15.75">
      <c r="A1" s="315" t="s">
        <v>492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2"/>
    </row>
    <row r="2" spans="1:12" ht="15.75">
      <c r="A2" s="315" t="s">
        <v>452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16" t="s">
        <v>9</v>
      </c>
      <c r="C5" s="316" t="s">
        <v>126</v>
      </c>
      <c r="D5" s="318" t="s">
        <v>14</v>
      </c>
      <c r="E5" s="319"/>
      <c r="F5" s="320"/>
      <c r="G5" s="318" t="s">
        <v>15</v>
      </c>
      <c r="H5" s="319"/>
      <c r="I5" s="320"/>
      <c r="J5" s="318" t="s">
        <v>16</v>
      </c>
      <c r="K5" s="319"/>
      <c r="L5" s="320"/>
    </row>
    <row r="6" spans="1:12" s="3" customFormat="1" ht="31.5">
      <c r="A6" s="1">
        <v>2</v>
      </c>
      <c r="B6" s="317"/>
      <c r="C6" s="317"/>
      <c r="D6" s="40" t="s">
        <v>4</v>
      </c>
      <c r="E6" s="40" t="s">
        <v>523</v>
      </c>
      <c r="F6" s="40" t="s">
        <v>524</v>
      </c>
      <c r="G6" s="40" t="s">
        <v>4</v>
      </c>
      <c r="H6" s="40" t="s">
        <v>523</v>
      </c>
      <c r="I6" s="40" t="s">
        <v>524</v>
      </c>
      <c r="J6" s="40" t="s">
        <v>4</v>
      </c>
      <c r="K6" s="40" t="s">
        <v>523</v>
      </c>
      <c r="L6" s="40" t="s">
        <v>524</v>
      </c>
    </row>
    <row r="7" spans="1:12" s="3" customFormat="1" ht="15.75">
      <c r="A7" s="1">
        <v>3</v>
      </c>
      <c r="B7" s="103" t="s">
        <v>93</v>
      </c>
      <c r="C7" s="98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8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185</v>
      </c>
      <c r="C9" s="98"/>
      <c r="D9" s="5">
        <f>SUM(D8)</f>
        <v>0</v>
      </c>
      <c r="E9" s="5">
        <f>SUM(E8)</f>
        <v>0</v>
      </c>
      <c r="F9" s="5">
        <f>SUM(F8)</f>
        <v>0</v>
      </c>
      <c r="G9" s="114"/>
      <c r="H9" s="114"/>
      <c r="I9" s="114"/>
      <c r="J9" s="114"/>
      <c r="K9" s="114"/>
      <c r="L9" s="114"/>
    </row>
    <row r="10" spans="1:12" s="3" customFormat="1" ht="15.75">
      <c r="A10" s="1">
        <v>4</v>
      </c>
      <c r="B10" s="119" t="s">
        <v>493</v>
      </c>
      <c r="C10" s="98">
        <v>2</v>
      </c>
      <c r="D10" s="5">
        <v>78740</v>
      </c>
      <c r="E10" s="5">
        <v>78740</v>
      </c>
      <c r="F10" s="5">
        <v>0</v>
      </c>
      <c r="G10" s="5">
        <v>21260</v>
      </c>
      <c r="H10" s="5">
        <v>21260</v>
      </c>
      <c r="I10" s="5">
        <v>0</v>
      </c>
      <c r="J10" s="5">
        <f aca="true" t="shared" si="0" ref="J10:L14">D10+G10</f>
        <v>100000</v>
      </c>
      <c r="K10" s="5">
        <f t="shared" si="0"/>
        <v>100000</v>
      </c>
      <c r="L10" s="5">
        <f t="shared" si="0"/>
        <v>0</v>
      </c>
    </row>
    <row r="11" spans="1:12" s="3" customFormat="1" ht="15.75">
      <c r="A11" s="1">
        <v>5</v>
      </c>
      <c r="B11" s="119" t="s">
        <v>494</v>
      </c>
      <c r="C11" s="98">
        <v>2</v>
      </c>
      <c r="D11" s="5">
        <v>944882</v>
      </c>
      <c r="E11" s="5">
        <v>824882</v>
      </c>
      <c r="F11" s="5">
        <v>0</v>
      </c>
      <c r="G11" s="5">
        <v>255118</v>
      </c>
      <c r="H11" s="5">
        <v>222718</v>
      </c>
      <c r="I11" s="5">
        <v>0</v>
      </c>
      <c r="J11" s="5">
        <f t="shared" si="0"/>
        <v>1200000</v>
      </c>
      <c r="K11" s="5">
        <f t="shared" si="0"/>
        <v>1047600</v>
      </c>
      <c r="L11" s="5">
        <f t="shared" si="0"/>
        <v>0</v>
      </c>
    </row>
    <row r="12" spans="1:12" s="3" customFormat="1" ht="15.75" hidden="1">
      <c r="A12" s="1"/>
      <c r="B12" s="7"/>
      <c r="C12" s="98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19"/>
      <c r="C13" s="98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15.75">
      <c r="A14" s="1">
        <v>6</v>
      </c>
      <c r="B14" s="119" t="s">
        <v>516</v>
      </c>
      <c r="C14" s="98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7</v>
      </c>
      <c r="B15" s="7" t="s">
        <v>184</v>
      </c>
      <c r="C15" s="98"/>
      <c r="D15" s="5">
        <f>SUM(D10:D14)</f>
        <v>1023622</v>
      </c>
      <c r="E15" s="5">
        <f>SUM(E10:E14)</f>
        <v>903622</v>
      </c>
      <c r="F15" s="5">
        <f>SUM(F10:F13)</f>
        <v>0</v>
      </c>
      <c r="G15" s="114"/>
      <c r="H15" s="114"/>
      <c r="I15" s="114"/>
      <c r="J15" s="114"/>
      <c r="K15" s="114"/>
      <c r="L15" s="114"/>
    </row>
    <row r="16" spans="1:12" s="3" customFormat="1" ht="15.75">
      <c r="A16" s="1">
        <v>8</v>
      </c>
      <c r="B16" s="7" t="s">
        <v>520</v>
      </c>
      <c r="C16" s="98">
        <v>2</v>
      </c>
      <c r="D16" s="5">
        <v>0</v>
      </c>
      <c r="E16" s="5">
        <v>314961</v>
      </c>
      <c r="F16" s="5">
        <v>314840</v>
      </c>
      <c r="G16" s="5">
        <v>0</v>
      </c>
      <c r="H16" s="5">
        <v>85039</v>
      </c>
      <c r="I16" s="5">
        <v>85006</v>
      </c>
      <c r="J16" s="5">
        <f>D16+G16</f>
        <v>0</v>
      </c>
      <c r="K16" s="5">
        <f>E16+H16</f>
        <v>400000</v>
      </c>
      <c r="L16" s="5">
        <f>F16+I16</f>
        <v>399846</v>
      </c>
    </row>
    <row r="17" spans="1:12" s="3" customFormat="1" ht="31.5">
      <c r="A17" s="1">
        <v>9</v>
      </c>
      <c r="B17" s="7" t="s">
        <v>183</v>
      </c>
      <c r="C17" s="98"/>
      <c r="D17" s="5">
        <f>SUM(D16)</f>
        <v>0</v>
      </c>
      <c r="E17" s="5">
        <f>SUM(E16)</f>
        <v>314961</v>
      </c>
      <c r="F17" s="5">
        <f>SUM(F16)</f>
        <v>314840</v>
      </c>
      <c r="G17" s="114"/>
      <c r="H17" s="114"/>
      <c r="I17" s="114"/>
      <c r="J17" s="114"/>
      <c r="K17" s="114"/>
      <c r="L17" s="114"/>
    </row>
    <row r="18" spans="1:12" s="3" customFormat="1" ht="15.75" hidden="1">
      <c r="A18" s="1"/>
      <c r="B18" s="119"/>
      <c r="C18" s="98"/>
      <c r="D18" s="5"/>
      <c r="E18" s="5"/>
      <c r="F18" s="5"/>
      <c r="G18" s="5"/>
      <c r="H18" s="5"/>
      <c r="I18" s="5"/>
      <c r="J18" s="5">
        <f aca="true" t="shared" si="1" ref="J18:L22">D18+G18</f>
        <v>0</v>
      </c>
      <c r="K18" s="5">
        <f t="shared" si="1"/>
        <v>0</v>
      </c>
      <c r="L18" s="5">
        <f t="shared" si="1"/>
        <v>0</v>
      </c>
    </row>
    <row r="19" spans="1:12" s="3" customFormat="1" ht="15.75" hidden="1">
      <c r="A19" s="1"/>
      <c r="B19" s="119"/>
      <c r="C19" s="98"/>
      <c r="D19" s="5"/>
      <c r="E19" s="5"/>
      <c r="F19" s="5"/>
      <c r="G19" s="5"/>
      <c r="H19" s="5"/>
      <c r="I19" s="5"/>
      <c r="J19" s="5">
        <f t="shared" si="1"/>
        <v>0</v>
      </c>
      <c r="K19" s="5">
        <f t="shared" si="1"/>
        <v>0</v>
      </c>
      <c r="L19" s="5">
        <f t="shared" si="1"/>
        <v>0</v>
      </c>
    </row>
    <row r="20" spans="1:12" s="3" customFormat="1" ht="15.75" hidden="1">
      <c r="A20" s="1"/>
      <c r="B20" s="7"/>
      <c r="C20" s="98"/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</row>
    <row r="21" spans="1:12" s="3" customFormat="1" ht="15.75" hidden="1">
      <c r="A21" s="1"/>
      <c r="B21" s="7"/>
      <c r="C21" s="98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15.75" hidden="1">
      <c r="A22" s="1"/>
      <c r="B22" s="119"/>
      <c r="C22" s="98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31.5" hidden="1">
      <c r="A23" s="1"/>
      <c r="B23" s="7" t="s">
        <v>186</v>
      </c>
      <c r="C23" s="98"/>
      <c r="D23" s="5">
        <f>SUM(D18:D22)</f>
        <v>0</v>
      </c>
      <c r="E23" s="5">
        <f>SUM(E18:E22)</f>
        <v>0</v>
      </c>
      <c r="F23" s="5">
        <f>SUM(F18:F22)</f>
        <v>0</v>
      </c>
      <c r="G23" s="114"/>
      <c r="H23" s="114"/>
      <c r="I23" s="114"/>
      <c r="J23" s="114"/>
      <c r="K23" s="114"/>
      <c r="L23" s="114"/>
    </row>
    <row r="24" spans="1:12" s="3" customFormat="1" ht="15.75" hidden="1">
      <c r="A24" s="1"/>
      <c r="B24" s="7" t="s">
        <v>187</v>
      </c>
      <c r="C24" s="98"/>
      <c r="D24" s="5"/>
      <c r="E24" s="5"/>
      <c r="F24" s="5"/>
      <c r="G24" s="114"/>
      <c r="H24" s="114"/>
      <c r="I24" s="114"/>
      <c r="J24" s="114"/>
      <c r="K24" s="114"/>
      <c r="L24" s="114"/>
    </row>
    <row r="25" spans="1:12" s="3" customFormat="1" ht="31.5" hidden="1">
      <c r="A25" s="1"/>
      <c r="B25" s="7" t="s">
        <v>188</v>
      </c>
      <c r="C25" s="98"/>
      <c r="D25" s="5"/>
      <c r="E25" s="5"/>
      <c r="F25" s="5"/>
      <c r="G25" s="114"/>
      <c r="H25" s="114"/>
      <c r="I25" s="114"/>
      <c r="J25" s="114"/>
      <c r="K25" s="114"/>
      <c r="L25" s="114"/>
    </row>
    <row r="26" spans="1:12" s="3" customFormat="1" ht="47.25">
      <c r="A26" s="1">
        <v>10</v>
      </c>
      <c r="B26" s="7" t="s">
        <v>207</v>
      </c>
      <c r="C26" s="98"/>
      <c r="D26" s="114"/>
      <c r="E26" s="114"/>
      <c r="F26" s="114"/>
      <c r="G26" s="5">
        <f>SUM(G7:G25)</f>
        <v>276378</v>
      </c>
      <c r="H26" s="5">
        <f>SUM(H7:H25)</f>
        <v>329017</v>
      </c>
      <c r="I26" s="5">
        <f>SUM(I7:I25)</f>
        <v>85006</v>
      </c>
      <c r="J26" s="114"/>
      <c r="K26" s="114"/>
      <c r="L26" s="114"/>
    </row>
    <row r="27" spans="1:12" s="3" customFormat="1" ht="15.75">
      <c r="A27" s="1">
        <v>11</v>
      </c>
      <c r="B27" s="9" t="s">
        <v>93</v>
      </c>
      <c r="C27" s="98"/>
      <c r="D27" s="14">
        <f aca="true" t="shared" si="2" ref="D27:I27">SUM(D28:D30)</f>
        <v>1023622</v>
      </c>
      <c r="E27" s="14">
        <f t="shared" si="2"/>
        <v>1218583</v>
      </c>
      <c r="F27" s="14">
        <f t="shared" si="2"/>
        <v>314840</v>
      </c>
      <c r="G27" s="14">
        <f t="shared" si="2"/>
        <v>276378</v>
      </c>
      <c r="H27" s="14">
        <f t="shared" si="2"/>
        <v>329017</v>
      </c>
      <c r="I27" s="14">
        <f t="shared" si="2"/>
        <v>85006</v>
      </c>
      <c r="J27" s="14">
        <f aca="true" t="shared" si="3" ref="J27:L30">D27+G27</f>
        <v>1300000</v>
      </c>
      <c r="K27" s="14">
        <f t="shared" si="3"/>
        <v>1547600</v>
      </c>
      <c r="L27" s="14">
        <f t="shared" si="3"/>
        <v>399846</v>
      </c>
    </row>
    <row r="28" spans="1:12" s="3" customFormat="1" ht="15.75">
      <c r="A28" s="1">
        <v>12</v>
      </c>
      <c r="B28" s="86" t="s">
        <v>375</v>
      </c>
      <c r="C28" s="98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13</v>
      </c>
      <c r="B29" s="86" t="s">
        <v>218</v>
      </c>
      <c r="C29" s="98">
        <v>2</v>
      </c>
      <c r="D29" s="5">
        <f aca="true" t="shared" si="5" ref="D29:I29">SUMIF($C$7:$C$27,"2",D$7:D$27)</f>
        <v>1023622</v>
      </c>
      <c r="E29" s="5">
        <f t="shared" si="5"/>
        <v>1218583</v>
      </c>
      <c r="F29" s="5">
        <f t="shared" si="5"/>
        <v>314840</v>
      </c>
      <c r="G29" s="5">
        <f t="shared" si="5"/>
        <v>276378</v>
      </c>
      <c r="H29" s="5">
        <f t="shared" si="5"/>
        <v>329017</v>
      </c>
      <c r="I29" s="5">
        <f t="shared" si="5"/>
        <v>85006</v>
      </c>
      <c r="J29" s="5">
        <f t="shared" si="3"/>
        <v>1300000</v>
      </c>
      <c r="K29" s="5">
        <f t="shared" si="3"/>
        <v>1547600</v>
      </c>
      <c r="L29" s="5">
        <f t="shared" si="3"/>
        <v>399846</v>
      </c>
    </row>
    <row r="30" spans="1:12" s="3" customFormat="1" ht="15.75">
      <c r="A30" s="1">
        <v>14</v>
      </c>
      <c r="B30" s="86" t="s">
        <v>110</v>
      </c>
      <c r="C30" s="98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15</v>
      </c>
      <c r="B31" s="103" t="s">
        <v>43</v>
      </c>
      <c r="C31" s="98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16</v>
      </c>
      <c r="B32" s="119" t="s">
        <v>468</v>
      </c>
      <c r="C32" s="98">
        <v>2</v>
      </c>
      <c r="D32" s="5">
        <v>252992</v>
      </c>
      <c r="E32" s="5">
        <v>252992</v>
      </c>
      <c r="F32" s="5">
        <v>98588</v>
      </c>
      <c r="G32" s="5">
        <v>68308</v>
      </c>
      <c r="H32" s="5">
        <v>68308</v>
      </c>
      <c r="I32" s="5">
        <v>26620</v>
      </c>
      <c r="J32" s="5">
        <f aca="true" t="shared" si="7" ref="J32:L38">D32+G32</f>
        <v>321300</v>
      </c>
      <c r="K32" s="5">
        <f t="shared" si="7"/>
        <v>321300</v>
      </c>
      <c r="L32" s="5">
        <f t="shared" si="7"/>
        <v>125208</v>
      </c>
    </row>
    <row r="33" spans="1:12" s="3" customFormat="1" ht="15.75">
      <c r="A33" s="1">
        <v>17</v>
      </c>
      <c r="B33" s="119" t="s">
        <v>495</v>
      </c>
      <c r="C33" s="98">
        <v>2</v>
      </c>
      <c r="D33" s="5">
        <v>1181102</v>
      </c>
      <c r="E33" s="5">
        <v>0</v>
      </c>
      <c r="F33" s="5">
        <v>0</v>
      </c>
      <c r="G33" s="5">
        <v>318898</v>
      </c>
      <c r="H33" s="5">
        <v>0</v>
      </c>
      <c r="I33" s="5">
        <v>0</v>
      </c>
      <c r="J33" s="5">
        <f t="shared" si="7"/>
        <v>1500000</v>
      </c>
      <c r="K33" s="5">
        <f t="shared" si="7"/>
        <v>0</v>
      </c>
      <c r="L33" s="5">
        <f t="shared" si="7"/>
        <v>0</v>
      </c>
    </row>
    <row r="34" spans="1:12" s="3" customFormat="1" ht="15.75">
      <c r="A34" s="1">
        <v>18</v>
      </c>
      <c r="B34" s="119" t="s">
        <v>496</v>
      </c>
      <c r="C34" s="98">
        <v>2</v>
      </c>
      <c r="D34" s="5">
        <v>787401</v>
      </c>
      <c r="E34" s="5">
        <v>1417322</v>
      </c>
      <c r="F34" s="5">
        <v>1385259</v>
      </c>
      <c r="G34" s="5">
        <v>212599</v>
      </c>
      <c r="H34" s="5">
        <v>382678</v>
      </c>
      <c r="I34" s="5">
        <v>374020</v>
      </c>
      <c r="J34" s="5">
        <f t="shared" si="7"/>
        <v>1000000</v>
      </c>
      <c r="K34" s="5">
        <f t="shared" si="7"/>
        <v>1800000</v>
      </c>
      <c r="L34" s="5">
        <f t="shared" si="7"/>
        <v>1759279</v>
      </c>
    </row>
    <row r="35" spans="1:12" s="3" customFormat="1" ht="15.75" hidden="1">
      <c r="A35" s="1"/>
      <c r="B35" s="119"/>
      <c r="C35" s="98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</row>
    <row r="36" spans="1:12" s="3" customFormat="1" ht="15.75" hidden="1">
      <c r="A36" s="1"/>
      <c r="B36" s="119" t="s">
        <v>478</v>
      </c>
      <c r="C36" s="98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</row>
    <row r="37" spans="1:12" s="3" customFormat="1" ht="15.75" hidden="1">
      <c r="A37" s="1"/>
      <c r="B37" s="119" t="s">
        <v>478</v>
      </c>
      <c r="C37" s="98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</row>
    <row r="38" spans="1:12" s="3" customFormat="1" ht="15.75" hidden="1">
      <c r="A38" s="1"/>
      <c r="B38" s="119"/>
      <c r="C38" s="98"/>
      <c r="D38" s="5"/>
      <c r="E38" s="5"/>
      <c r="F38" s="5"/>
      <c r="G38" s="5"/>
      <c r="H38" s="5"/>
      <c r="I38" s="5"/>
      <c r="J38" s="5">
        <f t="shared" si="7"/>
        <v>0</v>
      </c>
      <c r="K38" s="5">
        <f t="shared" si="7"/>
        <v>0</v>
      </c>
      <c r="L38" s="5">
        <f t="shared" si="7"/>
        <v>0</v>
      </c>
    </row>
    <row r="39" spans="1:12" s="3" customFormat="1" ht="15.75">
      <c r="A39" s="1">
        <v>19</v>
      </c>
      <c r="B39" s="7" t="s">
        <v>189</v>
      </c>
      <c r="C39" s="98"/>
      <c r="D39" s="5">
        <f>SUM(D32:D38)</f>
        <v>2221495</v>
      </c>
      <c r="E39" s="5">
        <f>SUM(E32:E38)</f>
        <v>1670314</v>
      </c>
      <c r="F39" s="5">
        <f>SUM(F32:F38)</f>
        <v>1483847</v>
      </c>
      <c r="G39" s="114"/>
      <c r="H39" s="114"/>
      <c r="I39" s="114"/>
      <c r="J39" s="114"/>
      <c r="K39" s="114"/>
      <c r="L39" s="114"/>
    </row>
    <row r="40" spans="1:12" s="3" customFormat="1" ht="15.75" hidden="1">
      <c r="A40" s="1"/>
      <c r="B40" s="7" t="s">
        <v>190</v>
      </c>
      <c r="C40" s="98"/>
      <c r="D40" s="5"/>
      <c r="E40" s="5"/>
      <c r="F40" s="5"/>
      <c r="G40" s="114"/>
      <c r="H40" s="114"/>
      <c r="I40" s="114"/>
      <c r="J40" s="114"/>
      <c r="K40" s="114"/>
      <c r="L40" s="114"/>
    </row>
    <row r="41" spans="1:12" s="3" customFormat="1" ht="15.75" hidden="1">
      <c r="A41" s="1"/>
      <c r="B41" s="7"/>
      <c r="C41" s="98"/>
      <c r="D41" s="5"/>
      <c r="E41" s="5"/>
      <c r="F41" s="5"/>
      <c r="G41" s="5"/>
      <c r="H41" s="5"/>
      <c r="I41" s="5"/>
      <c r="J41" s="5">
        <f aca="true" t="shared" si="8" ref="J41:L42">D41+G41</f>
        <v>0</v>
      </c>
      <c r="K41" s="5">
        <f t="shared" si="8"/>
        <v>0</v>
      </c>
      <c r="L41" s="5">
        <f t="shared" si="8"/>
        <v>0</v>
      </c>
    </row>
    <row r="42" spans="1:12" s="3" customFormat="1" ht="15.75" hidden="1">
      <c r="A42" s="1"/>
      <c r="B42" s="7"/>
      <c r="C42" s="98"/>
      <c r="D42" s="5"/>
      <c r="E42" s="5"/>
      <c r="F42" s="5"/>
      <c r="G42" s="5"/>
      <c r="H42" s="5"/>
      <c r="I42" s="5"/>
      <c r="J42" s="5">
        <f t="shared" si="8"/>
        <v>0</v>
      </c>
      <c r="K42" s="5">
        <f t="shared" si="8"/>
        <v>0</v>
      </c>
      <c r="L42" s="5">
        <f t="shared" si="8"/>
        <v>0</v>
      </c>
    </row>
    <row r="43" spans="1:12" s="3" customFormat="1" ht="15.75" hidden="1">
      <c r="A43" s="1"/>
      <c r="B43" s="7" t="s">
        <v>191</v>
      </c>
      <c r="C43" s="98"/>
      <c r="D43" s="5">
        <f>SUM(D41:D42)</f>
        <v>0</v>
      </c>
      <c r="E43" s="5">
        <f>SUM(E41:E42)</f>
        <v>0</v>
      </c>
      <c r="F43" s="5">
        <f>SUM(F41:F42)</f>
        <v>0</v>
      </c>
      <c r="G43" s="114"/>
      <c r="H43" s="114"/>
      <c r="I43" s="114"/>
      <c r="J43" s="114"/>
      <c r="K43" s="114"/>
      <c r="L43" s="114"/>
    </row>
    <row r="44" spans="1:12" s="3" customFormat="1" ht="47.25">
      <c r="A44" s="1">
        <v>20</v>
      </c>
      <c r="B44" s="7" t="s">
        <v>192</v>
      </c>
      <c r="C44" s="98"/>
      <c r="D44" s="114"/>
      <c r="E44" s="114"/>
      <c r="F44" s="114"/>
      <c r="G44" s="5">
        <f>SUM(G31:G43)</f>
        <v>599805</v>
      </c>
      <c r="H44" s="5">
        <f>SUM(H31:H43)</f>
        <v>450986</v>
      </c>
      <c r="I44" s="5">
        <f>SUM(I31:I43)</f>
        <v>400640</v>
      </c>
      <c r="J44" s="114"/>
      <c r="K44" s="114"/>
      <c r="L44" s="114"/>
    </row>
    <row r="45" spans="1:12" s="3" customFormat="1" ht="15.75">
      <c r="A45" s="1">
        <v>21</v>
      </c>
      <c r="B45" s="9" t="s">
        <v>43</v>
      </c>
      <c r="C45" s="98"/>
      <c r="D45" s="14">
        <f aca="true" t="shared" si="9" ref="D45:I45">SUM(D46:D48)</f>
        <v>2221495</v>
      </c>
      <c r="E45" s="14">
        <f t="shared" si="9"/>
        <v>1670314</v>
      </c>
      <c r="F45" s="14">
        <f t="shared" si="9"/>
        <v>1483847</v>
      </c>
      <c r="G45" s="14">
        <f t="shared" si="9"/>
        <v>599805</v>
      </c>
      <c r="H45" s="14">
        <f t="shared" si="9"/>
        <v>450986</v>
      </c>
      <c r="I45" s="14">
        <f t="shared" si="9"/>
        <v>400640</v>
      </c>
      <c r="J45" s="14">
        <f aca="true" t="shared" si="10" ref="J45:L48">D45+G45</f>
        <v>2821300</v>
      </c>
      <c r="K45" s="14">
        <f t="shared" si="10"/>
        <v>2121300</v>
      </c>
      <c r="L45" s="14">
        <f t="shared" si="10"/>
        <v>1884487</v>
      </c>
    </row>
    <row r="46" spans="1:12" s="3" customFormat="1" ht="15.75">
      <c r="A46" s="1">
        <v>22</v>
      </c>
      <c r="B46" s="86" t="s">
        <v>375</v>
      </c>
      <c r="C46" s="98">
        <v>1</v>
      </c>
      <c r="D46" s="5">
        <f aca="true" t="shared" si="11" ref="D46:I46">SUMIF($C$31:$C$45,"1",D$31:D$45)</f>
        <v>0</v>
      </c>
      <c r="E46" s="5">
        <f t="shared" si="11"/>
        <v>0</v>
      </c>
      <c r="F46" s="5">
        <f t="shared" si="11"/>
        <v>0</v>
      </c>
      <c r="G46" s="5">
        <f t="shared" si="11"/>
        <v>0</v>
      </c>
      <c r="H46" s="5">
        <f t="shared" si="11"/>
        <v>0</v>
      </c>
      <c r="I46" s="5">
        <f t="shared" si="11"/>
        <v>0</v>
      </c>
      <c r="J46" s="5">
        <f t="shared" si="10"/>
        <v>0</v>
      </c>
      <c r="K46" s="5">
        <f t="shared" si="10"/>
        <v>0</v>
      </c>
      <c r="L46" s="5">
        <f t="shared" si="10"/>
        <v>0</v>
      </c>
    </row>
    <row r="47" spans="1:12" s="3" customFormat="1" ht="15.75">
      <c r="A47" s="1">
        <v>23</v>
      </c>
      <c r="B47" s="86" t="s">
        <v>218</v>
      </c>
      <c r="C47" s="98">
        <v>2</v>
      </c>
      <c r="D47" s="5">
        <f aca="true" t="shared" si="12" ref="D47:I47">SUMIF($C$31:$C$45,"2",D$31:D$45)</f>
        <v>2221495</v>
      </c>
      <c r="E47" s="5">
        <f t="shared" si="12"/>
        <v>1670314</v>
      </c>
      <c r="F47" s="5">
        <f t="shared" si="12"/>
        <v>1483847</v>
      </c>
      <c r="G47" s="5">
        <f t="shared" si="12"/>
        <v>599805</v>
      </c>
      <c r="H47" s="5">
        <f t="shared" si="12"/>
        <v>450986</v>
      </c>
      <c r="I47" s="5">
        <f t="shared" si="12"/>
        <v>400640</v>
      </c>
      <c r="J47" s="5">
        <f t="shared" si="10"/>
        <v>2821300</v>
      </c>
      <c r="K47" s="5">
        <f t="shared" si="10"/>
        <v>2121300</v>
      </c>
      <c r="L47" s="5">
        <f t="shared" si="10"/>
        <v>1884487</v>
      </c>
    </row>
    <row r="48" spans="1:12" s="3" customFormat="1" ht="15.75">
      <c r="A48" s="1">
        <v>24</v>
      </c>
      <c r="B48" s="86" t="s">
        <v>110</v>
      </c>
      <c r="C48" s="98">
        <v>3</v>
      </c>
      <c r="D48" s="5">
        <f aca="true" t="shared" si="13" ref="D48:I48">SUMIF($C$31:$C$45,"3",D$31:D$45)</f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</row>
    <row r="49" spans="1:12" s="3" customFormat="1" ht="31.5">
      <c r="A49" s="1">
        <v>25</v>
      </c>
      <c r="B49" s="103" t="s">
        <v>193</v>
      </c>
      <c r="C49" s="98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3" customFormat="1" ht="47.25" hidden="1">
      <c r="A50" s="1"/>
      <c r="B50" s="63" t="s">
        <v>196</v>
      </c>
      <c r="C50" s="98"/>
      <c r="D50" s="5"/>
      <c r="E50" s="5"/>
      <c r="F50" s="5"/>
      <c r="G50" s="114"/>
      <c r="H50" s="114"/>
      <c r="I50" s="114"/>
      <c r="J50" s="5">
        <f aca="true" t="shared" si="14" ref="J50:J69">D50+G50</f>
        <v>0</v>
      </c>
      <c r="K50" s="5">
        <f aca="true" t="shared" si="15" ref="K50:K69">E50+H50</f>
        <v>0</v>
      </c>
      <c r="L50" s="5">
        <f aca="true" t="shared" si="16" ref="L50:L69">F50+I50</f>
        <v>0</v>
      </c>
    </row>
    <row r="51" spans="1:12" s="3" customFormat="1" ht="15.75" hidden="1">
      <c r="A51" s="1"/>
      <c r="B51" s="63"/>
      <c r="C51" s="98"/>
      <c r="D51" s="5"/>
      <c r="E51" s="5"/>
      <c r="F51" s="5"/>
      <c r="G51" s="114"/>
      <c r="H51" s="114"/>
      <c r="I51" s="114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47.25" hidden="1">
      <c r="A52" s="1"/>
      <c r="B52" s="63" t="s">
        <v>195</v>
      </c>
      <c r="C52" s="98"/>
      <c r="D52" s="5"/>
      <c r="E52" s="5"/>
      <c r="F52" s="5"/>
      <c r="G52" s="114"/>
      <c r="H52" s="114"/>
      <c r="I52" s="114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15.75" hidden="1">
      <c r="A53" s="1"/>
      <c r="B53" s="63"/>
      <c r="C53" s="98"/>
      <c r="D53" s="5"/>
      <c r="E53" s="5"/>
      <c r="F53" s="5"/>
      <c r="G53" s="114"/>
      <c r="H53" s="114"/>
      <c r="I53" s="114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47.25" hidden="1">
      <c r="A54" s="1"/>
      <c r="B54" s="63" t="s">
        <v>194</v>
      </c>
      <c r="C54" s="98"/>
      <c r="D54" s="5"/>
      <c r="E54" s="5"/>
      <c r="F54" s="5"/>
      <c r="G54" s="114"/>
      <c r="H54" s="114"/>
      <c r="I54" s="114"/>
      <c r="J54" s="5">
        <f t="shared" si="14"/>
        <v>0</v>
      </c>
      <c r="K54" s="5">
        <f t="shared" si="15"/>
        <v>0</v>
      </c>
      <c r="L54" s="5">
        <f t="shared" si="16"/>
        <v>0</v>
      </c>
    </row>
    <row r="55" spans="1:12" s="3" customFormat="1" ht="15.75" hidden="1">
      <c r="A55" s="1"/>
      <c r="B55" s="119"/>
      <c r="C55" s="98"/>
      <c r="D55" s="5"/>
      <c r="E55" s="5"/>
      <c r="F55" s="5"/>
      <c r="G55" s="114"/>
      <c r="H55" s="114"/>
      <c r="I55" s="114"/>
      <c r="J55" s="5">
        <f t="shared" si="14"/>
        <v>0</v>
      </c>
      <c r="K55" s="5">
        <f t="shared" si="15"/>
        <v>0</v>
      </c>
      <c r="L55" s="5">
        <f t="shared" si="16"/>
        <v>0</v>
      </c>
    </row>
    <row r="56" spans="1:12" s="3" customFormat="1" ht="31.5" hidden="1">
      <c r="A56" s="1"/>
      <c r="B56" s="63" t="s">
        <v>363</v>
      </c>
      <c r="C56" s="98"/>
      <c r="D56" s="5">
        <f>SUM(D55)</f>
        <v>0</v>
      </c>
      <c r="E56" s="5">
        <f>SUM(E55)</f>
        <v>0</v>
      </c>
      <c r="F56" s="5">
        <f>SUM(F55)</f>
        <v>0</v>
      </c>
      <c r="G56" s="114"/>
      <c r="H56" s="114"/>
      <c r="I56" s="114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47.25" hidden="1">
      <c r="A57" s="1"/>
      <c r="B57" s="63" t="s">
        <v>197</v>
      </c>
      <c r="C57" s="98"/>
      <c r="D57" s="5"/>
      <c r="E57" s="5"/>
      <c r="F57" s="5"/>
      <c r="G57" s="114"/>
      <c r="H57" s="114"/>
      <c r="I57" s="114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15.75" hidden="1">
      <c r="A58" s="1"/>
      <c r="B58" s="63"/>
      <c r="C58" s="98"/>
      <c r="D58" s="5"/>
      <c r="E58" s="5"/>
      <c r="F58" s="5"/>
      <c r="G58" s="114"/>
      <c r="H58" s="114"/>
      <c r="I58" s="114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47.25" hidden="1">
      <c r="A59" s="1"/>
      <c r="B59" s="63" t="s">
        <v>198</v>
      </c>
      <c r="C59" s="98"/>
      <c r="D59" s="5"/>
      <c r="E59" s="5"/>
      <c r="F59" s="5"/>
      <c r="G59" s="114"/>
      <c r="H59" s="114"/>
      <c r="I59" s="114"/>
      <c r="J59" s="5">
        <f t="shared" si="14"/>
        <v>0</v>
      </c>
      <c r="K59" s="5">
        <f t="shared" si="15"/>
        <v>0</v>
      </c>
      <c r="L59" s="5">
        <f t="shared" si="16"/>
        <v>0</v>
      </c>
    </row>
    <row r="60" spans="1:12" s="3" customFormat="1" ht="15.75" hidden="1">
      <c r="A60" s="1"/>
      <c r="B60" s="63"/>
      <c r="C60" s="98"/>
      <c r="D60" s="5"/>
      <c r="E60" s="5"/>
      <c r="F60" s="5"/>
      <c r="G60" s="114"/>
      <c r="H60" s="114"/>
      <c r="I60" s="114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63" t="s">
        <v>199</v>
      </c>
      <c r="C61" s="98"/>
      <c r="D61" s="5"/>
      <c r="E61" s="5"/>
      <c r="F61" s="5"/>
      <c r="G61" s="114"/>
      <c r="H61" s="114"/>
      <c r="I61" s="114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>
      <c r="A62" s="1">
        <v>26</v>
      </c>
      <c r="B62" s="63" t="s">
        <v>515</v>
      </c>
      <c r="C62" s="98">
        <v>2</v>
      </c>
      <c r="D62" s="5">
        <v>0</v>
      </c>
      <c r="E62" s="5">
        <v>10000</v>
      </c>
      <c r="F62" s="5">
        <v>10000</v>
      </c>
      <c r="G62" s="114"/>
      <c r="H62" s="114"/>
      <c r="I62" s="114"/>
      <c r="J62" s="5">
        <f t="shared" si="14"/>
        <v>0</v>
      </c>
      <c r="K62" s="5">
        <f t="shared" si="15"/>
        <v>10000</v>
      </c>
      <c r="L62" s="5">
        <f t="shared" si="16"/>
        <v>10000</v>
      </c>
    </row>
    <row r="63" spans="1:12" s="3" customFormat="1" ht="15.75">
      <c r="A63" s="1">
        <v>27</v>
      </c>
      <c r="B63" s="63" t="s">
        <v>506</v>
      </c>
      <c r="C63" s="98">
        <v>2</v>
      </c>
      <c r="D63" s="5">
        <v>0</v>
      </c>
      <c r="E63" s="5">
        <v>10000</v>
      </c>
      <c r="F63" s="5">
        <v>10000</v>
      </c>
      <c r="G63" s="114"/>
      <c r="H63" s="114"/>
      <c r="I63" s="114"/>
      <c r="J63" s="5">
        <f t="shared" si="14"/>
        <v>0</v>
      </c>
      <c r="K63" s="5">
        <f t="shared" si="15"/>
        <v>10000</v>
      </c>
      <c r="L63" s="5">
        <f t="shared" si="16"/>
        <v>10000</v>
      </c>
    </row>
    <row r="64" spans="1:12" s="3" customFormat="1" ht="47.25">
      <c r="A64" s="1">
        <v>28</v>
      </c>
      <c r="B64" s="63" t="s">
        <v>200</v>
      </c>
      <c r="C64" s="98"/>
      <c r="D64" s="5">
        <f>SUM(D62:D63)</f>
        <v>0</v>
      </c>
      <c r="E64" s="5">
        <f>SUM(E62:E63)</f>
        <v>20000</v>
      </c>
      <c r="F64" s="5">
        <f>SUM(F62:F63)</f>
        <v>20000</v>
      </c>
      <c r="G64" s="114"/>
      <c r="H64" s="114"/>
      <c r="I64" s="114"/>
      <c r="J64" s="5">
        <f t="shared" si="14"/>
        <v>0</v>
      </c>
      <c r="K64" s="5">
        <f t="shared" si="15"/>
        <v>20000</v>
      </c>
      <c r="L64" s="5">
        <f t="shared" si="16"/>
        <v>20000</v>
      </c>
    </row>
    <row r="65" spans="1:12" s="3" customFormat="1" ht="31.5">
      <c r="A65" s="1">
        <v>29</v>
      </c>
      <c r="B65" s="9" t="s">
        <v>44</v>
      </c>
      <c r="C65" s="98"/>
      <c r="D65" s="14">
        <f aca="true" t="shared" si="17" ref="D65:I65">SUM(D66:D68)</f>
        <v>0</v>
      </c>
      <c r="E65" s="14">
        <f t="shared" si="17"/>
        <v>20000</v>
      </c>
      <c r="F65" s="14">
        <f t="shared" si="17"/>
        <v>20000</v>
      </c>
      <c r="G65" s="14">
        <f t="shared" si="17"/>
        <v>0</v>
      </c>
      <c r="H65" s="14">
        <f t="shared" si="17"/>
        <v>0</v>
      </c>
      <c r="I65" s="14">
        <f t="shared" si="17"/>
        <v>0</v>
      </c>
      <c r="J65" s="14">
        <f t="shared" si="14"/>
        <v>0</v>
      </c>
      <c r="K65" s="14">
        <f t="shared" si="15"/>
        <v>20000</v>
      </c>
      <c r="L65" s="14">
        <f t="shared" si="16"/>
        <v>20000</v>
      </c>
    </row>
    <row r="66" spans="1:12" s="3" customFormat="1" ht="15.75">
      <c r="A66" s="1">
        <v>30</v>
      </c>
      <c r="B66" s="86" t="s">
        <v>375</v>
      </c>
      <c r="C66" s="98">
        <v>1</v>
      </c>
      <c r="D66" s="5">
        <f aca="true" t="shared" si="18" ref="D66:I66">SUMIF($C$49:$C$65,"1",D$49:D$65)</f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  <c r="I66" s="5">
        <f t="shared" si="18"/>
        <v>0</v>
      </c>
      <c r="J66" s="5">
        <f t="shared" si="14"/>
        <v>0</v>
      </c>
      <c r="K66" s="5">
        <f t="shared" si="15"/>
        <v>0</v>
      </c>
      <c r="L66" s="5">
        <f t="shared" si="16"/>
        <v>0</v>
      </c>
    </row>
    <row r="67" spans="1:12" s="3" customFormat="1" ht="15.75">
      <c r="A67" s="1">
        <v>31</v>
      </c>
      <c r="B67" s="86" t="s">
        <v>218</v>
      </c>
      <c r="C67" s="98">
        <v>2</v>
      </c>
      <c r="D67" s="5">
        <f aca="true" t="shared" si="19" ref="D67:I67">SUMIF($C$49:$C$65,"2",D$49:D$65)</f>
        <v>0</v>
      </c>
      <c r="E67" s="5">
        <f t="shared" si="19"/>
        <v>20000</v>
      </c>
      <c r="F67" s="5">
        <f t="shared" si="19"/>
        <v>20000</v>
      </c>
      <c r="G67" s="5">
        <f t="shared" si="19"/>
        <v>0</v>
      </c>
      <c r="H67" s="5">
        <f t="shared" si="19"/>
        <v>0</v>
      </c>
      <c r="I67" s="5">
        <f t="shared" si="19"/>
        <v>0</v>
      </c>
      <c r="J67" s="5">
        <f t="shared" si="14"/>
        <v>0</v>
      </c>
      <c r="K67" s="5">
        <f t="shared" si="15"/>
        <v>20000</v>
      </c>
      <c r="L67" s="5">
        <f t="shared" si="16"/>
        <v>20000</v>
      </c>
    </row>
    <row r="68" spans="1:12" s="3" customFormat="1" ht="15.75">
      <c r="A68" s="1">
        <v>32</v>
      </c>
      <c r="B68" s="86" t="s">
        <v>110</v>
      </c>
      <c r="C68" s="98">
        <v>3</v>
      </c>
      <c r="D68" s="5">
        <f aca="true" t="shared" si="20" ref="D68:I68">SUMIF($C$49:$C$65,"3",D$49:D$65)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4"/>
        <v>0</v>
      </c>
      <c r="K68" s="5">
        <f t="shared" si="15"/>
        <v>0</v>
      </c>
      <c r="L68" s="5">
        <f t="shared" si="16"/>
        <v>0</v>
      </c>
    </row>
    <row r="69" spans="1:12" s="3" customFormat="1" ht="31.5">
      <c r="A69" s="1">
        <v>33</v>
      </c>
      <c r="B69" s="9" t="s">
        <v>153</v>
      </c>
      <c r="C69" s="98"/>
      <c r="D69" s="14">
        <f aca="true" t="shared" si="21" ref="D69:I69">D27+D45+D65</f>
        <v>3245117</v>
      </c>
      <c r="E69" s="14">
        <f t="shared" si="21"/>
        <v>2908897</v>
      </c>
      <c r="F69" s="14">
        <f t="shared" si="21"/>
        <v>1818687</v>
      </c>
      <c r="G69" s="14">
        <f t="shared" si="21"/>
        <v>876183</v>
      </c>
      <c r="H69" s="14">
        <f t="shared" si="21"/>
        <v>780003</v>
      </c>
      <c r="I69" s="14">
        <f t="shared" si="21"/>
        <v>485646</v>
      </c>
      <c r="J69" s="14">
        <f t="shared" si="14"/>
        <v>4121300</v>
      </c>
      <c r="K69" s="14">
        <f t="shared" si="15"/>
        <v>3688900</v>
      </c>
      <c r="L69" s="14">
        <f t="shared" si="16"/>
        <v>2304333</v>
      </c>
    </row>
    <row r="70" ht="15.75">
      <c r="K70" s="135"/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</sheetData>
  <sheetProtection/>
  <mergeCells count="7">
    <mergeCell ref="B5:B6"/>
    <mergeCell ref="C5:C6"/>
    <mergeCell ref="D5:F5"/>
    <mergeCell ref="G5:I5"/>
    <mergeCell ref="A1:K1"/>
    <mergeCell ref="A2:K2"/>
    <mergeCell ref="J5:L5"/>
  </mergeCells>
  <printOptions horizontalCentered="1"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70" r:id="rId3"/>
  <headerFooter>
    <oddHeader>&amp;R&amp;"Arial,Normál"&amp;10 2. melléklet a 4/2017.(V.29.)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56" t="s">
        <v>368</v>
      </c>
      <c r="B1" s="356"/>
      <c r="C1" s="356"/>
      <c r="D1" s="356"/>
      <c r="E1" s="356"/>
    </row>
    <row r="2" spans="1:5" s="25" customFormat="1" ht="14.25" customHeight="1">
      <c r="A2" s="118"/>
      <c r="B2" s="118"/>
      <c r="C2" s="118"/>
      <c r="D2" s="118"/>
      <c r="E2" s="118"/>
    </row>
    <row r="3" spans="1:5" s="25" customFormat="1" ht="27" customHeight="1">
      <c r="A3" s="356" t="s">
        <v>95</v>
      </c>
      <c r="B3" s="356"/>
      <c r="C3" s="356"/>
      <c r="D3" s="356"/>
      <c r="E3" s="356"/>
    </row>
    <row r="4" spans="1:5" s="25" customFormat="1" ht="13.5" customHeight="1">
      <c r="A4" s="118"/>
      <c r="B4" s="118"/>
      <c r="C4" s="118"/>
      <c r="D4" s="118"/>
      <c r="E4" s="118"/>
    </row>
    <row r="5" spans="1:5" s="25" customFormat="1" ht="40.5" customHeight="1">
      <c r="A5" s="356" t="s">
        <v>371</v>
      </c>
      <c r="B5" s="356"/>
      <c r="C5" s="356"/>
      <c r="D5" s="356"/>
      <c r="E5" s="356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5" t="s">
        <v>9</v>
      </c>
      <c r="B7" s="27" t="s">
        <v>35</v>
      </c>
      <c r="C7" s="27" t="s">
        <v>85</v>
      </c>
      <c r="D7" s="27" t="s">
        <v>361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5"/>
      <c r="B35" s="96"/>
      <c r="C35" s="96"/>
      <c r="D35" s="96"/>
      <c r="E35" s="96"/>
    </row>
    <row r="36" spans="1:5" s="36" customFormat="1" ht="27.75" customHeight="1">
      <c r="A36" s="357" t="s">
        <v>369</v>
      </c>
      <c r="B36" s="357"/>
      <c r="C36" s="357"/>
      <c r="D36" s="357"/>
      <c r="E36" s="357"/>
    </row>
    <row r="37" ht="18.75" customHeight="1"/>
    <row r="38" ht="15">
      <c r="A38" s="97" t="s">
        <v>370</v>
      </c>
    </row>
    <row r="39" spans="1:3" ht="15">
      <c r="A39" s="39" t="s">
        <v>96</v>
      </c>
      <c r="C39" s="64"/>
    </row>
    <row r="40" ht="15">
      <c r="C40" s="64" t="s">
        <v>97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0.7109375" style="22" hidden="1" customWidth="1"/>
    <col min="5" max="6" width="10.7109375" style="22" customWidth="1"/>
    <col min="7" max="7" width="11.7109375" style="22" customWidth="1"/>
    <col min="8" max="9" width="9.140625" style="22" customWidth="1"/>
    <col min="10" max="10" width="11.7109375" style="22" customWidth="1"/>
    <col min="11" max="16384" width="9.140625" style="22" customWidth="1"/>
  </cols>
  <sheetData>
    <row r="1" spans="1:10" s="16" customFormat="1" ht="15.75">
      <c r="A1" s="321" t="s">
        <v>500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16" customFormat="1" ht="15.75">
      <c r="A2" s="322" t="s">
        <v>465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s="16" customFormat="1" ht="15.75">
      <c r="A3" s="322" t="s">
        <v>152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5.75">
      <c r="A4" s="322" t="s">
        <v>466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0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6</v>
      </c>
      <c r="H6" s="46" t="s">
        <v>45</v>
      </c>
      <c r="I6" s="46" t="s">
        <v>46</v>
      </c>
      <c r="J6" s="46" t="s">
        <v>47</v>
      </c>
    </row>
    <row r="7" spans="1:10" s="3" customFormat="1" ht="15.75">
      <c r="A7" s="1">
        <v>1</v>
      </c>
      <c r="B7" s="316" t="s">
        <v>9</v>
      </c>
      <c r="C7" s="318" t="s">
        <v>85</v>
      </c>
      <c r="D7" s="319"/>
      <c r="E7" s="319"/>
      <c r="F7" s="320"/>
      <c r="G7" s="4" t="s">
        <v>361</v>
      </c>
      <c r="H7" s="4" t="s">
        <v>380</v>
      </c>
      <c r="I7" s="4" t="s">
        <v>467</v>
      </c>
      <c r="J7" s="4" t="s">
        <v>5</v>
      </c>
    </row>
    <row r="8" spans="1:10" s="3" customFormat="1" ht="31.5">
      <c r="A8" s="1">
        <v>2</v>
      </c>
      <c r="B8" s="317"/>
      <c r="C8" s="6" t="s">
        <v>4</v>
      </c>
      <c r="D8" s="6" t="s">
        <v>4</v>
      </c>
      <c r="E8" s="6" t="s">
        <v>517</v>
      </c>
      <c r="F8" s="6" t="s">
        <v>524</v>
      </c>
      <c r="G8" s="6" t="s">
        <v>4</v>
      </c>
      <c r="H8" s="6" t="s">
        <v>4</v>
      </c>
      <c r="I8" s="6" t="s">
        <v>4</v>
      </c>
      <c r="J8" s="6" t="s">
        <v>4</v>
      </c>
    </row>
    <row r="9" spans="1:11" ht="15.75">
      <c r="A9" s="1">
        <v>3</v>
      </c>
      <c r="B9" s="47" t="s">
        <v>376</v>
      </c>
      <c r="C9" s="15">
        <f>Bevételek!C134+Bevételek!C135+Bevételek!C137+Bevételek!C138+Bevételek!C143</f>
        <v>849000</v>
      </c>
      <c r="D9" s="15" t="e">
        <f>Bevételek!#REF!+Bevételek!#REF!+Bevételek!#REF!+Bevételek!#REF!+Bevételek!#REF!</f>
        <v>#REF!</v>
      </c>
      <c r="E9" s="15">
        <f>Bevételek!D134+Bevételek!D135+Bevételek!D137+Bevételek!D138+Bevételek!D143</f>
        <v>909578</v>
      </c>
      <c r="F9" s="15">
        <f>Bevételek!E134+Bevételek!E135+Bevételek!E137+Bevételek!E138+Bevételek!E143</f>
        <v>576673</v>
      </c>
      <c r="G9" s="48"/>
      <c r="H9" s="48"/>
      <c r="I9" s="48"/>
      <c r="J9" s="48"/>
      <c r="K9" s="32"/>
    </row>
    <row r="10" spans="1:11" ht="30">
      <c r="A10" s="1">
        <v>4</v>
      </c>
      <c r="B10" s="47" t="s">
        <v>377</v>
      </c>
      <c r="C10" s="15">
        <f>Bevételek!C183+Bevételek!C184+Bevételek!C185</f>
        <v>0</v>
      </c>
      <c r="D10" s="15" t="e">
        <f>Bevételek!#REF!+Bevételek!#REF!+Bevételek!#REF!</f>
        <v>#REF!</v>
      </c>
      <c r="E10" s="15">
        <f>Bevételek!D183+Bevételek!D184+Bevételek!D185</f>
        <v>0</v>
      </c>
      <c r="F10" s="15">
        <f>Bevételek!E183+Bevételek!E184+Bevételek!E185</f>
        <v>0</v>
      </c>
      <c r="G10" s="48"/>
      <c r="H10" s="48"/>
      <c r="I10" s="48"/>
      <c r="J10" s="48"/>
      <c r="K10" s="32"/>
    </row>
    <row r="11" spans="1:11" ht="15.75">
      <c r="A11" s="1">
        <v>5</v>
      </c>
      <c r="B11" s="47" t="s">
        <v>20</v>
      </c>
      <c r="C11" s="15">
        <f>Bevételek!C141+Bevételek!C155+Bevételek!C170</f>
        <v>9000</v>
      </c>
      <c r="D11" s="15" t="e">
        <f>Bevételek!#REF!+Bevételek!#REF!+Bevételek!#REF!</f>
        <v>#REF!</v>
      </c>
      <c r="E11" s="15">
        <f>Bevételek!D141+Bevételek!D155+Bevételek!D170</f>
        <v>9000</v>
      </c>
      <c r="F11" s="15">
        <f>Bevételek!E141+Bevételek!E155+Bevételek!E170</f>
        <v>116</v>
      </c>
      <c r="G11" s="48"/>
      <c r="H11" s="48"/>
      <c r="I11" s="48"/>
      <c r="J11" s="48"/>
      <c r="K11" s="32"/>
    </row>
    <row r="12" spans="1:11" ht="45">
      <c r="A12" s="1">
        <v>6</v>
      </c>
      <c r="B12" s="47" t="s">
        <v>21</v>
      </c>
      <c r="C12" s="15">
        <f>Bevételek!C164+Bevételek!C180+Bevételek!C181+Bevételek!C182+Bevételek!C219+Bevételek!C224+Bevételek!C228</f>
        <v>142700</v>
      </c>
      <c r="D12" s="15" t="e">
        <f>Bevételek!#REF!+Bevételek!#REF!+Bevételek!#REF!+Bevételek!#REF!+Bevételek!#REF!+Bevételek!#REF!+Bevételek!#REF!</f>
        <v>#REF!</v>
      </c>
      <c r="E12" s="15">
        <f>Bevételek!D164+Bevételek!D180+Bevételek!D181+Bevételek!D182+Bevételek!D219+Bevételek!D224+Bevételek!D228</f>
        <v>147180</v>
      </c>
      <c r="F12" s="15">
        <f>Bevételek!E164+Bevételek!E180+Bevételek!E181+Bevételek!E182+Bevételek!E219+Bevételek!E224+Bevételek!E228</f>
        <v>148878</v>
      </c>
      <c r="G12" s="48"/>
      <c r="H12" s="48"/>
      <c r="I12" s="48"/>
      <c r="J12" s="48"/>
      <c r="K12" s="32"/>
    </row>
    <row r="13" spans="1:11" ht="15.75">
      <c r="A13" s="1">
        <v>7</v>
      </c>
      <c r="B13" s="47" t="s">
        <v>22</v>
      </c>
      <c r="C13" s="15">
        <f>Bevételek!C230</f>
        <v>0</v>
      </c>
      <c r="D13" s="15" t="e">
        <f>Bevételek!#REF!</f>
        <v>#REF!</v>
      </c>
      <c r="E13" s="15">
        <f>Bevételek!D230</f>
        <v>0</v>
      </c>
      <c r="F13" s="15">
        <f>Bevételek!E230</f>
        <v>0</v>
      </c>
      <c r="G13" s="48"/>
      <c r="H13" s="48"/>
      <c r="I13" s="48"/>
      <c r="J13" s="48"/>
      <c r="K13" s="32"/>
    </row>
    <row r="14" spans="1:11" ht="30">
      <c r="A14" s="1">
        <v>8</v>
      </c>
      <c r="B14" s="47" t="s">
        <v>23</v>
      </c>
      <c r="C14" s="15">
        <f>Bevételek!C229</f>
        <v>0</v>
      </c>
      <c r="D14" s="15" t="e">
        <f>Bevételek!#REF!</f>
        <v>#REF!</v>
      </c>
      <c r="E14" s="15">
        <f>Bevételek!D229</f>
        <v>0</v>
      </c>
      <c r="F14" s="15">
        <f>Bevételek!E229</f>
        <v>0</v>
      </c>
      <c r="G14" s="48"/>
      <c r="H14" s="48"/>
      <c r="I14" s="48"/>
      <c r="J14" s="48"/>
      <c r="K14" s="32"/>
    </row>
    <row r="15" spans="1:11" ht="30">
      <c r="A15" s="1">
        <v>9</v>
      </c>
      <c r="B15" s="47" t="s">
        <v>378</v>
      </c>
      <c r="C15" s="15">
        <f>Bevételek!C49+Bevételek!C110+Bevételek!C239+Bevételek!C253</f>
        <v>0</v>
      </c>
      <c r="D15" s="15" t="e">
        <f>Bevételek!#REF!+Bevételek!#REF!+Bevételek!#REF!+Bevételek!#REF!</f>
        <v>#REF!</v>
      </c>
      <c r="E15" s="15">
        <f>Bevételek!D49+Bevételek!D110+Bevételek!D239+Bevételek!D253</f>
        <v>0</v>
      </c>
      <c r="F15" s="15">
        <f>Bevételek!E49+Bevételek!E110+Bevételek!E239+Bevételek!E253</f>
        <v>0</v>
      </c>
      <c r="G15" s="48"/>
      <c r="H15" s="48"/>
      <c r="I15" s="48"/>
      <c r="J15" s="48"/>
      <c r="K15" s="32"/>
    </row>
    <row r="16" spans="1:11" s="24" customFormat="1" ht="15.75">
      <c r="A16" s="1">
        <v>10</v>
      </c>
      <c r="B16" s="49" t="s">
        <v>49</v>
      </c>
      <c r="C16" s="18">
        <f>SUM(C9:C15)</f>
        <v>1000700</v>
      </c>
      <c r="D16" s="18" t="e">
        <f>SUM(D9:D15)</f>
        <v>#REF!</v>
      </c>
      <c r="E16" s="18">
        <f>SUM(E9:E15)</f>
        <v>1065758</v>
      </c>
      <c r="F16" s="18">
        <f>SUM(F9:F15)</f>
        <v>725667</v>
      </c>
      <c r="G16" s="48"/>
      <c r="H16" s="48"/>
      <c r="I16" s="48"/>
      <c r="J16" s="48"/>
      <c r="K16" s="32"/>
    </row>
    <row r="17" spans="1:11" ht="15.75">
      <c r="A17" s="1">
        <v>11</v>
      </c>
      <c r="B17" s="49" t="s">
        <v>50</v>
      </c>
      <c r="C17" s="18">
        <f>ROUNDDOWN(C16*0.5,0)</f>
        <v>500350</v>
      </c>
      <c r="D17" s="18" t="e">
        <f>ROUNDDOWN(D16*0.5,0)</f>
        <v>#REF!</v>
      </c>
      <c r="E17" s="18">
        <f>ROUNDDOWN(E16*0.5,0)</f>
        <v>532879</v>
      </c>
      <c r="F17" s="18">
        <f>ROUNDDOWN(F16*0.5,0)</f>
        <v>362833</v>
      </c>
      <c r="G17" s="48"/>
      <c r="H17" s="48"/>
      <c r="I17" s="48"/>
      <c r="J17" s="48"/>
      <c r="K17" s="32"/>
    </row>
    <row r="18" spans="1:11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aca="true" t="shared" si="0" ref="J18:J25">C18+G18+H18+I18</f>
        <v>0</v>
      </c>
      <c r="K18" s="32"/>
    </row>
    <row r="19" spans="1:11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32"/>
    </row>
    <row r="20" spans="1:11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  <c r="K20" s="32"/>
    </row>
    <row r="21" spans="1:11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  <c r="K21" s="32"/>
    </row>
    <row r="22" spans="1:11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  <c r="K22" s="32"/>
    </row>
    <row r="23" spans="1:11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32"/>
    </row>
    <row r="24" spans="1:11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  <c r="K24" s="32"/>
    </row>
    <row r="25" spans="1:11" s="24" customFormat="1" ht="15.75">
      <c r="A25" s="1">
        <v>19</v>
      </c>
      <c r="B25" s="49" t="s">
        <v>51</v>
      </c>
      <c r="C25" s="18">
        <f aca="true" t="shared" si="1" ref="C25:I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1"/>
        <v>0</v>
      </c>
      <c r="J25" s="18">
        <f t="shared" si="0"/>
        <v>0</v>
      </c>
      <c r="K25" s="32"/>
    </row>
    <row r="26" spans="1:11" s="24" customFormat="1" ht="29.25">
      <c r="A26" s="1">
        <v>20</v>
      </c>
      <c r="B26" s="49" t="s">
        <v>52</v>
      </c>
      <c r="C26" s="18">
        <f>C17-C25</f>
        <v>500350</v>
      </c>
      <c r="D26" s="18" t="e">
        <f>D17-D25</f>
        <v>#REF!</v>
      </c>
      <c r="E26" s="18">
        <f>E17-E25</f>
        <v>532879</v>
      </c>
      <c r="F26" s="18">
        <f>F17-F25</f>
        <v>362833</v>
      </c>
      <c r="G26" s="48"/>
      <c r="H26" s="48"/>
      <c r="I26" s="48"/>
      <c r="J26" s="48"/>
      <c r="K26" s="32"/>
    </row>
    <row r="27" spans="1:11" s="24" customFormat="1" ht="42.75">
      <c r="A27" s="1">
        <v>21</v>
      </c>
      <c r="B27" s="50" t="s">
        <v>373</v>
      </c>
      <c r="C27" s="18">
        <f aca="true" t="shared" si="2" ref="C27:J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32"/>
    </row>
    <row r="28" spans="1:11" ht="30">
      <c r="A28" s="1">
        <v>22</v>
      </c>
      <c r="B28" s="47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C28+G28+H28+I28</f>
        <v>0</v>
      </c>
      <c r="K28" s="32"/>
    </row>
    <row r="29" spans="1:11" ht="45">
      <c r="A29" s="1">
        <v>23</v>
      </c>
      <c r="B29" s="47" t="s">
        <v>107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f>C29+G29+H29+I29</f>
        <v>0</v>
      </c>
      <c r="K29" s="32"/>
    </row>
    <row r="30" spans="1:11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C30+G30+H30+I30</f>
        <v>0</v>
      </c>
      <c r="K30" s="32"/>
    </row>
    <row r="31" spans="1:11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C31+G31+H31+I31</f>
        <v>0</v>
      </c>
      <c r="K31" s="32"/>
    </row>
    <row r="32" spans="1:11" ht="45">
      <c r="A32" s="1">
        <v>26</v>
      </c>
      <c r="B32" s="47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C32+G32+H32+I32</f>
        <v>0</v>
      </c>
      <c r="K32" s="32"/>
    </row>
    <row r="33" ht="15">
      <c r="J33" s="136"/>
    </row>
  </sheetData>
  <sheetProtection/>
  <mergeCells count="6">
    <mergeCell ref="A1:J1"/>
    <mergeCell ref="A3:J3"/>
    <mergeCell ref="A4:J4"/>
    <mergeCell ref="B7:B8"/>
    <mergeCell ref="A2:J2"/>
    <mergeCell ref="C7:F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1" r:id="rId1"/>
  <headerFooter>
    <oddHeader>&amp;R&amp;"Arial,Normál"&amp;10 3. melléklet a 4/2017.(V.29.)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57421875" style="148" customWidth="1"/>
    <col min="2" max="2" width="65.421875" style="125" bestFit="1" customWidth="1"/>
    <col min="3" max="3" width="17.00390625" style="149" customWidth="1"/>
    <col min="4" max="16384" width="9.140625" style="125" customWidth="1"/>
  </cols>
  <sheetData>
    <row r="1" spans="1:3" ht="18.75">
      <c r="A1" s="321" t="s">
        <v>530</v>
      </c>
      <c r="B1" s="321"/>
      <c r="C1" s="321"/>
    </row>
    <row r="2" spans="1:3" ht="18.75">
      <c r="A2" s="322" t="s">
        <v>780</v>
      </c>
      <c r="B2" s="322"/>
      <c r="C2" s="322"/>
    </row>
    <row r="3" spans="1:3" ht="18.75">
      <c r="A3" s="139"/>
      <c r="B3" s="139"/>
      <c r="C3" s="140"/>
    </row>
    <row r="4" spans="1:3" ht="18.75">
      <c r="A4" s="1"/>
      <c r="B4" s="1" t="s">
        <v>0</v>
      </c>
      <c r="C4" s="141" t="s">
        <v>1</v>
      </c>
    </row>
    <row r="5" spans="1:4" ht="18.75">
      <c r="A5" s="1">
        <v>1</v>
      </c>
      <c r="B5" s="142" t="s">
        <v>9</v>
      </c>
      <c r="C5" s="143" t="s">
        <v>531</v>
      </c>
      <c r="D5" s="2"/>
    </row>
    <row r="6" spans="1:3" ht="18.75">
      <c r="A6" s="1">
        <v>2</v>
      </c>
      <c r="B6" s="144" t="s">
        <v>532</v>
      </c>
      <c r="C6" s="145">
        <v>10480930</v>
      </c>
    </row>
    <row r="7" spans="1:3" ht="18.75">
      <c r="A7" s="1">
        <v>3</v>
      </c>
      <c r="B7" s="144" t="s">
        <v>533</v>
      </c>
      <c r="C7" s="145">
        <v>8640577</v>
      </c>
    </row>
    <row r="8" spans="1:3" ht="18.75">
      <c r="A8" s="1">
        <v>4</v>
      </c>
      <c r="B8" s="146" t="s">
        <v>534</v>
      </c>
      <c r="C8" s="147">
        <f>C6-C7</f>
        <v>1840353</v>
      </c>
    </row>
    <row r="9" spans="1:3" ht="18.75">
      <c r="A9" s="1">
        <v>5</v>
      </c>
      <c r="B9" s="144" t="s">
        <v>535</v>
      </c>
      <c r="C9" s="145">
        <v>3130671</v>
      </c>
    </row>
    <row r="10" spans="1:3" ht="18.75">
      <c r="A10" s="1">
        <v>6</v>
      </c>
      <c r="B10" s="144" t="s">
        <v>536</v>
      </c>
      <c r="C10" s="145">
        <v>304931</v>
      </c>
    </row>
    <row r="11" spans="1:3" ht="18.75">
      <c r="A11" s="1">
        <v>7</v>
      </c>
      <c r="B11" s="146" t="s">
        <v>537</v>
      </c>
      <c r="C11" s="147">
        <f>C9-C10</f>
        <v>2825740</v>
      </c>
    </row>
    <row r="12" spans="1:3" s="126" customFormat="1" ht="18.75">
      <c r="A12" s="1">
        <v>8</v>
      </c>
      <c r="B12" s="146" t="s">
        <v>538</v>
      </c>
      <c r="C12" s="147">
        <f>C8+C11</f>
        <v>4666093</v>
      </c>
    </row>
    <row r="13" spans="1:3" ht="18.75">
      <c r="A13" s="1">
        <v>9</v>
      </c>
      <c r="B13" s="144" t="s">
        <v>539</v>
      </c>
      <c r="C13" s="145">
        <v>0</v>
      </c>
    </row>
    <row r="14" spans="1:3" ht="18.75">
      <c r="A14" s="1">
        <v>10</v>
      </c>
      <c r="B14" s="144" t="s">
        <v>540</v>
      </c>
      <c r="C14" s="145">
        <v>0</v>
      </c>
    </row>
    <row r="15" spans="1:3" ht="18.75">
      <c r="A15" s="1">
        <v>11</v>
      </c>
      <c r="B15" s="144" t="s">
        <v>541</v>
      </c>
      <c r="C15" s="147">
        <f>C13-C14</f>
        <v>0</v>
      </c>
    </row>
    <row r="16" spans="1:3" ht="18.75">
      <c r="A16" s="1">
        <v>12</v>
      </c>
      <c r="B16" s="144" t="s">
        <v>542</v>
      </c>
      <c r="C16" s="145">
        <v>0</v>
      </c>
    </row>
    <row r="17" spans="1:3" ht="18.75">
      <c r="A17" s="1">
        <v>13</v>
      </c>
      <c r="B17" s="144" t="s">
        <v>543</v>
      </c>
      <c r="C17" s="145">
        <v>0</v>
      </c>
    </row>
    <row r="18" spans="1:3" s="126" customFormat="1" ht="18.75">
      <c r="A18" s="1">
        <v>14</v>
      </c>
      <c r="B18" s="144" t="s">
        <v>544</v>
      </c>
      <c r="C18" s="147">
        <f>C16+C17</f>
        <v>0</v>
      </c>
    </row>
    <row r="19" spans="1:3" s="126" customFormat="1" ht="18.75">
      <c r="A19" s="1">
        <v>15</v>
      </c>
      <c r="B19" s="144" t="s">
        <v>545</v>
      </c>
      <c r="C19" s="147">
        <f>C15+C18</f>
        <v>0</v>
      </c>
    </row>
    <row r="20" spans="1:3" s="126" customFormat="1" ht="18.75">
      <c r="A20" s="1">
        <v>16</v>
      </c>
      <c r="B20" s="146" t="s">
        <v>546</v>
      </c>
      <c r="C20" s="147">
        <f>C12+C19</f>
        <v>4666093</v>
      </c>
    </row>
    <row r="21" spans="1:3" s="126" customFormat="1" ht="18.75">
      <c r="A21" s="1">
        <v>17</v>
      </c>
      <c r="B21" s="146" t="s">
        <v>547</v>
      </c>
      <c r="C21" s="147">
        <v>4666093</v>
      </c>
    </row>
    <row r="22" spans="1:3" s="126" customFormat="1" ht="18.75">
      <c r="A22" s="1">
        <v>18</v>
      </c>
      <c r="B22" s="146" t="s">
        <v>548</v>
      </c>
      <c r="C22" s="147">
        <f>C12-C21</f>
        <v>0</v>
      </c>
    </row>
    <row r="23" spans="1:3" s="126" customFormat="1" ht="18.75">
      <c r="A23" s="1">
        <v>19</v>
      </c>
      <c r="B23" s="146" t="s">
        <v>549</v>
      </c>
      <c r="C23" s="147">
        <f>C19*0.1</f>
        <v>0</v>
      </c>
    </row>
    <row r="24" spans="1:3" s="126" customFormat="1" ht="18.75">
      <c r="A24" s="1">
        <v>20</v>
      </c>
      <c r="B24" s="146" t="s">
        <v>550</v>
      </c>
      <c r="C24" s="147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E20" sqref="E20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5" t="s">
        <v>530</v>
      </c>
      <c r="B1" s="315"/>
      <c r="C1" s="315"/>
      <c r="D1" s="315"/>
      <c r="E1" s="315"/>
      <c r="F1" s="315"/>
    </row>
    <row r="2" spans="1:6" s="2" customFormat="1" ht="15.75">
      <c r="A2" s="315" t="s">
        <v>781</v>
      </c>
      <c r="B2" s="315"/>
      <c r="C2" s="315"/>
      <c r="D2" s="315"/>
      <c r="E2" s="315"/>
      <c r="F2" s="315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0"/>
      <c r="B5" s="150" t="s">
        <v>0</v>
      </c>
      <c r="C5" s="150" t="s">
        <v>1</v>
      </c>
      <c r="D5" s="150" t="s">
        <v>2</v>
      </c>
      <c r="E5" s="150" t="s">
        <v>3</v>
      </c>
      <c r="F5" s="150" t="s">
        <v>6</v>
      </c>
      <c r="G5" s="150" t="s">
        <v>45</v>
      </c>
    </row>
    <row r="6" spans="1:7" ht="15.75">
      <c r="A6" s="150">
        <v>1</v>
      </c>
      <c r="B6" s="87" t="s">
        <v>551</v>
      </c>
      <c r="C6" s="151">
        <v>42369</v>
      </c>
      <c r="D6" s="151">
        <v>42735</v>
      </c>
      <c r="E6" s="87" t="s">
        <v>552</v>
      </c>
      <c r="F6" s="151">
        <v>42369</v>
      </c>
      <c r="G6" s="151">
        <v>42735</v>
      </c>
    </row>
    <row r="7" spans="1:7" ht="15.75">
      <c r="A7" s="150">
        <v>2</v>
      </c>
      <c r="B7" s="152" t="s">
        <v>553</v>
      </c>
      <c r="C7" s="138">
        <v>62015868</v>
      </c>
      <c r="D7" s="138">
        <v>60756935</v>
      </c>
      <c r="E7" s="152" t="s">
        <v>554</v>
      </c>
      <c r="F7" s="138">
        <v>51931108</v>
      </c>
      <c r="G7" s="138">
        <v>52824517</v>
      </c>
    </row>
    <row r="8" spans="1:7" ht="15.75">
      <c r="A8" s="150">
        <v>3</v>
      </c>
      <c r="B8" s="152" t="s">
        <v>555</v>
      </c>
      <c r="C8" s="138">
        <v>0</v>
      </c>
      <c r="D8" s="138">
        <v>0</v>
      </c>
      <c r="E8" s="152" t="s">
        <v>556</v>
      </c>
      <c r="F8" s="138">
        <v>1191661</v>
      </c>
      <c r="G8" s="138">
        <v>1485034</v>
      </c>
    </row>
    <row r="9" spans="1:7" ht="15.75">
      <c r="A9" s="150">
        <v>4</v>
      </c>
      <c r="B9" s="152" t="s">
        <v>557</v>
      </c>
      <c r="C9" s="138">
        <v>3214199</v>
      </c>
      <c r="D9" s="138">
        <v>5483624</v>
      </c>
      <c r="E9" s="323" t="s">
        <v>558</v>
      </c>
      <c r="F9" s="325">
        <v>0</v>
      </c>
      <c r="G9" s="325">
        <v>0</v>
      </c>
    </row>
    <row r="10" spans="1:7" ht="31.5" customHeight="1">
      <c r="A10" s="150">
        <v>5</v>
      </c>
      <c r="B10" s="152" t="s">
        <v>559</v>
      </c>
      <c r="C10" s="138">
        <v>281833</v>
      </c>
      <c r="D10" s="138">
        <v>126634</v>
      </c>
      <c r="E10" s="324"/>
      <c r="F10" s="326"/>
      <c r="G10" s="326"/>
    </row>
    <row r="11" spans="1:7" ht="15.75">
      <c r="A11" s="150">
        <v>6</v>
      </c>
      <c r="B11" s="152" t="s">
        <v>560</v>
      </c>
      <c r="C11" s="138">
        <v>0</v>
      </c>
      <c r="D11" s="138">
        <v>0</v>
      </c>
      <c r="E11" s="327" t="s">
        <v>561</v>
      </c>
      <c r="F11" s="311">
        <v>12389131</v>
      </c>
      <c r="G11" s="311">
        <v>12057642</v>
      </c>
    </row>
    <row r="12" spans="1:7" ht="15.75">
      <c r="A12" s="150">
        <v>7</v>
      </c>
      <c r="B12" s="152" t="s">
        <v>562</v>
      </c>
      <c r="C12" s="138">
        <v>0</v>
      </c>
      <c r="D12" s="138">
        <v>0</v>
      </c>
      <c r="E12" s="327"/>
      <c r="F12" s="311"/>
      <c r="G12" s="311"/>
    </row>
    <row r="13" spans="1:7" ht="15.75">
      <c r="A13" s="150">
        <v>8</v>
      </c>
      <c r="B13" s="153" t="s">
        <v>563</v>
      </c>
      <c r="C13" s="154">
        <f>SUM(C7:C12)</f>
        <v>65511900</v>
      </c>
      <c r="D13" s="154">
        <f>SUM(D7:D12)</f>
        <v>66367193</v>
      </c>
      <c r="E13" s="153" t="s">
        <v>564</v>
      </c>
      <c r="F13" s="154">
        <f>SUM(F7:F12)</f>
        <v>65511900</v>
      </c>
      <c r="G13" s="154">
        <f>SUM(G7:G12)</f>
        <v>66367193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15.57421875" style="0" customWidth="1"/>
    <col min="7" max="7" width="15.57421875" style="0" hidden="1" customWidth="1"/>
    <col min="8" max="8" width="15.5742187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5.421875" style="0" customWidth="1"/>
    <col min="16" max="16" width="12.57421875" style="0" hidden="1" customWidth="1"/>
    <col min="17" max="17" width="12.57421875" style="0" customWidth="1"/>
    <col min="18" max="18" width="14.00390625" style="0" hidden="1" customWidth="1"/>
  </cols>
  <sheetData>
    <row r="1" spans="1:15" s="2" customFormat="1" ht="15.75" customHeight="1">
      <c r="A1" s="334" t="s">
        <v>502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294"/>
    </row>
    <row r="2" spans="1:15" s="2" customFormat="1" ht="15.75">
      <c r="A2" s="315" t="s">
        <v>488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292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1:18" s="11" customFormat="1" ht="31.5">
      <c r="A4" s="87" t="s">
        <v>9</v>
      </c>
      <c r="B4" s="4" t="s">
        <v>471</v>
      </c>
      <c r="C4" s="4" t="s">
        <v>782</v>
      </c>
      <c r="D4" s="4" t="s">
        <v>472</v>
      </c>
      <c r="E4" s="4" t="s">
        <v>472</v>
      </c>
      <c r="F4" s="4" t="s">
        <v>526</v>
      </c>
      <c r="G4" s="4" t="s">
        <v>526</v>
      </c>
      <c r="H4" s="4" t="s">
        <v>524</v>
      </c>
      <c r="I4" s="4" t="s">
        <v>524</v>
      </c>
      <c r="J4" s="87" t="s">
        <v>9</v>
      </c>
      <c r="K4" s="4" t="s">
        <v>471</v>
      </c>
      <c r="L4" s="4" t="s">
        <v>782</v>
      </c>
      <c r="M4" s="4" t="s">
        <v>472</v>
      </c>
      <c r="N4" s="4" t="s">
        <v>472</v>
      </c>
      <c r="O4" s="4" t="s">
        <v>526</v>
      </c>
      <c r="P4" s="296" t="s">
        <v>526</v>
      </c>
      <c r="Q4" s="296" t="s">
        <v>524</v>
      </c>
      <c r="R4" s="296" t="s">
        <v>524</v>
      </c>
    </row>
    <row r="5" spans="1:18" s="94" customFormat="1" ht="16.5">
      <c r="A5" s="309" t="s">
        <v>42</v>
      </c>
      <c r="B5" s="309"/>
      <c r="C5" s="309"/>
      <c r="D5" s="309"/>
      <c r="E5" s="309"/>
      <c r="F5" s="293"/>
      <c r="G5" s="293"/>
      <c r="H5" s="293"/>
      <c r="I5" s="293"/>
      <c r="J5" s="331" t="s">
        <v>120</v>
      </c>
      <c r="K5" s="332"/>
      <c r="L5" s="332"/>
      <c r="M5" s="333"/>
      <c r="N5" s="123"/>
      <c r="O5" s="123"/>
      <c r="P5" s="297"/>
      <c r="Q5" s="297"/>
      <c r="R5" s="297"/>
    </row>
    <row r="6" spans="1:18" s="11" customFormat="1" ht="31.5">
      <c r="A6" s="89" t="s">
        <v>276</v>
      </c>
      <c r="B6" s="5">
        <v>6753</v>
      </c>
      <c r="C6" s="5">
        <v>7333</v>
      </c>
      <c r="D6" s="5">
        <v>7861</v>
      </c>
      <c r="E6" s="5">
        <f>Összesen!L7</f>
        <v>7861234</v>
      </c>
      <c r="F6" s="5">
        <v>7999</v>
      </c>
      <c r="G6" s="5">
        <f>Összesen!M7</f>
        <v>7998638</v>
      </c>
      <c r="H6" s="5">
        <v>7999</v>
      </c>
      <c r="I6" s="5">
        <f>Összesen!N7</f>
        <v>7998638</v>
      </c>
      <c r="J6" s="91" t="s">
        <v>34</v>
      </c>
      <c r="K6" s="5">
        <v>3462</v>
      </c>
      <c r="L6" s="5">
        <v>3687</v>
      </c>
      <c r="M6" s="5">
        <v>4167</v>
      </c>
      <c r="N6" s="5">
        <f>Összesen!Y7</f>
        <v>4166953</v>
      </c>
      <c r="O6" s="5">
        <v>4167</v>
      </c>
      <c r="P6" s="5">
        <f>Összesen!Z7</f>
        <v>4166953</v>
      </c>
      <c r="Q6" s="5">
        <v>2963</v>
      </c>
      <c r="R6" s="5">
        <f>Összesen!AA7</f>
        <v>2963346</v>
      </c>
    </row>
    <row r="7" spans="1:18" s="11" customFormat="1" ht="30">
      <c r="A7" s="89" t="s">
        <v>297</v>
      </c>
      <c r="B7" s="5">
        <v>1494</v>
      </c>
      <c r="C7" s="5">
        <v>1264</v>
      </c>
      <c r="D7" s="5">
        <v>930</v>
      </c>
      <c r="E7" s="5">
        <f>Összesen!L8</f>
        <v>930000</v>
      </c>
      <c r="F7" s="5">
        <v>990</v>
      </c>
      <c r="G7" s="5">
        <f>Összesen!M8</f>
        <v>990578</v>
      </c>
      <c r="H7" s="5">
        <v>645</v>
      </c>
      <c r="I7" s="5">
        <f>Összesen!N8</f>
        <v>645696</v>
      </c>
      <c r="J7" s="91" t="s">
        <v>74</v>
      </c>
      <c r="K7" s="5">
        <v>795</v>
      </c>
      <c r="L7" s="5">
        <v>799</v>
      </c>
      <c r="M7" s="5">
        <v>1011</v>
      </c>
      <c r="N7" s="5">
        <f>Összesen!Y8</f>
        <v>1010514</v>
      </c>
      <c r="O7" s="5">
        <v>1010</v>
      </c>
      <c r="P7" s="5">
        <f>Összesen!Z8</f>
        <v>1010514</v>
      </c>
      <c r="Q7" s="5">
        <v>767</v>
      </c>
      <c r="R7" s="5">
        <f>Összesen!AA8</f>
        <v>767299</v>
      </c>
    </row>
    <row r="8" spans="1:18" s="11" customFormat="1" ht="15.75">
      <c r="A8" s="89" t="s">
        <v>42</v>
      </c>
      <c r="B8" s="5">
        <v>1285</v>
      </c>
      <c r="C8" s="5">
        <v>174</v>
      </c>
      <c r="D8" s="5">
        <v>173</v>
      </c>
      <c r="E8" s="5">
        <f>Összesen!L9</f>
        <v>172910</v>
      </c>
      <c r="F8" s="5">
        <v>244</v>
      </c>
      <c r="G8" s="5">
        <f>Összesen!M9</f>
        <v>243977</v>
      </c>
      <c r="H8" s="5">
        <v>244</v>
      </c>
      <c r="I8" s="5">
        <f>Összesen!N9</f>
        <v>243896</v>
      </c>
      <c r="J8" s="91" t="s">
        <v>75</v>
      </c>
      <c r="K8" s="5">
        <v>3856</v>
      </c>
      <c r="L8" s="5">
        <v>2905</v>
      </c>
      <c r="M8" s="5">
        <v>2577</v>
      </c>
      <c r="N8" s="5">
        <f>Összesen!Y9</f>
        <v>2577084</v>
      </c>
      <c r="O8" s="5">
        <v>3069</v>
      </c>
      <c r="P8" s="5">
        <f>Összesen!Z9</f>
        <v>3068788</v>
      </c>
      <c r="Q8" s="5">
        <v>1632</v>
      </c>
      <c r="R8" s="5">
        <f>Összesen!AA9</f>
        <v>1631525</v>
      </c>
    </row>
    <row r="9" spans="1:18" s="11" customFormat="1" ht="15.75">
      <c r="A9" s="312" t="s">
        <v>355</v>
      </c>
      <c r="B9" s="311"/>
      <c r="C9" s="311"/>
      <c r="D9" s="311"/>
      <c r="E9" s="335">
        <f>Összesen!L10</f>
        <v>0</v>
      </c>
      <c r="F9" s="325">
        <v>0</v>
      </c>
      <c r="G9" s="335">
        <f>Összesen!M10</f>
        <v>0</v>
      </c>
      <c r="H9" s="325">
        <v>0</v>
      </c>
      <c r="I9" s="335">
        <f>Összesen!N10</f>
        <v>0</v>
      </c>
      <c r="J9" s="91" t="s">
        <v>76</v>
      </c>
      <c r="K9" s="5">
        <v>274</v>
      </c>
      <c r="L9" s="5">
        <v>240</v>
      </c>
      <c r="M9" s="5">
        <v>330</v>
      </c>
      <c r="N9" s="5">
        <f>Összesen!Y10</f>
        <v>330000</v>
      </c>
      <c r="O9" s="5">
        <v>430</v>
      </c>
      <c r="P9" s="5">
        <f>Összesen!Z10</f>
        <v>430000</v>
      </c>
      <c r="Q9" s="5">
        <v>300</v>
      </c>
      <c r="R9" s="5">
        <f>Összesen!AA10</f>
        <v>300000</v>
      </c>
    </row>
    <row r="10" spans="1:18" s="11" customFormat="1" ht="15.75">
      <c r="A10" s="312"/>
      <c r="B10" s="311"/>
      <c r="C10" s="311"/>
      <c r="D10" s="311"/>
      <c r="E10" s="336"/>
      <c r="F10" s="326"/>
      <c r="G10" s="336"/>
      <c r="H10" s="326"/>
      <c r="I10" s="336"/>
      <c r="J10" s="91" t="s">
        <v>77</v>
      </c>
      <c r="K10" s="5">
        <v>277</v>
      </c>
      <c r="L10" s="5">
        <v>1223</v>
      </c>
      <c r="M10" s="5">
        <v>761</v>
      </c>
      <c r="N10" s="5">
        <f>Összesen!Y11</f>
        <v>760885</v>
      </c>
      <c r="O10" s="5">
        <v>871</v>
      </c>
      <c r="P10" s="5">
        <f>Összesen!Z11</f>
        <v>870630</v>
      </c>
      <c r="Q10" s="5">
        <v>674</v>
      </c>
      <c r="R10" s="5">
        <f>Összesen!AA11</f>
        <v>674074</v>
      </c>
    </row>
    <row r="11" spans="1:18" s="11" customFormat="1" ht="15.75">
      <c r="A11" s="90" t="s">
        <v>79</v>
      </c>
      <c r="B11" s="13">
        <f aca="true" t="shared" si="0" ref="B11:I11">SUM(B6:B10)</f>
        <v>9532</v>
      </c>
      <c r="C11" s="13">
        <f t="shared" si="0"/>
        <v>8771</v>
      </c>
      <c r="D11" s="13">
        <f t="shared" si="0"/>
        <v>8964</v>
      </c>
      <c r="E11" s="13">
        <f t="shared" si="0"/>
        <v>8964144</v>
      </c>
      <c r="F11" s="13">
        <f t="shared" si="0"/>
        <v>9233</v>
      </c>
      <c r="G11" s="13">
        <f t="shared" si="0"/>
        <v>9233193</v>
      </c>
      <c r="H11" s="13">
        <f t="shared" si="0"/>
        <v>8888</v>
      </c>
      <c r="I11" s="13">
        <f t="shared" si="0"/>
        <v>8888230</v>
      </c>
      <c r="J11" s="90" t="s">
        <v>80</v>
      </c>
      <c r="K11" s="13">
        <f aca="true" t="shared" si="1" ref="K11:R11">SUM(K6:K10)</f>
        <v>8664</v>
      </c>
      <c r="L11" s="13">
        <f t="shared" si="1"/>
        <v>8854</v>
      </c>
      <c r="M11" s="13">
        <f t="shared" si="1"/>
        <v>8846</v>
      </c>
      <c r="N11" s="13">
        <f t="shared" si="1"/>
        <v>8845436</v>
      </c>
      <c r="O11" s="13">
        <f t="shared" si="1"/>
        <v>9547</v>
      </c>
      <c r="P11" s="13">
        <f t="shared" si="1"/>
        <v>9546885</v>
      </c>
      <c r="Q11" s="13">
        <f t="shared" si="1"/>
        <v>6336</v>
      </c>
      <c r="R11" s="13">
        <f t="shared" si="1"/>
        <v>6336244</v>
      </c>
    </row>
    <row r="12" spans="1:18" s="11" customFormat="1" ht="15.75">
      <c r="A12" s="92" t="s">
        <v>125</v>
      </c>
      <c r="B12" s="93">
        <f aca="true" t="shared" si="2" ref="B12:I12">B11-K11</f>
        <v>868</v>
      </c>
      <c r="C12" s="93">
        <f t="shared" si="2"/>
        <v>-83</v>
      </c>
      <c r="D12" s="93">
        <f t="shared" si="2"/>
        <v>118</v>
      </c>
      <c r="E12" s="93">
        <f t="shared" si="2"/>
        <v>118708</v>
      </c>
      <c r="F12" s="93">
        <f t="shared" si="2"/>
        <v>-314</v>
      </c>
      <c r="G12" s="93">
        <f t="shared" si="2"/>
        <v>-313692</v>
      </c>
      <c r="H12" s="93">
        <f t="shared" si="2"/>
        <v>2552</v>
      </c>
      <c r="I12" s="93">
        <f t="shared" si="2"/>
        <v>2551986</v>
      </c>
      <c r="J12" s="314" t="s">
        <v>118</v>
      </c>
      <c r="K12" s="313"/>
      <c r="L12" s="313">
        <v>279</v>
      </c>
      <c r="M12" s="313">
        <v>305</v>
      </c>
      <c r="N12" s="313">
        <f>Összesen!Y13</f>
        <v>304931</v>
      </c>
      <c r="O12" s="328">
        <v>721</v>
      </c>
      <c r="P12" s="313">
        <f>Összesen!Z13</f>
        <v>720779</v>
      </c>
      <c r="Q12" s="328">
        <v>305</v>
      </c>
      <c r="R12" s="313">
        <f>Összesen!AA13</f>
        <v>304931</v>
      </c>
    </row>
    <row r="13" spans="1:18" s="11" customFormat="1" ht="15.75">
      <c r="A13" s="92" t="s">
        <v>116</v>
      </c>
      <c r="B13" s="5">
        <v>519</v>
      </c>
      <c r="C13" s="5">
        <v>4016</v>
      </c>
      <c r="D13" s="5">
        <v>2715</v>
      </c>
      <c r="E13" s="5">
        <f>Összesen!L14</f>
        <v>2714823</v>
      </c>
      <c r="F13" s="5">
        <v>2715</v>
      </c>
      <c r="G13" s="5">
        <f>Összesen!M14</f>
        <v>2714823</v>
      </c>
      <c r="H13" s="5">
        <v>2715</v>
      </c>
      <c r="I13" s="5">
        <f>Összesen!N14</f>
        <v>2714823</v>
      </c>
      <c r="J13" s="314"/>
      <c r="K13" s="313"/>
      <c r="L13" s="313"/>
      <c r="M13" s="313"/>
      <c r="N13" s="313"/>
      <c r="O13" s="329"/>
      <c r="P13" s="313"/>
      <c r="Q13" s="329"/>
      <c r="R13" s="313"/>
    </row>
    <row r="14" spans="1:18" s="11" customFormat="1" ht="15.75">
      <c r="A14" s="92" t="s">
        <v>117</v>
      </c>
      <c r="B14" s="5">
        <v>1479</v>
      </c>
      <c r="C14" s="5"/>
      <c r="D14" s="5"/>
      <c r="E14" s="5">
        <f>Összesen!L15</f>
        <v>0</v>
      </c>
      <c r="F14" s="5">
        <v>416</v>
      </c>
      <c r="G14" s="5">
        <f>Összesen!M15</f>
        <v>415848</v>
      </c>
      <c r="H14" s="5">
        <v>416</v>
      </c>
      <c r="I14" s="5">
        <f>Összesen!N15</f>
        <v>415848</v>
      </c>
      <c r="J14" s="314"/>
      <c r="K14" s="313"/>
      <c r="L14" s="313"/>
      <c r="M14" s="313"/>
      <c r="N14" s="313"/>
      <c r="O14" s="330"/>
      <c r="P14" s="313"/>
      <c r="Q14" s="330"/>
      <c r="R14" s="313"/>
    </row>
    <row r="15" spans="1:18" s="11" customFormat="1" ht="15.75">
      <c r="A15" s="63" t="s">
        <v>150</v>
      </c>
      <c r="B15" s="5"/>
      <c r="C15" s="5"/>
      <c r="D15" s="5"/>
      <c r="E15" s="5"/>
      <c r="F15" s="5"/>
      <c r="G15" s="5"/>
      <c r="H15" s="5"/>
      <c r="I15" s="5"/>
      <c r="J15" s="63" t="s">
        <v>151</v>
      </c>
      <c r="K15" s="80"/>
      <c r="L15" s="80"/>
      <c r="M15" s="80"/>
      <c r="N15" s="80"/>
      <c r="O15" s="80"/>
      <c r="P15" s="80"/>
      <c r="Q15" s="80"/>
      <c r="R15" s="80"/>
    </row>
    <row r="16" spans="1:18" s="11" customFormat="1" ht="15.75">
      <c r="A16" s="90" t="s">
        <v>10</v>
      </c>
      <c r="B16" s="14">
        <f aca="true" t="shared" si="3" ref="B16:I16">B11+B13+B14+B15</f>
        <v>11530</v>
      </c>
      <c r="C16" s="14">
        <f t="shared" si="3"/>
        <v>12787</v>
      </c>
      <c r="D16" s="14">
        <f t="shared" si="3"/>
        <v>11679</v>
      </c>
      <c r="E16" s="14">
        <f t="shared" si="3"/>
        <v>11678967</v>
      </c>
      <c r="F16" s="14">
        <f t="shared" si="3"/>
        <v>12364</v>
      </c>
      <c r="G16" s="14">
        <f t="shared" si="3"/>
        <v>12363864</v>
      </c>
      <c r="H16" s="14">
        <f t="shared" si="3"/>
        <v>12019</v>
      </c>
      <c r="I16" s="14">
        <f t="shared" si="3"/>
        <v>12018901</v>
      </c>
      <c r="J16" s="90" t="s">
        <v>11</v>
      </c>
      <c r="K16" s="14">
        <f aca="true" t="shared" si="4" ref="K16:R16">K11+K12+K15</f>
        <v>8664</v>
      </c>
      <c r="L16" s="14">
        <f t="shared" si="4"/>
        <v>9133</v>
      </c>
      <c r="M16" s="14">
        <f t="shared" si="4"/>
        <v>9151</v>
      </c>
      <c r="N16" s="14">
        <f t="shared" si="4"/>
        <v>9150367</v>
      </c>
      <c r="O16" s="14">
        <f t="shared" si="4"/>
        <v>10268</v>
      </c>
      <c r="P16" s="14">
        <f t="shared" si="4"/>
        <v>10267664</v>
      </c>
      <c r="Q16" s="14">
        <f t="shared" si="4"/>
        <v>6641</v>
      </c>
      <c r="R16" s="14">
        <f t="shared" si="4"/>
        <v>6641175</v>
      </c>
    </row>
    <row r="17" spans="1:18" s="94" customFormat="1" ht="16.5">
      <c r="A17" s="308" t="s">
        <v>119</v>
      </c>
      <c r="B17" s="308"/>
      <c r="C17" s="308"/>
      <c r="D17" s="308"/>
      <c r="E17" s="308"/>
      <c r="F17" s="295"/>
      <c r="G17" s="295"/>
      <c r="H17" s="295"/>
      <c r="I17" s="295"/>
      <c r="J17" s="331" t="s">
        <v>98</v>
      </c>
      <c r="K17" s="332"/>
      <c r="L17" s="332"/>
      <c r="M17" s="333"/>
      <c r="N17" s="123"/>
      <c r="O17" s="123"/>
      <c r="P17" s="123"/>
      <c r="Q17" s="123"/>
      <c r="R17" s="123"/>
    </row>
    <row r="18" spans="1:18" s="11" customFormat="1" ht="31.5">
      <c r="A18" s="89" t="s">
        <v>285</v>
      </c>
      <c r="B18" s="5">
        <v>6128</v>
      </c>
      <c r="C18" s="5">
        <v>9978</v>
      </c>
      <c r="D18" s="5">
        <v>1500</v>
      </c>
      <c r="E18" s="5">
        <f>Összesen!L18</f>
        <v>1500000</v>
      </c>
      <c r="F18" s="5">
        <v>1500</v>
      </c>
      <c r="G18" s="5">
        <f>Összesen!M18</f>
        <v>1500000</v>
      </c>
      <c r="H18" s="5">
        <v>1500</v>
      </c>
      <c r="I18" s="5">
        <f>Összesen!N18</f>
        <v>1500000</v>
      </c>
      <c r="J18" s="89" t="s">
        <v>93</v>
      </c>
      <c r="K18" s="5">
        <v>943</v>
      </c>
      <c r="L18" s="5"/>
      <c r="M18" s="5">
        <v>1300</v>
      </c>
      <c r="N18" s="5">
        <f>Összesen!Y18</f>
        <v>1300000</v>
      </c>
      <c r="O18" s="5">
        <v>1548</v>
      </c>
      <c r="P18" s="5">
        <f>Összesen!Z18</f>
        <v>1547600</v>
      </c>
      <c r="Q18" s="5">
        <v>400</v>
      </c>
      <c r="R18" s="5">
        <f>Összesen!AA18</f>
        <v>399846</v>
      </c>
    </row>
    <row r="19" spans="1:18" s="11" customFormat="1" ht="15.75">
      <c r="A19" s="89" t="s">
        <v>119</v>
      </c>
      <c r="B19" s="5"/>
      <c r="C19" s="5">
        <v>625</v>
      </c>
      <c r="D19" s="5">
        <v>93</v>
      </c>
      <c r="E19" s="5">
        <f>Összesen!L19</f>
        <v>92700</v>
      </c>
      <c r="F19" s="5">
        <v>93</v>
      </c>
      <c r="G19" s="5">
        <f>Összesen!M19</f>
        <v>92700</v>
      </c>
      <c r="H19" s="5">
        <v>93</v>
      </c>
      <c r="I19" s="5">
        <f>Összesen!N19</f>
        <v>92700</v>
      </c>
      <c r="J19" s="89" t="s">
        <v>43</v>
      </c>
      <c r="K19" s="5">
        <v>1274</v>
      </c>
      <c r="L19" s="5">
        <v>11312</v>
      </c>
      <c r="M19" s="5">
        <v>2821</v>
      </c>
      <c r="N19" s="5">
        <f>Összesen!Y19</f>
        <v>2821300</v>
      </c>
      <c r="O19" s="5">
        <v>2121</v>
      </c>
      <c r="P19" s="5">
        <f>Összesen!Z19</f>
        <v>2121300</v>
      </c>
      <c r="Q19" s="5">
        <v>1884</v>
      </c>
      <c r="R19" s="5">
        <f>Összesen!AA19</f>
        <v>1884487</v>
      </c>
    </row>
    <row r="20" spans="1:18" s="11" customFormat="1" ht="15.75">
      <c r="A20" s="89" t="s">
        <v>356</v>
      </c>
      <c r="B20" s="5"/>
      <c r="C20" s="5"/>
      <c r="D20" s="5"/>
      <c r="E20" s="5">
        <f>Összesen!L20</f>
        <v>0</v>
      </c>
      <c r="F20" s="5">
        <v>0</v>
      </c>
      <c r="G20" s="5">
        <f>Összesen!M20</f>
        <v>0</v>
      </c>
      <c r="H20" s="5">
        <v>0</v>
      </c>
      <c r="I20" s="5">
        <f>Összesen!N20</f>
        <v>0</v>
      </c>
      <c r="J20" s="89" t="s">
        <v>193</v>
      </c>
      <c r="K20" s="5">
        <v>700</v>
      </c>
      <c r="L20" s="5">
        <v>584</v>
      </c>
      <c r="M20" s="5"/>
      <c r="N20" s="5">
        <f>Összesen!Y20</f>
        <v>0</v>
      </c>
      <c r="O20" s="5">
        <v>20</v>
      </c>
      <c r="P20" s="5">
        <f>Összesen!Z20</f>
        <v>20000</v>
      </c>
      <c r="Q20" s="5">
        <v>20</v>
      </c>
      <c r="R20" s="5">
        <f>Összesen!AA20</f>
        <v>20000</v>
      </c>
    </row>
    <row r="21" spans="1:18" s="11" customFormat="1" ht="15.75">
      <c r="A21" s="90" t="s">
        <v>79</v>
      </c>
      <c r="B21" s="13">
        <f aca="true" t="shared" si="5" ref="B21:I21">SUM(B18:B20)</f>
        <v>6128</v>
      </c>
      <c r="C21" s="13">
        <f t="shared" si="5"/>
        <v>10603</v>
      </c>
      <c r="D21" s="13">
        <f t="shared" si="5"/>
        <v>1593</v>
      </c>
      <c r="E21" s="13">
        <f t="shared" si="5"/>
        <v>1592700</v>
      </c>
      <c r="F21" s="13">
        <f t="shared" si="5"/>
        <v>1593</v>
      </c>
      <c r="G21" s="13">
        <f t="shared" si="5"/>
        <v>1592700</v>
      </c>
      <c r="H21" s="13">
        <f t="shared" si="5"/>
        <v>1593</v>
      </c>
      <c r="I21" s="13">
        <f t="shared" si="5"/>
        <v>1592700</v>
      </c>
      <c r="J21" s="90" t="s">
        <v>80</v>
      </c>
      <c r="K21" s="13">
        <f aca="true" t="shared" si="6" ref="K21:R21">SUM(K18:K20)</f>
        <v>2917</v>
      </c>
      <c r="L21" s="13">
        <f t="shared" si="6"/>
        <v>11896</v>
      </c>
      <c r="M21" s="13">
        <f t="shared" si="6"/>
        <v>4121</v>
      </c>
      <c r="N21" s="13">
        <f t="shared" si="6"/>
        <v>4121300</v>
      </c>
      <c r="O21" s="13">
        <f t="shared" si="6"/>
        <v>3689</v>
      </c>
      <c r="P21" s="13">
        <f t="shared" si="6"/>
        <v>3688900</v>
      </c>
      <c r="Q21" s="13">
        <f t="shared" si="6"/>
        <v>2304</v>
      </c>
      <c r="R21" s="13">
        <f t="shared" si="6"/>
        <v>2304333</v>
      </c>
    </row>
    <row r="22" spans="1:18" s="11" customFormat="1" ht="15.75">
      <c r="A22" s="92" t="s">
        <v>125</v>
      </c>
      <c r="B22" s="93">
        <f aca="true" t="shared" si="7" ref="B22:I22">B21-K21</f>
        <v>3211</v>
      </c>
      <c r="C22" s="93">
        <f t="shared" si="7"/>
        <v>-1293</v>
      </c>
      <c r="D22" s="93">
        <f t="shared" si="7"/>
        <v>-2528</v>
      </c>
      <c r="E22" s="93">
        <f t="shared" si="7"/>
        <v>-2528600</v>
      </c>
      <c r="F22" s="93">
        <f t="shared" si="7"/>
        <v>-2096</v>
      </c>
      <c r="G22" s="93">
        <f t="shared" si="7"/>
        <v>-2096200</v>
      </c>
      <c r="H22" s="93">
        <f t="shared" si="7"/>
        <v>-711</v>
      </c>
      <c r="I22" s="93">
        <f t="shared" si="7"/>
        <v>-711633</v>
      </c>
      <c r="J22" s="314" t="s">
        <v>118</v>
      </c>
      <c r="K22" s="313">
        <v>3000</v>
      </c>
      <c r="L22" s="313"/>
      <c r="M22" s="313"/>
      <c r="N22" s="313">
        <f>Összesen!Y22</f>
        <v>0</v>
      </c>
      <c r="O22" s="328">
        <v>0</v>
      </c>
      <c r="P22" s="313">
        <f>Összesen!Z22</f>
        <v>0</v>
      </c>
      <c r="Q22" s="328">
        <v>0</v>
      </c>
      <c r="R22" s="313">
        <f>Összesen!AA22</f>
        <v>0</v>
      </c>
    </row>
    <row r="23" spans="1:18" s="11" customFormat="1" ht="15.75">
      <c r="A23" s="92" t="s">
        <v>116</v>
      </c>
      <c r="B23" s="5"/>
      <c r="C23" s="5"/>
      <c r="D23" s="5"/>
      <c r="E23" s="5">
        <f>Összesen!L23</f>
        <v>0</v>
      </c>
      <c r="F23" s="5">
        <v>0</v>
      </c>
      <c r="G23" s="5">
        <f>Összesen!M23</f>
        <v>0</v>
      </c>
      <c r="H23" s="5">
        <v>0</v>
      </c>
      <c r="I23" s="5">
        <f>Összesen!N23</f>
        <v>0</v>
      </c>
      <c r="J23" s="314"/>
      <c r="K23" s="313"/>
      <c r="L23" s="313"/>
      <c r="M23" s="313"/>
      <c r="N23" s="313"/>
      <c r="O23" s="329"/>
      <c r="P23" s="313"/>
      <c r="Q23" s="329"/>
      <c r="R23" s="313"/>
    </row>
    <row r="24" spans="1:18" s="11" customFormat="1" ht="15.75">
      <c r="A24" s="92" t="s">
        <v>117</v>
      </c>
      <c r="B24" s="5">
        <v>634</v>
      </c>
      <c r="C24" s="5"/>
      <c r="D24" s="5"/>
      <c r="E24" s="5">
        <f>Összesen!L24</f>
        <v>0</v>
      </c>
      <c r="F24" s="5">
        <v>0</v>
      </c>
      <c r="G24" s="5">
        <f>Összesen!M24</f>
        <v>0</v>
      </c>
      <c r="H24" s="5">
        <v>0</v>
      </c>
      <c r="I24" s="5">
        <f>Összesen!N24</f>
        <v>0</v>
      </c>
      <c r="J24" s="314"/>
      <c r="K24" s="313"/>
      <c r="L24" s="313"/>
      <c r="M24" s="313"/>
      <c r="N24" s="313"/>
      <c r="O24" s="330"/>
      <c r="P24" s="313"/>
      <c r="Q24" s="330"/>
      <c r="R24" s="313"/>
    </row>
    <row r="25" spans="1:18" s="11" customFormat="1" ht="31.5">
      <c r="A25" s="90" t="s">
        <v>12</v>
      </c>
      <c r="B25" s="14">
        <f aca="true" t="shared" si="8" ref="B25:I25">B21+B23+B24</f>
        <v>6762</v>
      </c>
      <c r="C25" s="14">
        <f t="shared" si="8"/>
        <v>10603</v>
      </c>
      <c r="D25" s="14">
        <f t="shared" si="8"/>
        <v>1593</v>
      </c>
      <c r="E25" s="14">
        <f t="shared" si="8"/>
        <v>1592700</v>
      </c>
      <c r="F25" s="14">
        <f t="shared" si="8"/>
        <v>1593</v>
      </c>
      <c r="G25" s="14">
        <f t="shared" si="8"/>
        <v>1592700</v>
      </c>
      <c r="H25" s="14">
        <f t="shared" si="8"/>
        <v>1593</v>
      </c>
      <c r="I25" s="14">
        <f t="shared" si="8"/>
        <v>1592700</v>
      </c>
      <c r="J25" s="90" t="s">
        <v>13</v>
      </c>
      <c r="K25" s="14">
        <f aca="true" t="shared" si="9" ref="K25:R25">K21+K22</f>
        <v>5917</v>
      </c>
      <c r="L25" s="14">
        <f t="shared" si="9"/>
        <v>11896</v>
      </c>
      <c r="M25" s="14">
        <f t="shared" si="9"/>
        <v>4121</v>
      </c>
      <c r="N25" s="14">
        <f t="shared" si="9"/>
        <v>4121300</v>
      </c>
      <c r="O25" s="14">
        <f t="shared" si="9"/>
        <v>3689</v>
      </c>
      <c r="P25" s="14">
        <f t="shared" si="9"/>
        <v>3688900</v>
      </c>
      <c r="Q25" s="14">
        <f t="shared" si="9"/>
        <v>2304</v>
      </c>
      <c r="R25" s="14">
        <f t="shared" si="9"/>
        <v>2304333</v>
      </c>
    </row>
    <row r="26" spans="1:18" s="94" customFormat="1" ht="16.5">
      <c r="A26" s="309" t="s">
        <v>121</v>
      </c>
      <c r="B26" s="309"/>
      <c r="C26" s="309"/>
      <c r="D26" s="309"/>
      <c r="E26" s="309"/>
      <c r="F26" s="293"/>
      <c r="G26" s="293"/>
      <c r="H26" s="293"/>
      <c r="I26" s="293"/>
      <c r="J26" s="331" t="s">
        <v>122</v>
      </c>
      <c r="K26" s="332"/>
      <c r="L26" s="332"/>
      <c r="M26" s="333"/>
      <c r="N26" s="123"/>
      <c r="O26" s="123"/>
      <c r="P26" s="123"/>
      <c r="Q26" s="123"/>
      <c r="R26" s="123"/>
    </row>
    <row r="27" spans="1:18" s="11" customFormat="1" ht="15.75">
      <c r="A27" s="89" t="s">
        <v>123</v>
      </c>
      <c r="B27" s="5">
        <f aca="true" t="shared" si="10" ref="B27:I27">B11+B21</f>
        <v>15660</v>
      </c>
      <c r="C27" s="5">
        <f t="shared" si="10"/>
        <v>19374</v>
      </c>
      <c r="D27" s="5">
        <f t="shared" si="10"/>
        <v>10557</v>
      </c>
      <c r="E27" s="5">
        <f t="shared" si="10"/>
        <v>10556844</v>
      </c>
      <c r="F27" s="5">
        <f t="shared" si="10"/>
        <v>10826</v>
      </c>
      <c r="G27" s="5">
        <f t="shared" si="10"/>
        <v>10825893</v>
      </c>
      <c r="H27" s="5">
        <f t="shared" si="10"/>
        <v>10481</v>
      </c>
      <c r="I27" s="5">
        <f t="shared" si="10"/>
        <v>10480930</v>
      </c>
      <c r="J27" s="89" t="s">
        <v>124</v>
      </c>
      <c r="K27" s="5">
        <f aca="true" t="shared" si="11" ref="K27:O28">K11+K21</f>
        <v>11581</v>
      </c>
      <c r="L27" s="5">
        <f t="shared" si="11"/>
        <v>20750</v>
      </c>
      <c r="M27" s="5">
        <f>M11+M21</f>
        <v>12967</v>
      </c>
      <c r="N27" s="5">
        <f t="shared" si="11"/>
        <v>12966736</v>
      </c>
      <c r="O27" s="5">
        <f t="shared" si="11"/>
        <v>13236</v>
      </c>
      <c r="P27" s="5">
        <f aca="true" t="shared" si="12" ref="P27:R28">P11+P21</f>
        <v>13235785</v>
      </c>
      <c r="Q27" s="5">
        <f t="shared" si="12"/>
        <v>8640</v>
      </c>
      <c r="R27" s="5">
        <f t="shared" si="12"/>
        <v>8640577</v>
      </c>
    </row>
    <row r="28" spans="1:18" s="11" customFormat="1" ht="15.75">
      <c r="A28" s="92" t="s">
        <v>125</v>
      </c>
      <c r="B28" s="93">
        <f aca="true" t="shared" si="13" ref="B28:I28">B27-K27</f>
        <v>4079</v>
      </c>
      <c r="C28" s="93">
        <f t="shared" si="13"/>
        <v>-1376</v>
      </c>
      <c r="D28" s="93">
        <f t="shared" si="13"/>
        <v>-2410</v>
      </c>
      <c r="E28" s="93">
        <f t="shared" si="13"/>
        <v>-2409892</v>
      </c>
      <c r="F28" s="93">
        <f t="shared" si="13"/>
        <v>-2410</v>
      </c>
      <c r="G28" s="93">
        <f t="shared" si="13"/>
        <v>-2409892</v>
      </c>
      <c r="H28" s="93">
        <f t="shared" si="13"/>
        <v>1841</v>
      </c>
      <c r="I28" s="93">
        <f t="shared" si="13"/>
        <v>1840353</v>
      </c>
      <c r="J28" s="314" t="s">
        <v>118</v>
      </c>
      <c r="K28" s="313">
        <f t="shared" si="11"/>
        <v>3000</v>
      </c>
      <c r="L28" s="313">
        <f t="shared" si="11"/>
        <v>279</v>
      </c>
      <c r="M28" s="313">
        <f>M12+M22</f>
        <v>305</v>
      </c>
      <c r="N28" s="313">
        <f t="shared" si="11"/>
        <v>304931</v>
      </c>
      <c r="O28" s="313">
        <f>O12+O22</f>
        <v>721</v>
      </c>
      <c r="P28" s="313">
        <f t="shared" si="12"/>
        <v>720779</v>
      </c>
      <c r="Q28" s="313">
        <f t="shared" si="12"/>
        <v>305</v>
      </c>
      <c r="R28" s="313">
        <f t="shared" si="12"/>
        <v>304931</v>
      </c>
    </row>
    <row r="29" spans="1:18" s="11" customFormat="1" ht="15.75">
      <c r="A29" s="92" t="s">
        <v>116</v>
      </c>
      <c r="B29" s="5">
        <f aca="true" t="shared" si="14" ref="B29:E30">B13+B23</f>
        <v>519</v>
      </c>
      <c r="C29" s="5">
        <f t="shared" si="14"/>
        <v>4016</v>
      </c>
      <c r="D29" s="5">
        <f>D13+D23</f>
        <v>2715</v>
      </c>
      <c r="E29" s="5">
        <f t="shared" si="14"/>
        <v>2714823</v>
      </c>
      <c r="F29" s="5">
        <f aca="true" t="shared" si="15" ref="F29:I30">F13+F23</f>
        <v>2715</v>
      </c>
      <c r="G29" s="5">
        <f t="shared" si="15"/>
        <v>2714823</v>
      </c>
      <c r="H29" s="5">
        <f t="shared" si="15"/>
        <v>2715</v>
      </c>
      <c r="I29" s="5">
        <f t="shared" si="15"/>
        <v>2714823</v>
      </c>
      <c r="J29" s="314"/>
      <c r="K29" s="313"/>
      <c r="L29" s="313"/>
      <c r="M29" s="313"/>
      <c r="N29" s="313"/>
      <c r="O29" s="313"/>
      <c r="P29" s="313"/>
      <c r="Q29" s="313"/>
      <c r="R29" s="313"/>
    </row>
    <row r="30" spans="1:18" s="11" customFormat="1" ht="15.75">
      <c r="A30" s="92" t="s">
        <v>117</v>
      </c>
      <c r="B30" s="5">
        <f t="shared" si="14"/>
        <v>2113</v>
      </c>
      <c r="C30" s="5">
        <f t="shared" si="14"/>
        <v>0</v>
      </c>
      <c r="D30" s="5">
        <f>D14+D24</f>
        <v>0</v>
      </c>
      <c r="E30" s="5">
        <f t="shared" si="14"/>
        <v>0</v>
      </c>
      <c r="F30" s="5">
        <f t="shared" si="15"/>
        <v>416</v>
      </c>
      <c r="G30" s="5">
        <f t="shared" si="15"/>
        <v>415848</v>
      </c>
      <c r="H30" s="5">
        <f t="shared" si="15"/>
        <v>416</v>
      </c>
      <c r="I30" s="5">
        <f t="shared" si="15"/>
        <v>415848</v>
      </c>
      <c r="J30" s="314"/>
      <c r="K30" s="313"/>
      <c r="L30" s="313"/>
      <c r="M30" s="313"/>
      <c r="N30" s="313"/>
      <c r="O30" s="313"/>
      <c r="P30" s="313"/>
      <c r="Q30" s="313"/>
      <c r="R30" s="313"/>
    </row>
    <row r="31" spans="1:18" s="11" customFormat="1" ht="15.75">
      <c r="A31" s="63" t="s">
        <v>150</v>
      </c>
      <c r="B31" s="5">
        <f aca="true" t="shared" si="16" ref="B31:I31">B15</f>
        <v>0</v>
      </c>
      <c r="C31" s="5">
        <f t="shared" si="16"/>
        <v>0</v>
      </c>
      <c r="D31" s="5">
        <f t="shared" si="16"/>
        <v>0</v>
      </c>
      <c r="E31" s="5">
        <f t="shared" si="16"/>
        <v>0</v>
      </c>
      <c r="F31" s="5">
        <f t="shared" si="16"/>
        <v>0</v>
      </c>
      <c r="G31" s="5">
        <f t="shared" si="16"/>
        <v>0</v>
      </c>
      <c r="H31" s="5">
        <f t="shared" si="16"/>
        <v>0</v>
      </c>
      <c r="I31" s="5">
        <f t="shared" si="16"/>
        <v>0</v>
      </c>
      <c r="J31" s="63" t="s">
        <v>151</v>
      </c>
      <c r="K31" s="80">
        <f aca="true" t="shared" si="17" ref="K31:R31">K15</f>
        <v>0</v>
      </c>
      <c r="L31" s="80">
        <f t="shared" si="17"/>
        <v>0</v>
      </c>
      <c r="M31" s="80">
        <f t="shared" si="17"/>
        <v>0</v>
      </c>
      <c r="N31" s="80">
        <f t="shared" si="17"/>
        <v>0</v>
      </c>
      <c r="O31" s="80">
        <f t="shared" si="17"/>
        <v>0</v>
      </c>
      <c r="P31" s="80">
        <f t="shared" si="17"/>
        <v>0</v>
      </c>
      <c r="Q31" s="80">
        <f t="shared" si="17"/>
        <v>0</v>
      </c>
      <c r="R31" s="80">
        <f t="shared" si="17"/>
        <v>0</v>
      </c>
    </row>
    <row r="32" spans="1:18" s="11" customFormat="1" ht="15.75">
      <c r="A32" s="88" t="s">
        <v>7</v>
      </c>
      <c r="B32" s="14">
        <f aca="true" t="shared" si="18" ref="B32:I32">B27+B29+B30+B31</f>
        <v>18292</v>
      </c>
      <c r="C32" s="14">
        <f t="shared" si="18"/>
        <v>23390</v>
      </c>
      <c r="D32" s="14">
        <f t="shared" si="18"/>
        <v>13272</v>
      </c>
      <c r="E32" s="14">
        <f t="shared" si="18"/>
        <v>13271667</v>
      </c>
      <c r="F32" s="14">
        <f t="shared" si="18"/>
        <v>13957</v>
      </c>
      <c r="G32" s="14">
        <f t="shared" si="18"/>
        <v>13956564</v>
      </c>
      <c r="H32" s="14">
        <f t="shared" si="18"/>
        <v>13612</v>
      </c>
      <c r="I32" s="14">
        <f t="shared" si="18"/>
        <v>13611601</v>
      </c>
      <c r="J32" s="88" t="s">
        <v>8</v>
      </c>
      <c r="K32" s="14">
        <f aca="true" t="shared" si="19" ref="K32:R32">SUM(K27:K31)</f>
        <v>14581</v>
      </c>
      <c r="L32" s="14">
        <f t="shared" si="19"/>
        <v>21029</v>
      </c>
      <c r="M32" s="14">
        <f t="shared" si="19"/>
        <v>13272</v>
      </c>
      <c r="N32" s="14">
        <f t="shared" si="19"/>
        <v>13271667</v>
      </c>
      <c r="O32" s="14">
        <f t="shared" si="19"/>
        <v>13957</v>
      </c>
      <c r="P32" s="14">
        <f t="shared" si="19"/>
        <v>13956564</v>
      </c>
      <c r="Q32" s="14">
        <f t="shared" si="19"/>
        <v>8945</v>
      </c>
      <c r="R32" s="14">
        <f t="shared" si="19"/>
        <v>8945508</v>
      </c>
    </row>
  </sheetData>
  <sheetProtection/>
  <mergeCells count="44">
    <mergeCell ref="N22:N24"/>
    <mergeCell ref="D9:D10"/>
    <mergeCell ref="M12:M14"/>
    <mergeCell ref="M22:M24"/>
    <mergeCell ref="M28:M30"/>
    <mergeCell ref="A26:E26"/>
    <mergeCell ref="J28:J30"/>
    <mergeCell ref="K28:K30"/>
    <mergeCell ref="L28:L30"/>
    <mergeCell ref="N28:N30"/>
    <mergeCell ref="E9:E10"/>
    <mergeCell ref="A17:E17"/>
    <mergeCell ref="J22:J24"/>
    <mergeCell ref="G9:G10"/>
    <mergeCell ref="I9:I10"/>
    <mergeCell ref="F9:F10"/>
    <mergeCell ref="H9:H10"/>
    <mergeCell ref="A5:E5"/>
    <mergeCell ref="A1:N1"/>
    <mergeCell ref="A2:N2"/>
    <mergeCell ref="J12:J14"/>
    <mergeCell ref="K12:K14"/>
    <mergeCell ref="L12:L14"/>
    <mergeCell ref="N12:N14"/>
    <mergeCell ref="A9:A10"/>
    <mergeCell ref="B9:B10"/>
    <mergeCell ref="C9:C10"/>
    <mergeCell ref="R12:R14"/>
    <mergeCell ref="P22:P24"/>
    <mergeCell ref="R22:R24"/>
    <mergeCell ref="P28:P30"/>
    <mergeCell ref="R28:R30"/>
    <mergeCell ref="J5:M5"/>
    <mergeCell ref="J17:M17"/>
    <mergeCell ref="J26:M26"/>
    <mergeCell ref="K22:K24"/>
    <mergeCell ref="L22:L24"/>
    <mergeCell ref="O12:O14"/>
    <mergeCell ref="Q12:Q14"/>
    <mergeCell ref="O22:O24"/>
    <mergeCell ref="Q22:Q24"/>
    <mergeCell ref="O28:O30"/>
    <mergeCell ref="Q28:Q30"/>
    <mergeCell ref="P12:P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7109375" style="72" customWidth="1"/>
    <col min="2" max="2" width="46.421875" style="72" customWidth="1"/>
    <col min="3" max="3" width="18.8515625" style="72" customWidth="1"/>
    <col min="4" max="11" width="15.28125" style="72" customWidth="1"/>
    <col min="12" max="16384" width="9.140625" style="72" customWidth="1"/>
  </cols>
  <sheetData>
    <row r="1" spans="1:3" s="16" customFormat="1" ht="47.25" customHeight="1">
      <c r="A1" s="337" t="s">
        <v>789</v>
      </c>
      <c r="B1" s="337"/>
      <c r="C1" s="337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300"/>
    </row>
    <row r="5" spans="1:3" s="10" customFormat="1" ht="15.75">
      <c r="A5" s="1">
        <v>2</v>
      </c>
      <c r="B5" s="298" t="s">
        <v>783</v>
      </c>
      <c r="C5" s="302">
        <v>3214199</v>
      </c>
    </row>
    <row r="6" spans="1:3" s="10" customFormat="1" ht="15.75">
      <c r="A6" s="1">
        <v>3</v>
      </c>
      <c r="B6" s="117" t="s">
        <v>276</v>
      </c>
      <c r="C6" s="301">
        <f>Összesen!N7</f>
        <v>7998638</v>
      </c>
    </row>
    <row r="7" spans="1:3" s="10" customFormat="1" ht="15.75">
      <c r="A7" s="1">
        <v>4</v>
      </c>
      <c r="B7" s="117" t="s">
        <v>285</v>
      </c>
      <c r="C7" s="301">
        <f>Összesen!N18</f>
        <v>1500000</v>
      </c>
    </row>
    <row r="8" spans="1:3" s="10" customFormat="1" ht="15.75">
      <c r="A8" s="1">
        <v>5</v>
      </c>
      <c r="B8" s="117" t="s">
        <v>297</v>
      </c>
      <c r="C8" s="301">
        <f>Összesen!N8</f>
        <v>645696</v>
      </c>
    </row>
    <row r="9" spans="1:3" s="10" customFormat="1" ht="15.75">
      <c r="A9" s="1">
        <v>6</v>
      </c>
      <c r="B9" s="117" t="s">
        <v>42</v>
      </c>
      <c r="C9" s="301">
        <f>Összesen!N9</f>
        <v>243896</v>
      </c>
    </row>
    <row r="10" spans="1:3" s="10" customFormat="1" ht="15.75">
      <c r="A10" s="1">
        <v>7</v>
      </c>
      <c r="B10" s="117" t="s">
        <v>119</v>
      </c>
      <c r="C10" s="301">
        <f>Összesen!N19</f>
        <v>92700</v>
      </c>
    </row>
    <row r="11" spans="1:3" s="10" customFormat="1" ht="15.75">
      <c r="A11" s="1">
        <v>8</v>
      </c>
      <c r="B11" s="117" t="s">
        <v>355</v>
      </c>
      <c r="C11" s="301">
        <f>Összesen!N10</f>
        <v>0</v>
      </c>
    </row>
    <row r="12" spans="1:3" s="10" customFormat="1" ht="15.75">
      <c r="A12" s="1">
        <v>9</v>
      </c>
      <c r="B12" s="117" t="s">
        <v>356</v>
      </c>
      <c r="C12" s="301">
        <f>Összesen!N20</f>
        <v>0</v>
      </c>
    </row>
    <row r="13" spans="1:3" s="10" customFormat="1" ht="15.75">
      <c r="A13" s="1">
        <v>10</v>
      </c>
      <c r="B13" s="117" t="s">
        <v>366</v>
      </c>
      <c r="C13" s="301"/>
    </row>
    <row r="14" spans="1:3" s="10" customFormat="1" ht="15.75">
      <c r="A14" s="1">
        <v>11</v>
      </c>
      <c r="B14" s="117" t="s">
        <v>367</v>
      </c>
      <c r="C14" s="301">
        <f>Összesen!N23</f>
        <v>0</v>
      </c>
    </row>
    <row r="15" spans="1:3" s="10" customFormat="1" ht="15.75">
      <c r="A15" s="1">
        <v>12</v>
      </c>
      <c r="B15" s="117" t="s">
        <v>364</v>
      </c>
      <c r="C15" s="301">
        <f>Összesen!N15</f>
        <v>415848</v>
      </c>
    </row>
    <row r="16" spans="1:3" s="10" customFormat="1" ht="15.75">
      <c r="A16" s="1">
        <v>13</v>
      </c>
      <c r="B16" s="117" t="s">
        <v>365</v>
      </c>
      <c r="C16" s="301">
        <f>Összesen!N24</f>
        <v>0</v>
      </c>
    </row>
    <row r="17" spans="1:3" s="10" customFormat="1" ht="15.75">
      <c r="A17" s="1">
        <v>14</v>
      </c>
      <c r="B17" s="117" t="s">
        <v>784</v>
      </c>
      <c r="C17" s="301">
        <v>318155</v>
      </c>
    </row>
    <row r="18" spans="1:3" s="10" customFormat="1" ht="15.75">
      <c r="A18" s="1">
        <v>15</v>
      </c>
      <c r="B18" s="71" t="s">
        <v>7</v>
      </c>
      <c r="C18" s="303">
        <f>SUM(C6:C17)</f>
        <v>11214933</v>
      </c>
    </row>
    <row r="19" spans="1:3" s="10" customFormat="1" ht="15.75">
      <c r="A19" s="1">
        <v>16</v>
      </c>
      <c r="B19" s="70" t="s">
        <v>34</v>
      </c>
      <c r="C19" s="301">
        <f>Összesen!AA7</f>
        <v>2963346</v>
      </c>
    </row>
    <row r="20" spans="1:3" s="10" customFormat="1" ht="25.5">
      <c r="A20" s="1">
        <v>17</v>
      </c>
      <c r="B20" s="70" t="s">
        <v>74</v>
      </c>
      <c r="C20" s="301">
        <f>Összesen!AA8</f>
        <v>767299</v>
      </c>
    </row>
    <row r="21" spans="1:3" s="10" customFormat="1" ht="15.75">
      <c r="A21" s="1">
        <v>18</v>
      </c>
      <c r="B21" s="70" t="s">
        <v>75</v>
      </c>
      <c r="C21" s="301">
        <f>Összesen!AA9</f>
        <v>1631525</v>
      </c>
    </row>
    <row r="22" spans="1:3" s="10" customFormat="1" ht="15.75">
      <c r="A22" s="1">
        <v>19</v>
      </c>
      <c r="B22" s="70" t="s">
        <v>76</v>
      </c>
      <c r="C22" s="301">
        <f>Összesen!AA10</f>
        <v>300000</v>
      </c>
    </row>
    <row r="23" spans="1:3" s="10" customFormat="1" ht="15.75">
      <c r="A23" s="1">
        <v>20</v>
      </c>
      <c r="B23" s="70" t="s">
        <v>77</v>
      </c>
      <c r="C23" s="301">
        <f>Összesen!AA11</f>
        <v>674074</v>
      </c>
    </row>
    <row r="24" spans="1:3" s="10" customFormat="1" ht="15.75">
      <c r="A24" s="1">
        <v>21</v>
      </c>
      <c r="B24" s="70" t="s">
        <v>93</v>
      </c>
      <c r="C24" s="301">
        <f>Összesen!AA18</f>
        <v>399846</v>
      </c>
    </row>
    <row r="25" spans="1:3" s="10" customFormat="1" ht="15.75">
      <c r="A25" s="1">
        <v>22</v>
      </c>
      <c r="B25" s="70" t="s">
        <v>43</v>
      </c>
      <c r="C25" s="301">
        <f>Összesen!AA19</f>
        <v>1884487</v>
      </c>
    </row>
    <row r="26" spans="1:3" s="10" customFormat="1" ht="15.75">
      <c r="A26" s="1">
        <v>23</v>
      </c>
      <c r="B26" s="70" t="s">
        <v>193</v>
      </c>
      <c r="C26" s="301">
        <f>Összesen!AA20</f>
        <v>20000</v>
      </c>
    </row>
    <row r="27" spans="1:3" s="10" customFormat="1" ht="15.75">
      <c r="A27" s="1">
        <v>24</v>
      </c>
      <c r="B27" s="70" t="s">
        <v>87</v>
      </c>
      <c r="C27" s="301">
        <f>Összesen!AA13</f>
        <v>304931</v>
      </c>
    </row>
    <row r="28" spans="1:3" s="10" customFormat="1" ht="15.75">
      <c r="A28" s="1">
        <v>25</v>
      </c>
      <c r="B28" s="70" t="s">
        <v>94</v>
      </c>
      <c r="C28" s="301">
        <f>Összesen!AA22</f>
        <v>0</v>
      </c>
    </row>
    <row r="29" spans="1:3" s="10" customFormat="1" ht="15.75">
      <c r="A29" s="1">
        <v>26</v>
      </c>
      <c r="B29" s="117" t="s">
        <v>784</v>
      </c>
      <c r="C29" s="301"/>
    </row>
    <row r="30" spans="1:3" s="10" customFormat="1" ht="15.75">
      <c r="A30" s="1">
        <v>27</v>
      </c>
      <c r="B30" s="71" t="s">
        <v>8</v>
      </c>
      <c r="C30" s="303">
        <f>SUM(C19:C29)</f>
        <v>8945508</v>
      </c>
    </row>
    <row r="31" spans="1:5" ht="15.75">
      <c r="A31" s="1">
        <v>28</v>
      </c>
      <c r="B31" s="71" t="s">
        <v>100</v>
      </c>
      <c r="C31" s="304">
        <f>C5+C18-C30</f>
        <v>5483624</v>
      </c>
      <c r="E31" s="299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4" sqref="A4:A88"/>
    </sheetView>
  </sheetViews>
  <sheetFormatPr defaultColWidth="12.00390625" defaultRowHeight="15"/>
  <cols>
    <col min="1" max="1" width="5.7109375" style="157" customWidth="1"/>
    <col min="2" max="2" width="41.421875" style="158" customWidth="1"/>
    <col min="3" max="4" width="21.140625" style="158" customWidth="1"/>
    <col min="5" max="16384" width="12.00390625" style="158" customWidth="1"/>
  </cols>
  <sheetData>
    <row r="1" spans="1:7" s="156" customFormat="1" ht="17.25" customHeight="1">
      <c r="A1" s="338" t="s">
        <v>565</v>
      </c>
      <c r="B1" s="338"/>
      <c r="C1" s="338"/>
      <c r="D1" s="338"/>
      <c r="E1" s="155"/>
      <c r="F1" s="155"/>
      <c r="G1" s="155"/>
    </row>
    <row r="2" ht="11.25" customHeight="1"/>
    <row r="3" spans="1:4" s="157" customFormat="1" ht="13.5" customHeight="1">
      <c r="A3" s="159"/>
      <c r="B3" s="160" t="s">
        <v>0</v>
      </c>
      <c r="C3" s="160" t="s">
        <v>1</v>
      </c>
      <c r="D3" s="160" t="s">
        <v>2</v>
      </c>
    </row>
    <row r="4" spans="1:4" ht="15.75">
      <c r="A4" s="161">
        <v>1</v>
      </c>
      <c r="B4" s="162" t="s">
        <v>9</v>
      </c>
      <c r="C4" s="163">
        <v>42369</v>
      </c>
      <c r="D4" s="163">
        <v>42735</v>
      </c>
    </row>
    <row r="5" spans="1:4" ht="15.75">
      <c r="A5" s="161">
        <v>2</v>
      </c>
      <c r="B5" s="162" t="s">
        <v>566</v>
      </c>
      <c r="C5" s="163"/>
      <c r="D5" s="163"/>
    </row>
    <row r="6" spans="1:4" ht="12.75">
      <c r="A6" s="161">
        <v>3</v>
      </c>
      <c r="B6" s="164" t="s">
        <v>567</v>
      </c>
      <c r="C6" s="164">
        <f>SUM(C7:C8)</f>
        <v>0</v>
      </c>
      <c r="D6" s="164">
        <f>SUM(D7:D8)</f>
        <v>0</v>
      </c>
    </row>
    <row r="7" spans="1:4" ht="12.75">
      <c r="A7" s="161">
        <v>4</v>
      </c>
      <c r="B7" s="165" t="s">
        <v>568</v>
      </c>
      <c r="C7" s="165">
        <v>0</v>
      </c>
      <c r="D7" s="165">
        <v>0</v>
      </c>
    </row>
    <row r="8" spans="1:4" ht="12.75">
      <c r="A8" s="161">
        <v>5</v>
      </c>
      <c r="B8" s="165" t="s">
        <v>569</v>
      </c>
      <c r="C8" s="165">
        <v>0</v>
      </c>
      <c r="D8" s="165">
        <v>0</v>
      </c>
    </row>
    <row r="9" spans="1:4" ht="12.75">
      <c r="A9" s="161">
        <v>6</v>
      </c>
      <c r="B9" s="164" t="s">
        <v>570</v>
      </c>
      <c r="C9" s="164">
        <f>SUM(C10:C12)</f>
        <v>61915868</v>
      </c>
      <c r="D9" s="164">
        <f>SUM(D10:D12)</f>
        <v>60656935</v>
      </c>
    </row>
    <row r="10" spans="1:4" ht="12.75">
      <c r="A10" s="161">
        <v>7</v>
      </c>
      <c r="B10" s="166" t="s">
        <v>571</v>
      </c>
      <c r="C10" s="165">
        <v>60195071</v>
      </c>
      <c r="D10" s="165">
        <v>59401749</v>
      </c>
    </row>
    <row r="11" spans="1:4" ht="12.75">
      <c r="A11" s="161">
        <v>8</v>
      </c>
      <c r="B11" s="166" t="s">
        <v>572</v>
      </c>
      <c r="C11" s="165">
        <v>1720797</v>
      </c>
      <c r="D11" s="165">
        <v>1255186</v>
      </c>
    </row>
    <row r="12" spans="1:4" ht="12.75">
      <c r="A12" s="161">
        <v>9</v>
      </c>
      <c r="B12" s="165" t="s">
        <v>573</v>
      </c>
      <c r="C12" s="165">
        <v>0</v>
      </c>
      <c r="D12" s="165">
        <v>0</v>
      </c>
    </row>
    <row r="13" spans="1:4" ht="12.75">
      <c r="A13" s="161">
        <v>10</v>
      </c>
      <c r="B13" s="164" t="s">
        <v>574</v>
      </c>
      <c r="C13" s="164">
        <f>SUM(C14:C14)</f>
        <v>100000</v>
      </c>
      <c r="D13" s="164">
        <f>SUM(D14:D14)</f>
        <v>100000</v>
      </c>
    </row>
    <row r="14" spans="1:4" ht="12.75">
      <c r="A14" s="161">
        <v>11</v>
      </c>
      <c r="B14" s="166" t="s">
        <v>575</v>
      </c>
      <c r="C14" s="165">
        <v>100000</v>
      </c>
      <c r="D14" s="165">
        <v>100000</v>
      </c>
    </row>
    <row r="15" spans="1:4" ht="12.75">
      <c r="A15" s="161">
        <v>12</v>
      </c>
      <c r="B15" s="164" t="s">
        <v>576</v>
      </c>
      <c r="C15" s="164">
        <f>SUM(C16:C16)</f>
        <v>0</v>
      </c>
      <c r="D15" s="164">
        <f>SUM(D16:D16)</f>
        <v>0</v>
      </c>
    </row>
    <row r="16" spans="1:4" ht="12.75">
      <c r="A16" s="161">
        <v>13</v>
      </c>
      <c r="B16" s="166" t="s">
        <v>577</v>
      </c>
      <c r="C16" s="165">
        <v>0</v>
      </c>
      <c r="D16" s="165">
        <v>0</v>
      </c>
    </row>
    <row r="17" spans="1:4" ht="37.5" customHeight="1">
      <c r="A17" s="161">
        <v>14</v>
      </c>
      <c r="B17" s="167" t="s">
        <v>578</v>
      </c>
      <c r="C17" s="168">
        <f>C9+C13+C15+C6</f>
        <v>62015868</v>
      </c>
      <c r="D17" s="168">
        <f>D9+D13+D15+D6</f>
        <v>60756935</v>
      </c>
    </row>
    <row r="18" spans="1:4" ht="13.5">
      <c r="A18" s="161">
        <v>15</v>
      </c>
      <c r="B18" s="169" t="s">
        <v>579</v>
      </c>
      <c r="C18" s="170">
        <f>C19</f>
        <v>0</v>
      </c>
      <c r="D18" s="170">
        <f>D19</f>
        <v>0</v>
      </c>
    </row>
    <row r="19" spans="1:4" ht="12.75">
      <c r="A19" s="161">
        <v>16</v>
      </c>
      <c r="B19" s="171" t="s">
        <v>580</v>
      </c>
      <c r="C19" s="166">
        <v>0</v>
      </c>
      <c r="D19" s="166">
        <v>0</v>
      </c>
    </row>
    <row r="20" spans="1:4" ht="12.75">
      <c r="A20" s="161">
        <v>17</v>
      </c>
      <c r="B20" s="164" t="s">
        <v>581</v>
      </c>
      <c r="C20" s="164">
        <f>C21</f>
        <v>0</v>
      </c>
      <c r="D20" s="164">
        <f>D21</f>
        <v>0</v>
      </c>
    </row>
    <row r="21" spans="1:4" ht="12.75">
      <c r="A21" s="161">
        <v>18</v>
      </c>
      <c r="B21" s="166" t="s">
        <v>582</v>
      </c>
      <c r="C21" s="165">
        <v>0</v>
      </c>
      <c r="D21" s="165">
        <v>0</v>
      </c>
    </row>
    <row r="22" spans="1:4" ht="28.5">
      <c r="A22" s="161">
        <v>19</v>
      </c>
      <c r="B22" s="167" t="s">
        <v>583</v>
      </c>
      <c r="C22" s="172">
        <f>SUM(C18,C20)</f>
        <v>0</v>
      </c>
      <c r="D22" s="172">
        <f>SUM(D18,D20)</f>
        <v>0</v>
      </c>
    </row>
    <row r="23" spans="1:4" ht="12.75">
      <c r="A23" s="161">
        <v>20</v>
      </c>
      <c r="B23" s="164" t="s">
        <v>584</v>
      </c>
      <c r="C23" s="164">
        <f>SUM(C24:C25)</f>
        <v>3214199</v>
      </c>
      <c r="D23" s="164">
        <f>SUM(D24:D25)</f>
        <v>5483624</v>
      </c>
    </row>
    <row r="24" spans="1:4" ht="12.75">
      <c r="A24" s="161">
        <v>21</v>
      </c>
      <c r="B24" s="166" t="s">
        <v>585</v>
      </c>
      <c r="C24" s="165">
        <v>0</v>
      </c>
      <c r="D24" s="165">
        <v>0</v>
      </c>
    </row>
    <row r="25" spans="1:4" ht="12.75">
      <c r="A25" s="161">
        <v>22</v>
      </c>
      <c r="B25" s="166" t="s">
        <v>586</v>
      </c>
      <c r="C25" s="165">
        <v>3214199</v>
      </c>
      <c r="D25" s="165">
        <v>5483624</v>
      </c>
    </row>
    <row r="26" spans="1:4" ht="12.75">
      <c r="A26" s="161">
        <v>23</v>
      </c>
      <c r="B26" s="164" t="s">
        <v>587</v>
      </c>
      <c r="C26" s="164">
        <f>SUM(C27,C28,C29,C30,C32,C34)</f>
        <v>273223</v>
      </c>
      <c r="D26" s="164">
        <f>SUM(D27,D28,D29,D30,D32,D34)</f>
        <v>126634</v>
      </c>
    </row>
    <row r="27" spans="1:4" ht="12.75">
      <c r="A27" s="161">
        <v>24</v>
      </c>
      <c r="B27" s="166" t="s">
        <v>588</v>
      </c>
      <c r="C27" s="165">
        <v>273223</v>
      </c>
      <c r="D27" s="165">
        <v>126634</v>
      </c>
    </row>
    <row r="28" spans="1:4" ht="12.75">
      <c r="A28" s="161">
        <v>25</v>
      </c>
      <c r="B28" s="166" t="s">
        <v>589</v>
      </c>
      <c r="C28" s="165">
        <v>0</v>
      </c>
      <c r="D28" s="165">
        <v>0</v>
      </c>
    </row>
    <row r="29" spans="1:4" ht="12.75">
      <c r="A29" s="161">
        <v>26</v>
      </c>
      <c r="B29" s="166" t="s">
        <v>590</v>
      </c>
      <c r="C29" s="165">
        <v>0</v>
      </c>
      <c r="D29" s="165">
        <v>0</v>
      </c>
    </row>
    <row r="30" spans="1:4" ht="12.75">
      <c r="A30" s="161">
        <v>27</v>
      </c>
      <c r="B30" s="166" t="s">
        <v>591</v>
      </c>
      <c r="C30" s="165">
        <v>0</v>
      </c>
      <c r="D30" s="165">
        <v>0</v>
      </c>
    </row>
    <row r="31" spans="1:4" ht="12.75">
      <c r="A31" s="161">
        <v>28</v>
      </c>
      <c r="B31" s="166" t="s">
        <v>592</v>
      </c>
      <c r="C31" s="165">
        <v>0</v>
      </c>
      <c r="D31" s="165">
        <v>0</v>
      </c>
    </row>
    <row r="32" spans="1:4" ht="12.75">
      <c r="A32" s="161">
        <v>29</v>
      </c>
      <c r="B32" s="166" t="s">
        <v>593</v>
      </c>
      <c r="C32" s="165">
        <v>0</v>
      </c>
      <c r="D32" s="165">
        <v>0</v>
      </c>
    </row>
    <row r="33" spans="1:4" ht="12.75">
      <c r="A33" s="161">
        <v>30</v>
      </c>
      <c r="B33" s="166" t="s">
        <v>594</v>
      </c>
      <c r="C33" s="165">
        <v>0</v>
      </c>
      <c r="D33" s="165">
        <v>0</v>
      </c>
    </row>
    <row r="34" spans="1:4" ht="12.75">
      <c r="A34" s="161">
        <v>31</v>
      </c>
      <c r="B34" s="166" t="s">
        <v>595</v>
      </c>
      <c r="C34" s="165">
        <v>0</v>
      </c>
      <c r="D34" s="165">
        <v>0</v>
      </c>
    </row>
    <row r="35" spans="1:4" ht="12.75">
      <c r="A35" s="161">
        <v>32</v>
      </c>
      <c r="B35" s="164" t="s">
        <v>596</v>
      </c>
      <c r="C35" s="164">
        <f>SUM(C36,C37,C39,C41)</f>
        <v>8610</v>
      </c>
      <c r="D35" s="164">
        <f>SUM(D36,D37,D39,D41)</f>
        <v>0</v>
      </c>
    </row>
    <row r="36" spans="1:4" ht="12.75">
      <c r="A36" s="161">
        <v>33</v>
      </c>
      <c r="B36" s="166" t="s">
        <v>597</v>
      </c>
      <c r="C36" s="165">
        <v>8610</v>
      </c>
      <c r="D36" s="165">
        <v>0</v>
      </c>
    </row>
    <row r="37" spans="1:4" ht="12.75">
      <c r="A37" s="161">
        <v>34</v>
      </c>
      <c r="B37" s="166" t="s">
        <v>598</v>
      </c>
      <c r="C37" s="165">
        <v>0</v>
      </c>
      <c r="D37" s="165">
        <v>0</v>
      </c>
    </row>
    <row r="38" spans="1:4" ht="12.75">
      <c r="A38" s="161">
        <v>35</v>
      </c>
      <c r="B38" s="166" t="s">
        <v>592</v>
      </c>
      <c r="C38" s="165">
        <v>0</v>
      </c>
      <c r="D38" s="165">
        <v>0</v>
      </c>
    </row>
    <row r="39" spans="1:4" ht="12.75">
      <c r="A39" s="161">
        <v>36</v>
      </c>
      <c r="B39" s="166" t="s">
        <v>599</v>
      </c>
      <c r="C39" s="165">
        <v>0</v>
      </c>
      <c r="D39" s="165">
        <v>0</v>
      </c>
    </row>
    <row r="40" spans="1:4" ht="12.75">
      <c r="A40" s="161">
        <v>37</v>
      </c>
      <c r="B40" s="166" t="s">
        <v>594</v>
      </c>
      <c r="C40" s="165">
        <v>0</v>
      </c>
      <c r="D40" s="165">
        <v>0</v>
      </c>
    </row>
    <row r="41" spans="1:4" ht="12.75">
      <c r="A41" s="161">
        <v>38</v>
      </c>
      <c r="B41" s="166" t="s">
        <v>600</v>
      </c>
      <c r="C41" s="165">
        <v>0</v>
      </c>
      <c r="D41" s="165">
        <v>0</v>
      </c>
    </row>
    <row r="42" spans="1:4" s="173" customFormat="1" ht="12.75">
      <c r="A42" s="161">
        <v>39</v>
      </c>
      <c r="B42" s="164" t="s">
        <v>601</v>
      </c>
      <c r="C42" s="164">
        <f>SUM(C43,C46)</f>
        <v>0</v>
      </c>
      <c r="D42" s="164">
        <f>SUM(D43,D46)</f>
        <v>0</v>
      </c>
    </row>
    <row r="43" spans="1:4" ht="12.75">
      <c r="A43" s="161">
        <v>40</v>
      </c>
      <c r="B43" s="166" t="s">
        <v>602</v>
      </c>
      <c r="C43" s="165">
        <v>0</v>
      </c>
      <c r="D43" s="165">
        <v>0</v>
      </c>
    </row>
    <row r="44" spans="1:4" ht="12.75">
      <c r="A44" s="161">
        <v>41</v>
      </c>
      <c r="B44" s="166" t="s">
        <v>603</v>
      </c>
      <c r="C44" s="165">
        <v>0</v>
      </c>
      <c r="D44" s="165">
        <v>0</v>
      </c>
    </row>
    <row r="45" spans="1:4" ht="12.75">
      <c r="A45" s="161">
        <v>42</v>
      </c>
      <c r="B45" s="166" t="s">
        <v>604</v>
      </c>
      <c r="C45" s="165">
        <v>0</v>
      </c>
      <c r="D45" s="165">
        <v>0</v>
      </c>
    </row>
    <row r="46" spans="1:4" ht="12.75">
      <c r="A46" s="161">
        <v>43</v>
      </c>
      <c r="B46" s="166" t="s">
        <v>605</v>
      </c>
      <c r="C46" s="165">
        <v>0</v>
      </c>
      <c r="D46" s="165">
        <v>0</v>
      </c>
    </row>
    <row r="47" spans="1:4" ht="15">
      <c r="A47" s="161">
        <v>44</v>
      </c>
      <c r="B47" s="172" t="s">
        <v>606</v>
      </c>
      <c r="C47" s="168">
        <f>SUM(C26,C35,C42)</f>
        <v>281833</v>
      </c>
      <c r="D47" s="168">
        <f>SUM(D26,D35,D42)</f>
        <v>126634</v>
      </c>
    </row>
    <row r="48" spans="1:4" ht="29.25">
      <c r="A48" s="161">
        <v>45</v>
      </c>
      <c r="B48" s="167" t="s">
        <v>607</v>
      </c>
      <c r="C48" s="168">
        <v>0</v>
      </c>
      <c r="D48" s="168">
        <v>0</v>
      </c>
    </row>
    <row r="49" spans="1:4" ht="28.5">
      <c r="A49" s="161">
        <v>46</v>
      </c>
      <c r="B49" s="167" t="s">
        <v>608</v>
      </c>
      <c r="C49" s="172">
        <f>SUM(C50:C52)</f>
        <v>0</v>
      </c>
      <c r="D49" s="172">
        <f>SUM(D50:D52)</f>
        <v>0</v>
      </c>
    </row>
    <row r="50" spans="1:4" ht="18" customHeight="1">
      <c r="A50" s="161">
        <v>47</v>
      </c>
      <c r="B50" s="171" t="s">
        <v>609</v>
      </c>
      <c r="C50" s="174">
        <v>0</v>
      </c>
      <c r="D50" s="174">
        <v>0</v>
      </c>
    </row>
    <row r="51" spans="1:4" ht="15">
      <c r="A51" s="161">
        <v>48</v>
      </c>
      <c r="B51" s="171" t="s">
        <v>610</v>
      </c>
      <c r="C51" s="174">
        <v>0</v>
      </c>
      <c r="D51" s="174">
        <v>0</v>
      </c>
    </row>
    <row r="52" spans="1:4" ht="15">
      <c r="A52" s="161">
        <v>49</v>
      </c>
      <c r="B52" s="166" t="s">
        <v>611</v>
      </c>
      <c r="C52" s="174">
        <v>0</v>
      </c>
      <c r="D52" s="174">
        <v>0</v>
      </c>
    </row>
    <row r="53" spans="1:4" ht="14.25">
      <c r="A53" s="161">
        <v>50</v>
      </c>
      <c r="B53" s="172" t="s">
        <v>612</v>
      </c>
      <c r="C53" s="172">
        <f>SUM(C17,C22,C23,C47,C48,C49,)</f>
        <v>65511900</v>
      </c>
      <c r="D53" s="172">
        <f>SUM(D17,D22,D23,D47,D48,D49,)</f>
        <v>66367193</v>
      </c>
    </row>
    <row r="54" spans="1:4" ht="15.75">
      <c r="A54" s="161">
        <v>51</v>
      </c>
      <c r="B54" s="162" t="s">
        <v>613</v>
      </c>
      <c r="C54" s="165"/>
      <c r="D54" s="165"/>
    </row>
    <row r="55" spans="1:4" ht="14.25">
      <c r="A55" s="161">
        <v>52</v>
      </c>
      <c r="B55" s="172" t="s">
        <v>614</v>
      </c>
      <c r="C55" s="164">
        <f>SUM(C56:C60)</f>
        <v>51931108</v>
      </c>
      <c r="D55" s="164">
        <f>SUM(D56:D60)</f>
        <v>52824517</v>
      </c>
    </row>
    <row r="56" spans="1:4" ht="12.75">
      <c r="A56" s="161">
        <v>53</v>
      </c>
      <c r="B56" s="166" t="s">
        <v>615</v>
      </c>
      <c r="C56" s="165">
        <v>80151110</v>
      </c>
      <c r="D56" s="165">
        <v>80151110</v>
      </c>
    </row>
    <row r="57" spans="1:4" ht="12.75">
      <c r="A57" s="161">
        <v>54</v>
      </c>
      <c r="B57" s="166" t="s">
        <v>616</v>
      </c>
      <c r="C57" s="165">
        <v>0</v>
      </c>
      <c r="D57" s="165">
        <v>0</v>
      </c>
    </row>
    <row r="58" spans="1:4" ht="12.75">
      <c r="A58" s="161">
        <v>55</v>
      </c>
      <c r="B58" s="166" t="s">
        <v>617</v>
      </c>
      <c r="C58" s="165">
        <v>1006267</v>
      </c>
      <c r="D58" s="165">
        <v>1006267</v>
      </c>
    </row>
    <row r="59" spans="1:4" ht="12.75">
      <c r="A59" s="161">
        <v>56</v>
      </c>
      <c r="B59" s="166" t="s">
        <v>618</v>
      </c>
      <c r="C59" s="165">
        <v>-27586385</v>
      </c>
      <c r="D59" s="165">
        <v>-29226269</v>
      </c>
    </row>
    <row r="60" spans="1:4" ht="12.75">
      <c r="A60" s="161">
        <v>57</v>
      </c>
      <c r="B60" s="166" t="s">
        <v>619</v>
      </c>
      <c r="C60" s="165">
        <v>-1639884</v>
      </c>
      <c r="D60" s="165">
        <v>893409</v>
      </c>
    </row>
    <row r="61" spans="1:4" ht="12.75">
      <c r="A61" s="161">
        <v>58</v>
      </c>
      <c r="B61" s="164" t="s">
        <v>620</v>
      </c>
      <c r="C61" s="164">
        <f>SUM(C62:C69)</f>
        <v>13231</v>
      </c>
      <c r="D61" s="164">
        <f>SUM(D62:D69)</f>
        <v>0</v>
      </c>
    </row>
    <row r="62" spans="1:4" ht="12.75">
      <c r="A62" s="161">
        <v>59</v>
      </c>
      <c r="B62" s="166" t="s">
        <v>621</v>
      </c>
      <c r="C62" s="165">
        <v>0</v>
      </c>
      <c r="D62" s="165">
        <v>0</v>
      </c>
    </row>
    <row r="63" spans="1:4" ht="12.75">
      <c r="A63" s="161">
        <v>60</v>
      </c>
      <c r="B63" s="166" t="s">
        <v>622</v>
      </c>
      <c r="C63" s="165">
        <v>0</v>
      </c>
      <c r="D63" s="165">
        <v>0</v>
      </c>
    </row>
    <row r="64" spans="1:4" ht="12.75">
      <c r="A64" s="161">
        <v>61</v>
      </c>
      <c r="B64" s="166" t="s">
        <v>623</v>
      </c>
      <c r="C64" s="165">
        <v>13231</v>
      </c>
      <c r="D64" s="165">
        <v>0</v>
      </c>
    </row>
    <row r="65" spans="1:4" ht="12.75">
      <c r="A65" s="161">
        <v>62</v>
      </c>
      <c r="B65" s="166" t="s">
        <v>624</v>
      </c>
      <c r="C65" s="165">
        <v>0</v>
      </c>
      <c r="D65" s="165">
        <v>0</v>
      </c>
    </row>
    <row r="66" spans="1:4" ht="12.75">
      <c r="A66" s="161">
        <v>63</v>
      </c>
      <c r="B66" s="166" t="s">
        <v>625</v>
      </c>
      <c r="C66" s="165">
        <v>0</v>
      </c>
      <c r="D66" s="165">
        <v>0</v>
      </c>
    </row>
    <row r="67" spans="1:4" ht="12.75">
      <c r="A67" s="161">
        <v>64</v>
      </c>
      <c r="B67" s="166" t="s">
        <v>626</v>
      </c>
      <c r="C67" s="165">
        <v>0</v>
      </c>
      <c r="D67" s="165">
        <v>0</v>
      </c>
    </row>
    <row r="68" spans="1:4" ht="12.75">
      <c r="A68" s="161">
        <v>65</v>
      </c>
      <c r="B68" s="166" t="s">
        <v>627</v>
      </c>
      <c r="C68" s="165">
        <v>0</v>
      </c>
      <c r="D68" s="165">
        <v>0</v>
      </c>
    </row>
    <row r="69" spans="1:4" ht="12.75">
      <c r="A69" s="161">
        <v>66</v>
      </c>
      <c r="B69" s="166" t="s">
        <v>628</v>
      </c>
      <c r="C69" s="165">
        <v>0</v>
      </c>
      <c r="D69" s="165">
        <v>0</v>
      </c>
    </row>
    <row r="70" spans="1:4" ht="12.75">
      <c r="A70" s="161">
        <v>67</v>
      </c>
      <c r="B70" s="166" t="s">
        <v>629</v>
      </c>
      <c r="C70" s="165">
        <v>0</v>
      </c>
      <c r="D70" s="165">
        <v>0</v>
      </c>
    </row>
    <row r="71" spans="1:4" s="173" customFormat="1" ht="12.75">
      <c r="A71" s="161">
        <v>68</v>
      </c>
      <c r="B71" s="164" t="s">
        <v>630</v>
      </c>
      <c r="C71" s="164">
        <f>SUM(C72:C79)</f>
        <v>672335</v>
      </c>
      <c r="D71" s="164">
        <v>660784</v>
      </c>
    </row>
    <row r="72" spans="1:4" s="173" customFormat="1" ht="12.75">
      <c r="A72" s="161">
        <v>69</v>
      </c>
      <c r="B72" s="166" t="s">
        <v>631</v>
      </c>
      <c r="C72" s="165">
        <v>0</v>
      </c>
      <c r="D72" s="165">
        <v>0</v>
      </c>
    </row>
    <row r="73" spans="1:4" s="173" customFormat="1" ht="12.75">
      <c r="A73" s="161">
        <v>70</v>
      </c>
      <c r="B73" s="166" t="s">
        <v>632</v>
      </c>
      <c r="C73" s="165">
        <v>0</v>
      </c>
      <c r="D73" s="165">
        <v>0</v>
      </c>
    </row>
    <row r="74" spans="1:4" s="173" customFormat="1" ht="12.75">
      <c r="A74" s="161">
        <v>71</v>
      </c>
      <c r="B74" s="166" t="s">
        <v>633</v>
      </c>
      <c r="C74" s="165">
        <v>0</v>
      </c>
      <c r="D74" s="165">
        <v>0</v>
      </c>
    </row>
    <row r="75" spans="1:4" s="173" customFormat="1" ht="12.75">
      <c r="A75" s="161">
        <v>72</v>
      </c>
      <c r="B75" s="166" t="s">
        <v>634</v>
      </c>
      <c r="C75" s="165">
        <v>0</v>
      </c>
      <c r="D75" s="165">
        <v>0</v>
      </c>
    </row>
    <row r="76" spans="1:4" s="173" customFormat="1" ht="12.75">
      <c r="A76" s="161">
        <v>73</v>
      </c>
      <c r="B76" s="166" t="s">
        <v>635</v>
      </c>
      <c r="C76" s="165">
        <v>0</v>
      </c>
      <c r="D76" s="165">
        <v>0</v>
      </c>
    </row>
    <row r="77" spans="1:4" s="173" customFormat="1" ht="12.75">
      <c r="A77" s="161">
        <v>74</v>
      </c>
      <c r="B77" s="166" t="s">
        <v>636</v>
      </c>
      <c r="C77" s="165">
        <v>0</v>
      </c>
      <c r="D77" s="165">
        <v>0</v>
      </c>
    </row>
    <row r="78" spans="1:4" s="173" customFormat="1" ht="12.75">
      <c r="A78" s="161">
        <v>75</v>
      </c>
      <c r="B78" s="166" t="s">
        <v>637</v>
      </c>
      <c r="C78" s="165">
        <v>367404</v>
      </c>
      <c r="D78" s="165">
        <v>244936</v>
      </c>
    </row>
    <row r="79" spans="1:4" s="173" customFormat="1" ht="12.75">
      <c r="A79" s="161">
        <v>76</v>
      </c>
      <c r="B79" s="166" t="s">
        <v>638</v>
      </c>
      <c r="C79" s="165">
        <v>304931</v>
      </c>
      <c r="D79" s="165">
        <v>415848</v>
      </c>
    </row>
    <row r="80" spans="1:4" s="173" customFormat="1" ht="12.75">
      <c r="A80" s="161">
        <v>77</v>
      </c>
      <c r="B80" s="175" t="s">
        <v>639</v>
      </c>
      <c r="C80" s="164">
        <f>C81</f>
        <v>506095</v>
      </c>
      <c r="D80" s="164">
        <f>D81</f>
        <v>824250</v>
      </c>
    </row>
    <row r="81" spans="1:4" s="173" customFormat="1" ht="12.75">
      <c r="A81" s="161">
        <v>78</v>
      </c>
      <c r="B81" s="166" t="s">
        <v>640</v>
      </c>
      <c r="C81" s="165">
        <v>506095</v>
      </c>
      <c r="D81" s="165">
        <v>824250</v>
      </c>
    </row>
    <row r="82" spans="1:4" s="173" customFormat="1" ht="14.25">
      <c r="A82" s="161">
        <v>79</v>
      </c>
      <c r="B82" s="172" t="s">
        <v>641</v>
      </c>
      <c r="C82" s="164">
        <f>SUM(C61,C71,C80)</f>
        <v>1191661</v>
      </c>
      <c r="D82" s="164">
        <f>SUM(D61,D71,D80)</f>
        <v>1485034</v>
      </c>
    </row>
    <row r="83" spans="1:4" s="176" customFormat="1" ht="28.5">
      <c r="A83" s="161">
        <v>80</v>
      </c>
      <c r="B83" s="167" t="s">
        <v>642</v>
      </c>
      <c r="C83" s="172">
        <v>0</v>
      </c>
      <c r="D83" s="172">
        <v>0</v>
      </c>
    </row>
    <row r="84" spans="1:4" s="176" customFormat="1" ht="28.5">
      <c r="A84" s="161">
        <v>81</v>
      </c>
      <c r="B84" s="167" t="s">
        <v>643</v>
      </c>
      <c r="C84" s="172">
        <f>SUM(C85:C87)</f>
        <v>12389131</v>
      </c>
      <c r="D84" s="172">
        <f>SUM(D85:D87)</f>
        <v>12057642</v>
      </c>
    </row>
    <row r="85" spans="1:4" s="178" customFormat="1" ht="15">
      <c r="A85" s="161">
        <v>82</v>
      </c>
      <c r="B85" s="171" t="s">
        <v>644</v>
      </c>
      <c r="C85" s="177">
        <v>0</v>
      </c>
      <c r="D85" s="177">
        <v>0</v>
      </c>
    </row>
    <row r="86" spans="1:4" s="178" customFormat="1" ht="15">
      <c r="A86" s="161">
        <v>83</v>
      </c>
      <c r="B86" s="171" t="s">
        <v>645</v>
      </c>
      <c r="C86" s="165">
        <v>235505</v>
      </c>
      <c r="D86" s="165">
        <v>235618</v>
      </c>
    </row>
    <row r="87" spans="1:4" s="179" customFormat="1" ht="12.75">
      <c r="A87" s="161">
        <v>84</v>
      </c>
      <c r="B87" s="171" t="s">
        <v>646</v>
      </c>
      <c r="C87" s="165">
        <v>12153626</v>
      </c>
      <c r="D87" s="165">
        <v>11822024</v>
      </c>
    </row>
    <row r="88" spans="1:4" ht="15.75">
      <c r="A88" s="161">
        <v>85</v>
      </c>
      <c r="B88" s="180" t="s">
        <v>647</v>
      </c>
      <c r="C88" s="180">
        <f>SUM(C55,C82,C83,C84)</f>
        <v>65511900</v>
      </c>
      <c r="D88" s="180">
        <f>SUM(D55,D82,D83,D84)</f>
        <v>66367193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6">
      <selection activeCell="A6" sqref="A6"/>
    </sheetView>
  </sheetViews>
  <sheetFormatPr defaultColWidth="12.00390625" defaultRowHeight="15"/>
  <cols>
    <col min="1" max="1" width="3.00390625" style="157" bestFit="1" customWidth="1"/>
    <col min="2" max="2" width="20.140625" style="198" customWidth="1"/>
    <col min="3" max="3" width="11.00390625" style="198" customWidth="1"/>
    <col min="4" max="4" width="10.8515625" style="198" bestFit="1" customWidth="1"/>
    <col min="5" max="5" width="10.8515625" style="198" customWidth="1"/>
    <col min="6" max="6" width="10.57421875" style="198" customWidth="1"/>
    <col min="7" max="7" width="9.7109375" style="198" customWidth="1"/>
    <col min="8" max="8" width="11.28125" style="198" bestFit="1" customWidth="1"/>
    <col min="9" max="9" width="12.00390625" style="198" customWidth="1"/>
    <col min="10" max="10" width="11.140625" style="198" customWidth="1"/>
    <col min="11" max="11" width="12.00390625" style="198" customWidth="1"/>
    <col min="12" max="12" width="10.00390625" style="198" customWidth="1"/>
    <col min="13" max="14" width="9.7109375" style="198" customWidth="1"/>
    <col min="15" max="15" width="12.28125" style="198" bestFit="1" customWidth="1"/>
    <col min="16" max="16" width="14.421875" style="198" customWidth="1"/>
    <col min="17" max="16384" width="12.00390625" style="198" customWidth="1"/>
  </cols>
  <sheetData>
    <row r="1" spans="1:14" s="156" customFormat="1" ht="17.25" customHeight="1">
      <c r="A1" s="338" t="s">
        <v>648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56" customFormat="1" ht="17.25" customHeight="1">
      <c r="A2" s="338" t="s">
        <v>785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4" spans="1:14" s="183" customFormat="1" ht="13.5" customHeight="1">
      <c r="A4" s="181"/>
      <c r="B4" s="182" t="s">
        <v>0</v>
      </c>
      <c r="C4" s="182" t="s">
        <v>1</v>
      </c>
      <c r="D4" s="182" t="s">
        <v>2</v>
      </c>
      <c r="E4" s="182" t="s">
        <v>3</v>
      </c>
      <c r="F4" s="182" t="s">
        <v>6</v>
      </c>
      <c r="G4" s="182" t="s">
        <v>45</v>
      </c>
      <c r="H4" s="182" t="s">
        <v>46</v>
      </c>
      <c r="I4" s="182" t="s">
        <v>47</v>
      </c>
      <c r="J4" s="182" t="s">
        <v>88</v>
      </c>
      <c r="K4" s="182" t="s">
        <v>89</v>
      </c>
      <c r="L4" s="182" t="s">
        <v>48</v>
      </c>
      <c r="M4" s="182" t="s">
        <v>90</v>
      </c>
      <c r="N4" s="182" t="s">
        <v>91</v>
      </c>
    </row>
    <row r="5" spans="1:14" s="184" customFormat="1" ht="29.25" customHeight="1">
      <c r="A5" s="182">
        <v>1</v>
      </c>
      <c r="B5" s="339" t="s">
        <v>9</v>
      </c>
      <c r="C5" s="341" t="s">
        <v>649</v>
      </c>
      <c r="D5" s="342"/>
      <c r="E5" s="343"/>
      <c r="F5" s="344" t="s">
        <v>650</v>
      </c>
      <c r="G5" s="345"/>
      <c r="H5" s="346"/>
      <c r="I5" s="347" t="s">
        <v>651</v>
      </c>
      <c r="J5" s="348"/>
      <c r="K5" s="349"/>
      <c r="L5" s="347" t="s">
        <v>652</v>
      </c>
      <c r="M5" s="348"/>
      <c r="N5" s="349"/>
    </row>
    <row r="6" spans="1:14" s="184" customFormat="1" ht="15" customHeight="1">
      <c r="A6" s="182">
        <v>2</v>
      </c>
      <c r="B6" s="340"/>
      <c r="C6" s="185" t="s">
        <v>653</v>
      </c>
      <c r="D6" s="185" t="s">
        <v>654</v>
      </c>
      <c r="E6" s="185" t="s">
        <v>655</v>
      </c>
      <c r="F6" s="185" t="s">
        <v>653</v>
      </c>
      <c r="G6" s="185" t="s">
        <v>654</v>
      </c>
      <c r="H6" s="185" t="s">
        <v>655</v>
      </c>
      <c r="I6" s="185" t="s">
        <v>653</v>
      </c>
      <c r="J6" s="185" t="s">
        <v>654</v>
      </c>
      <c r="K6" s="185" t="s">
        <v>655</v>
      </c>
      <c r="L6" s="185" t="s">
        <v>653</v>
      </c>
      <c r="M6" s="185" t="s">
        <v>654</v>
      </c>
      <c r="N6" s="185" t="s">
        <v>655</v>
      </c>
    </row>
    <row r="7" spans="1:14" s="184" customFormat="1" ht="15" customHeight="1">
      <c r="A7" s="182">
        <v>3</v>
      </c>
      <c r="B7" s="186" t="s">
        <v>656</v>
      </c>
      <c r="C7" s="187">
        <v>0</v>
      </c>
      <c r="D7" s="187">
        <v>0</v>
      </c>
      <c r="E7" s="187">
        <f aca="true" t="shared" si="0" ref="E7:E13">C7-D7</f>
        <v>0</v>
      </c>
      <c r="F7" s="187">
        <v>83440</v>
      </c>
      <c r="G7" s="187">
        <v>0</v>
      </c>
      <c r="H7" s="187">
        <f aca="true" t="shared" si="1" ref="H7:H13">F7-G7</f>
        <v>83440</v>
      </c>
      <c r="I7" s="187">
        <v>307813</v>
      </c>
      <c r="J7" s="187">
        <v>0</v>
      </c>
      <c r="K7" s="187">
        <f aca="true" t="shared" si="2" ref="K7:K13">I7-J7</f>
        <v>307813</v>
      </c>
      <c r="L7" s="187">
        <v>0</v>
      </c>
      <c r="M7" s="187">
        <v>0</v>
      </c>
      <c r="N7" s="187">
        <f aca="true" t="shared" si="3" ref="N7:N13">L7-M7</f>
        <v>0</v>
      </c>
    </row>
    <row r="8" spans="1:14" s="184" customFormat="1" ht="15" customHeight="1">
      <c r="A8" s="182">
        <v>4</v>
      </c>
      <c r="B8" s="186" t="s">
        <v>657</v>
      </c>
      <c r="C8" s="187">
        <v>0</v>
      </c>
      <c r="D8" s="187">
        <v>0</v>
      </c>
      <c r="E8" s="187">
        <f t="shared" si="0"/>
        <v>0</v>
      </c>
      <c r="F8" s="187">
        <v>0</v>
      </c>
      <c r="G8" s="187">
        <v>0</v>
      </c>
      <c r="H8" s="187">
        <f t="shared" si="1"/>
        <v>0</v>
      </c>
      <c r="I8" s="187">
        <v>40000</v>
      </c>
      <c r="J8" s="187">
        <v>0</v>
      </c>
      <c r="K8" s="187">
        <f t="shared" si="2"/>
        <v>40000</v>
      </c>
      <c r="L8" s="187">
        <v>600250</v>
      </c>
      <c r="M8" s="187">
        <v>0</v>
      </c>
      <c r="N8" s="187">
        <f t="shared" si="3"/>
        <v>600250</v>
      </c>
    </row>
    <row r="9" spans="1:14" s="184" customFormat="1" ht="15" customHeight="1">
      <c r="A9" s="182">
        <v>5</v>
      </c>
      <c r="B9" s="186" t="s">
        <v>658</v>
      </c>
      <c r="C9" s="187">
        <v>0</v>
      </c>
      <c r="D9" s="187">
        <v>0</v>
      </c>
      <c r="E9" s="187">
        <f t="shared" si="0"/>
        <v>0</v>
      </c>
      <c r="F9" s="187">
        <v>0</v>
      </c>
      <c r="G9" s="187">
        <v>0</v>
      </c>
      <c r="H9" s="187">
        <f t="shared" si="1"/>
        <v>0</v>
      </c>
      <c r="I9" s="187">
        <v>0</v>
      </c>
      <c r="J9" s="187">
        <v>0</v>
      </c>
      <c r="K9" s="187">
        <f t="shared" si="2"/>
        <v>0</v>
      </c>
      <c r="L9" s="187">
        <v>348225</v>
      </c>
      <c r="M9" s="187">
        <v>0</v>
      </c>
      <c r="N9" s="187">
        <f t="shared" si="3"/>
        <v>348225</v>
      </c>
    </row>
    <row r="10" spans="1:14" s="184" customFormat="1" ht="15" customHeight="1">
      <c r="A10" s="182">
        <v>6</v>
      </c>
      <c r="B10" s="186" t="s">
        <v>659</v>
      </c>
      <c r="C10" s="187">
        <v>0</v>
      </c>
      <c r="D10" s="187">
        <v>0</v>
      </c>
      <c r="E10" s="187">
        <f t="shared" si="0"/>
        <v>0</v>
      </c>
      <c r="F10" s="187">
        <v>0</v>
      </c>
      <c r="G10" s="187">
        <v>0</v>
      </c>
      <c r="H10" s="187">
        <f t="shared" si="1"/>
        <v>0</v>
      </c>
      <c r="I10" s="187">
        <v>0</v>
      </c>
      <c r="J10" s="187">
        <v>0</v>
      </c>
      <c r="K10" s="187">
        <f t="shared" si="2"/>
        <v>0</v>
      </c>
      <c r="L10" s="187">
        <v>0</v>
      </c>
      <c r="M10" s="187">
        <v>0</v>
      </c>
      <c r="N10" s="187">
        <f t="shared" si="3"/>
        <v>0</v>
      </c>
    </row>
    <row r="11" spans="1:14" s="184" customFormat="1" ht="15" customHeight="1">
      <c r="A11" s="182">
        <v>7</v>
      </c>
      <c r="B11" s="186" t="s">
        <v>660</v>
      </c>
      <c r="C11" s="187">
        <v>6022750</v>
      </c>
      <c r="D11" s="187">
        <v>0</v>
      </c>
      <c r="E11" s="187">
        <f t="shared" si="0"/>
        <v>6022750</v>
      </c>
      <c r="F11" s="187">
        <v>0</v>
      </c>
      <c r="G11" s="187">
        <v>0</v>
      </c>
      <c r="H11" s="187">
        <f t="shared" si="1"/>
        <v>0</v>
      </c>
      <c r="I11" s="187">
        <v>0</v>
      </c>
      <c r="J11" s="187">
        <v>0</v>
      </c>
      <c r="K11" s="187">
        <f t="shared" si="2"/>
        <v>0</v>
      </c>
      <c r="L11" s="187">
        <v>0</v>
      </c>
      <c r="M11" s="187">
        <v>0</v>
      </c>
      <c r="N11" s="187">
        <f t="shared" si="3"/>
        <v>0</v>
      </c>
    </row>
    <row r="12" spans="1:14" s="184" customFormat="1" ht="15" customHeight="1">
      <c r="A12" s="182">
        <v>8</v>
      </c>
      <c r="B12" s="186" t="s">
        <v>661</v>
      </c>
      <c r="C12" s="187">
        <v>0</v>
      </c>
      <c r="D12" s="187">
        <v>0</v>
      </c>
      <c r="E12" s="187">
        <f t="shared" si="0"/>
        <v>0</v>
      </c>
      <c r="F12" s="187">
        <v>244900</v>
      </c>
      <c r="G12" s="187">
        <v>0</v>
      </c>
      <c r="H12" s="187">
        <f t="shared" si="1"/>
        <v>244900</v>
      </c>
      <c r="I12" s="187">
        <v>0</v>
      </c>
      <c r="J12" s="187">
        <v>0</v>
      </c>
      <c r="K12" s="187">
        <f t="shared" si="2"/>
        <v>0</v>
      </c>
      <c r="L12" s="187">
        <v>0</v>
      </c>
      <c r="M12" s="187">
        <v>0</v>
      </c>
      <c r="N12" s="187">
        <f t="shared" si="3"/>
        <v>0</v>
      </c>
    </row>
    <row r="13" spans="1:14" s="184" customFormat="1" ht="15" customHeight="1">
      <c r="A13" s="182">
        <v>9</v>
      </c>
      <c r="B13" s="186" t="s">
        <v>662</v>
      </c>
      <c r="C13" s="187">
        <v>0</v>
      </c>
      <c r="D13" s="187">
        <v>0</v>
      </c>
      <c r="E13" s="187">
        <f t="shared" si="0"/>
        <v>0</v>
      </c>
      <c r="F13" s="187">
        <v>114000</v>
      </c>
      <c r="G13" s="187">
        <v>0</v>
      </c>
      <c r="H13" s="187">
        <f t="shared" si="1"/>
        <v>114000</v>
      </c>
      <c r="I13" s="187">
        <v>12518</v>
      </c>
      <c r="J13" s="187">
        <v>0</v>
      </c>
      <c r="K13" s="187">
        <f t="shared" si="2"/>
        <v>12518</v>
      </c>
      <c r="L13" s="187">
        <v>0</v>
      </c>
      <c r="M13" s="187">
        <v>0</v>
      </c>
      <c r="N13" s="187">
        <f t="shared" si="3"/>
        <v>0</v>
      </c>
    </row>
    <row r="14" spans="1:14" s="184" customFormat="1" ht="15" customHeight="1">
      <c r="A14" s="182">
        <v>10</v>
      </c>
      <c r="B14" s="185" t="s">
        <v>663</v>
      </c>
      <c r="C14" s="188">
        <f>SUM(C7:C13)</f>
        <v>6022750</v>
      </c>
      <c r="D14" s="188">
        <f>SUM(D7:D13)</f>
        <v>0</v>
      </c>
      <c r="E14" s="188">
        <f>SUM(E7:E13)</f>
        <v>6022750</v>
      </c>
      <c r="F14" s="188">
        <f aca="true" t="shared" si="4" ref="F14:N14">SUM(F7:F13)</f>
        <v>442340</v>
      </c>
      <c r="G14" s="188">
        <f t="shared" si="4"/>
        <v>0</v>
      </c>
      <c r="H14" s="188">
        <f t="shared" si="4"/>
        <v>442340</v>
      </c>
      <c r="I14" s="188">
        <f t="shared" si="4"/>
        <v>360331</v>
      </c>
      <c r="J14" s="188">
        <f t="shared" si="4"/>
        <v>0</v>
      </c>
      <c r="K14" s="188">
        <f t="shared" si="4"/>
        <v>360331</v>
      </c>
      <c r="L14" s="189">
        <f t="shared" si="4"/>
        <v>948475</v>
      </c>
      <c r="M14" s="188">
        <f t="shared" si="4"/>
        <v>0</v>
      </c>
      <c r="N14" s="189">
        <f t="shared" si="4"/>
        <v>948475</v>
      </c>
    </row>
    <row r="15" spans="1:14" s="184" customFormat="1" ht="15" customHeight="1">
      <c r="A15" s="182">
        <v>11</v>
      </c>
      <c r="B15" s="185" t="s">
        <v>664</v>
      </c>
      <c r="C15" s="188">
        <v>0</v>
      </c>
      <c r="D15" s="188">
        <v>0</v>
      </c>
      <c r="E15" s="188">
        <f>C15-D15</f>
        <v>0</v>
      </c>
      <c r="F15" s="188">
        <v>2289900</v>
      </c>
      <c r="G15" s="188">
        <v>792159</v>
      </c>
      <c r="H15" s="188">
        <f>F15-G15</f>
        <v>1497741</v>
      </c>
      <c r="I15" s="188">
        <v>18719701</v>
      </c>
      <c r="J15" s="188">
        <v>4191058</v>
      </c>
      <c r="K15" s="188">
        <f>I15-J15</f>
        <v>14528643</v>
      </c>
      <c r="L15" s="188">
        <v>0</v>
      </c>
      <c r="M15" s="188">
        <v>0</v>
      </c>
      <c r="N15" s="188">
        <f>L15-M15</f>
        <v>0</v>
      </c>
    </row>
    <row r="16" spans="1:14" s="184" customFormat="1" ht="15" customHeight="1">
      <c r="A16" s="182">
        <v>12</v>
      </c>
      <c r="B16" s="185" t="s">
        <v>665</v>
      </c>
      <c r="C16" s="188">
        <v>41612150</v>
      </c>
      <c r="D16" s="188">
        <v>15886171</v>
      </c>
      <c r="E16" s="188">
        <f>C16-D16</f>
        <v>25725979</v>
      </c>
      <c r="F16" s="188">
        <v>5930803</v>
      </c>
      <c r="G16" s="188">
        <v>1120742</v>
      </c>
      <c r="H16" s="188">
        <f>F16-G16</f>
        <v>4810061</v>
      </c>
      <c r="I16" s="188">
        <v>7361541</v>
      </c>
      <c r="J16" s="188">
        <v>4274184</v>
      </c>
      <c r="K16" s="188">
        <f>I16-J16</f>
        <v>3087357</v>
      </c>
      <c r="L16" s="190">
        <v>2040750</v>
      </c>
      <c r="M16" s="190">
        <v>62676</v>
      </c>
      <c r="N16" s="188">
        <f>L16-M16</f>
        <v>1978074</v>
      </c>
    </row>
    <row r="17" spans="1:14" s="184" customFormat="1" ht="15" customHeight="1">
      <c r="A17" s="182">
        <v>13</v>
      </c>
      <c r="B17" s="191" t="s">
        <v>666</v>
      </c>
      <c r="C17" s="192">
        <f>SUM(C14:C16)</f>
        <v>47634900</v>
      </c>
      <c r="D17" s="192">
        <f>SUM(D14:D16)</f>
        <v>15886171</v>
      </c>
      <c r="E17" s="192">
        <f>SUM(E14:E16)</f>
        <v>31748729</v>
      </c>
      <c r="F17" s="192">
        <f aca="true" t="shared" si="5" ref="F17:N17">SUM(F14:F16)</f>
        <v>8663043</v>
      </c>
      <c r="G17" s="192">
        <f t="shared" si="5"/>
        <v>1912901</v>
      </c>
      <c r="H17" s="192">
        <f t="shared" si="5"/>
        <v>6750142</v>
      </c>
      <c r="I17" s="192">
        <f t="shared" si="5"/>
        <v>26441573</v>
      </c>
      <c r="J17" s="192">
        <f t="shared" si="5"/>
        <v>8465242</v>
      </c>
      <c r="K17" s="192">
        <f t="shared" si="5"/>
        <v>17976331</v>
      </c>
      <c r="L17" s="192">
        <f t="shared" si="5"/>
        <v>2989225</v>
      </c>
      <c r="M17" s="192">
        <f t="shared" si="5"/>
        <v>62676</v>
      </c>
      <c r="N17" s="192">
        <f t="shared" si="5"/>
        <v>2926549</v>
      </c>
    </row>
    <row r="18" spans="1:14" s="184" customFormat="1" ht="15" customHeight="1">
      <c r="A18" s="182">
        <v>14</v>
      </c>
      <c r="B18" s="186" t="s">
        <v>667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7">
        <v>0</v>
      </c>
      <c r="M18" s="187">
        <v>0</v>
      </c>
      <c r="N18" s="186">
        <f>L18-M18</f>
        <v>0</v>
      </c>
    </row>
    <row r="19" spans="1:14" s="184" customFormat="1" ht="15" customHeight="1">
      <c r="A19" s="182">
        <v>15</v>
      </c>
      <c r="B19" s="186" t="s">
        <v>668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7">
        <v>0</v>
      </c>
      <c r="M19" s="187">
        <v>0</v>
      </c>
      <c r="N19" s="186">
        <f>L19-M19</f>
        <v>0</v>
      </c>
    </row>
    <row r="20" spans="1:14" s="184" customFormat="1" ht="15" customHeight="1">
      <c r="A20" s="182">
        <v>16</v>
      </c>
      <c r="B20" s="186" t="s">
        <v>669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10655</v>
      </c>
      <c r="J20" s="186">
        <v>8074</v>
      </c>
      <c r="K20" s="186">
        <f>I20-J20</f>
        <v>2581</v>
      </c>
      <c r="L20" s="187">
        <v>2750990</v>
      </c>
      <c r="M20" s="187">
        <v>1594036</v>
      </c>
      <c r="N20" s="187">
        <f>L20-M20</f>
        <v>1156954</v>
      </c>
    </row>
    <row r="21" spans="1:14" s="184" customFormat="1" ht="15" customHeight="1">
      <c r="A21" s="182">
        <v>17</v>
      </c>
      <c r="B21" s="186" t="s">
        <v>670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7">
        <v>467109</v>
      </c>
      <c r="M21" s="187">
        <v>467109</v>
      </c>
      <c r="N21" s="186">
        <v>0</v>
      </c>
    </row>
    <row r="22" spans="1:14" s="184" customFormat="1" ht="15" customHeight="1">
      <c r="A22" s="182">
        <v>18</v>
      </c>
      <c r="B22" s="191" t="s">
        <v>671</v>
      </c>
      <c r="C22" s="191">
        <f>SUM(C18:C21)</f>
        <v>0</v>
      </c>
      <c r="D22" s="191">
        <f>SUM(D18:D21)</f>
        <v>0</v>
      </c>
      <c r="E22" s="191">
        <f>SUM(E18:E21)</f>
        <v>0</v>
      </c>
      <c r="F22" s="191">
        <f aca="true" t="shared" si="6" ref="F22:K22">SUM(F18:F21)</f>
        <v>0</v>
      </c>
      <c r="G22" s="191">
        <f t="shared" si="6"/>
        <v>0</v>
      </c>
      <c r="H22" s="191">
        <f t="shared" si="6"/>
        <v>0</v>
      </c>
      <c r="I22" s="191">
        <f t="shared" si="6"/>
        <v>10655</v>
      </c>
      <c r="J22" s="191">
        <f t="shared" si="6"/>
        <v>8074</v>
      </c>
      <c r="K22" s="191">
        <f t="shared" si="6"/>
        <v>2581</v>
      </c>
      <c r="L22" s="192">
        <f>SUM(L18:L21)</f>
        <v>3218099</v>
      </c>
      <c r="M22" s="192">
        <f>SUM(M18:M21)</f>
        <v>2061145</v>
      </c>
      <c r="N22" s="192">
        <f>SUM(N18:N21)</f>
        <v>1156954</v>
      </c>
    </row>
    <row r="23" spans="1:14" s="184" customFormat="1" ht="15" customHeight="1">
      <c r="A23" s="182">
        <v>19</v>
      </c>
      <c r="B23" s="186" t="s">
        <v>672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94">
        <v>200189</v>
      </c>
      <c r="M23" s="187">
        <v>104538</v>
      </c>
      <c r="N23" s="187">
        <f>L23-M23</f>
        <v>95651</v>
      </c>
    </row>
    <row r="24" spans="1:14" s="184" customFormat="1" ht="15" customHeight="1">
      <c r="A24" s="182">
        <v>20</v>
      </c>
      <c r="B24" s="186" t="s">
        <v>673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94">
        <v>0</v>
      </c>
      <c r="M24" s="187">
        <v>0</v>
      </c>
      <c r="N24" s="187">
        <f>L24-M24</f>
        <v>0</v>
      </c>
    </row>
    <row r="25" spans="1:14" s="184" customFormat="1" ht="15" customHeight="1">
      <c r="A25" s="182">
        <v>21</v>
      </c>
      <c r="B25" s="191" t="s">
        <v>674</v>
      </c>
      <c r="C25" s="191">
        <f aca="true" t="shared" si="7" ref="C25:H25">C23</f>
        <v>0</v>
      </c>
      <c r="D25" s="191">
        <f t="shared" si="7"/>
        <v>0</v>
      </c>
      <c r="E25" s="191">
        <f t="shared" si="7"/>
        <v>0</v>
      </c>
      <c r="F25" s="191">
        <f t="shared" si="7"/>
        <v>0</v>
      </c>
      <c r="G25" s="191">
        <f t="shared" si="7"/>
        <v>0</v>
      </c>
      <c r="H25" s="191">
        <f t="shared" si="7"/>
        <v>0</v>
      </c>
      <c r="I25" s="191">
        <f aca="true" t="shared" si="8" ref="I25:N25">SUM(I23:I24)</f>
        <v>0</v>
      </c>
      <c r="J25" s="191">
        <f t="shared" si="8"/>
        <v>0</v>
      </c>
      <c r="K25" s="191">
        <f t="shared" si="8"/>
        <v>0</v>
      </c>
      <c r="L25" s="193">
        <f t="shared" si="8"/>
        <v>200189</v>
      </c>
      <c r="M25" s="192">
        <f t="shared" si="8"/>
        <v>104538</v>
      </c>
      <c r="N25" s="192">
        <f t="shared" si="8"/>
        <v>95651</v>
      </c>
    </row>
    <row r="26" spans="1:14" s="184" customFormat="1" ht="15" customHeight="1">
      <c r="A26" s="182">
        <v>22</v>
      </c>
      <c r="B26" s="185" t="s">
        <v>675</v>
      </c>
      <c r="C26" s="185"/>
      <c r="D26" s="185"/>
      <c r="E26" s="185"/>
      <c r="F26" s="186"/>
      <c r="G26" s="186"/>
      <c r="H26" s="186"/>
      <c r="I26" s="186"/>
      <c r="J26" s="186"/>
      <c r="K26" s="186"/>
      <c r="L26" s="186"/>
      <c r="M26" s="186"/>
      <c r="N26" s="186"/>
    </row>
    <row r="27" spans="1:14" s="184" customFormat="1" ht="15" customHeight="1">
      <c r="A27" s="182">
        <v>23</v>
      </c>
      <c r="B27" s="186" t="s">
        <v>676</v>
      </c>
      <c r="C27" s="186">
        <v>0</v>
      </c>
      <c r="D27" s="186">
        <v>0</v>
      </c>
      <c r="E27" s="186">
        <f>C27-D27</f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f>I27-J27</f>
        <v>0</v>
      </c>
      <c r="L27" s="186">
        <v>0</v>
      </c>
      <c r="M27" s="186">
        <v>0</v>
      </c>
      <c r="N27" s="186">
        <v>0</v>
      </c>
    </row>
    <row r="28" spans="1:14" s="184" customFormat="1" ht="15" customHeight="1">
      <c r="A28" s="182">
        <v>24</v>
      </c>
      <c r="B28" s="186" t="s">
        <v>677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f>I28-J28</f>
        <v>0</v>
      </c>
      <c r="L28" s="186">
        <v>0</v>
      </c>
      <c r="M28" s="186">
        <v>0</v>
      </c>
      <c r="N28" s="186">
        <f>L28-M28</f>
        <v>0</v>
      </c>
    </row>
    <row r="29" spans="1:14" s="184" customFormat="1" ht="15" customHeight="1">
      <c r="A29" s="182">
        <v>25</v>
      </c>
      <c r="B29" s="191" t="s">
        <v>678</v>
      </c>
      <c r="C29" s="191">
        <f aca="true" t="shared" si="9" ref="C29:N29">SUM(C27:C28)</f>
        <v>0</v>
      </c>
      <c r="D29" s="191">
        <f t="shared" si="9"/>
        <v>0</v>
      </c>
      <c r="E29" s="191">
        <f t="shared" si="9"/>
        <v>0</v>
      </c>
      <c r="F29" s="191">
        <f t="shared" si="9"/>
        <v>0</v>
      </c>
      <c r="G29" s="191">
        <f t="shared" si="9"/>
        <v>0</v>
      </c>
      <c r="H29" s="191">
        <f t="shared" si="9"/>
        <v>0</v>
      </c>
      <c r="I29" s="191">
        <f t="shared" si="9"/>
        <v>0</v>
      </c>
      <c r="J29" s="191">
        <f t="shared" si="9"/>
        <v>0</v>
      </c>
      <c r="K29" s="191">
        <f t="shared" si="9"/>
        <v>0</v>
      </c>
      <c r="L29" s="191">
        <f t="shared" si="9"/>
        <v>0</v>
      </c>
      <c r="M29" s="191">
        <f t="shared" si="9"/>
        <v>0</v>
      </c>
      <c r="N29" s="191">
        <f t="shared" si="9"/>
        <v>0</v>
      </c>
    </row>
    <row r="30" spans="1:16" s="184" customFormat="1" ht="15" customHeight="1">
      <c r="A30" s="182">
        <v>26</v>
      </c>
      <c r="B30" s="191" t="s">
        <v>679</v>
      </c>
      <c r="C30" s="192">
        <f aca="true" t="shared" si="10" ref="C30:N30">C17+C22+C25+C29</f>
        <v>47634900</v>
      </c>
      <c r="D30" s="192">
        <f t="shared" si="10"/>
        <v>15886171</v>
      </c>
      <c r="E30" s="192">
        <f t="shared" si="10"/>
        <v>31748729</v>
      </c>
      <c r="F30" s="192">
        <f t="shared" si="10"/>
        <v>8663043</v>
      </c>
      <c r="G30" s="192">
        <f t="shared" si="10"/>
        <v>1912901</v>
      </c>
      <c r="H30" s="192">
        <f t="shared" si="10"/>
        <v>6750142</v>
      </c>
      <c r="I30" s="192">
        <f t="shared" si="10"/>
        <v>26452228</v>
      </c>
      <c r="J30" s="192">
        <f t="shared" si="10"/>
        <v>8473316</v>
      </c>
      <c r="K30" s="192">
        <f t="shared" si="10"/>
        <v>17978912</v>
      </c>
      <c r="L30" s="193">
        <f t="shared" si="10"/>
        <v>6407513</v>
      </c>
      <c r="M30" s="193">
        <f t="shared" si="10"/>
        <v>2228359</v>
      </c>
      <c r="N30" s="193">
        <f t="shared" si="10"/>
        <v>4179154</v>
      </c>
      <c r="P30" s="195"/>
    </row>
    <row r="31" spans="1:14" ht="12.75">
      <c r="A31" s="182">
        <v>27</v>
      </c>
      <c r="B31" s="196" t="s">
        <v>680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</row>
    <row r="32" spans="1:14" s="184" customFormat="1" ht="12">
      <c r="A32" s="182">
        <v>28</v>
      </c>
      <c r="B32" s="186" t="s">
        <v>656</v>
      </c>
      <c r="C32" s="186"/>
      <c r="D32" s="186"/>
      <c r="E32" s="186"/>
      <c r="F32" s="187">
        <v>132273</v>
      </c>
      <c r="G32" s="187">
        <v>0</v>
      </c>
      <c r="H32" s="187">
        <v>132273</v>
      </c>
      <c r="I32" s="186"/>
      <c r="J32" s="186"/>
      <c r="K32" s="186"/>
      <c r="L32" s="186"/>
      <c r="M32" s="186"/>
      <c r="N32" s="186"/>
    </row>
    <row r="33" spans="1:14" s="184" customFormat="1" ht="12">
      <c r="A33" s="182">
        <v>29</v>
      </c>
      <c r="B33" s="185" t="s">
        <v>664</v>
      </c>
      <c r="C33" s="186"/>
      <c r="D33" s="186"/>
      <c r="E33" s="186"/>
      <c r="F33" s="187">
        <v>4016384</v>
      </c>
      <c r="G33" s="187">
        <v>0</v>
      </c>
      <c r="H33" s="187">
        <v>4016384</v>
      </c>
      <c r="I33" s="186"/>
      <c r="J33" s="186"/>
      <c r="K33" s="186"/>
      <c r="L33" s="186"/>
      <c r="M33" s="186"/>
      <c r="N33" s="186"/>
    </row>
    <row r="34" spans="1:14" s="202" customFormat="1" ht="36">
      <c r="A34" s="182">
        <v>30</v>
      </c>
      <c r="B34" s="199" t="s">
        <v>681</v>
      </c>
      <c r="C34" s="200">
        <f>SUM(C32:C33)</f>
        <v>0</v>
      </c>
      <c r="D34" s="200">
        <f>SUM(D32:D33)</f>
        <v>0</v>
      </c>
      <c r="E34" s="200">
        <f>SUM(E32:E33)</f>
        <v>0</v>
      </c>
      <c r="F34" s="201">
        <f>SUM(F32:F33)</f>
        <v>4148657</v>
      </c>
      <c r="G34" s="201">
        <f aca="true" t="shared" si="11" ref="G34:N34">SUM(G32:G33)</f>
        <v>0</v>
      </c>
      <c r="H34" s="201">
        <f t="shared" si="11"/>
        <v>4148657</v>
      </c>
      <c r="I34" s="200">
        <f t="shared" si="11"/>
        <v>0</v>
      </c>
      <c r="J34" s="200">
        <f t="shared" si="11"/>
        <v>0</v>
      </c>
      <c r="K34" s="200">
        <f t="shared" si="11"/>
        <v>0</v>
      </c>
      <c r="L34" s="200">
        <f t="shared" si="11"/>
        <v>0</v>
      </c>
      <c r="M34" s="200">
        <f t="shared" si="11"/>
        <v>0</v>
      </c>
      <c r="N34" s="200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2017-05-23T07:57:50Z</cp:lastPrinted>
  <dcterms:created xsi:type="dcterms:W3CDTF">2011-02-02T09:24:37Z</dcterms:created>
  <dcterms:modified xsi:type="dcterms:W3CDTF">2017-05-23T07:59:43Z</dcterms:modified>
  <cp:category/>
  <cp:version/>
  <cp:contentType/>
  <cp:contentStatus/>
</cp:coreProperties>
</file>