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mód 12.31." sheetId="1" r:id="rId1"/>
    <sheet name="mód 10" sheetId="2" r:id="rId2"/>
    <sheet name="Mód. 07" sheetId="3" r:id="rId3"/>
    <sheet name="Mód. 05. 24." sheetId="4" r:id="rId4"/>
    <sheet name="PM. 04.05." sheetId="5" r:id="rId5"/>
    <sheet name="Összesen" sheetId="6" r:id="rId6"/>
    <sheet name="Felh" sheetId="7" r:id="rId7"/>
    <sheet name="Adósságot kel.köt." sheetId="8" r:id="rId8"/>
    <sheet name="EU" sheetId="9" r:id="rId9"/>
    <sheet name="Egyensúly 2012-2014. " sheetId="10" r:id="rId10"/>
    <sheet name="utem" sheetId="11" r:id="rId11"/>
    <sheet name="tobbeves" sheetId="12" r:id="rId12"/>
    <sheet name="közvetett támog" sheetId="13" r:id="rId13"/>
    <sheet name="Adósságot kel.köt. (2)" sheetId="14" r:id="rId14"/>
    <sheet name="Bevételek" sheetId="15" r:id="rId15"/>
    <sheet name="Kiadás" sheetId="16" r:id="rId16"/>
    <sheet name="COFOG" sheetId="17" r:id="rId17"/>
    <sheet name="Határozat" sheetId="18" r:id="rId18"/>
    <sheet name="Határozat (2)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aa" localSheetId="0">'[1]vagyon'!#REF!</definedName>
    <definedName name="aa" localSheetId="2">'[1]vagyon'!#REF!</definedName>
    <definedName name="aa">'[1]vagyon'!#REF!</definedName>
    <definedName name="aaa" localSheetId="0">'[1]vagyon'!#REF!</definedName>
    <definedName name="aaa" localSheetId="2">'[1]vagyon'!#REF!</definedName>
    <definedName name="aaa">'[1]vagyon'!#REF!</definedName>
    <definedName name="bb" localSheetId="0">'[1]vagyon'!#REF!</definedName>
    <definedName name="bb" localSheetId="2">'[1]vagyon'!#REF!</definedName>
    <definedName name="bb">'[1]vagyon'!#REF!</definedName>
    <definedName name="bbb" localSheetId="0">'[1]vagyon'!#REF!</definedName>
    <definedName name="bbb" localSheetId="2">'[1]vagyon'!#REF!</definedName>
    <definedName name="bbb">'[1]vagyon'!#REF!</definedName>
    <definedName name="bháza" localSheetId="0">'[1]vagyon'!#REF!</definedName>
    <definedName name="bháza" localSheetId="2">'[1]vagyon'!#REF!</definedName>
    <definedName name="bháza">'[1]vagyon'!#REF!</definedName>
    <definedName name="CC" localSheetId="0">'[1]vagyon'!#REF!</definedName>
    <definedName name="CC" localSheetId="2">'[1]vagyon'!#REF!</definedName>
    <definedName name="CC">'[1]vagyon'!#REF!</definedName>
    <definedName name="ccc" localSheetId="0">'[1]vagyon'!#REF!</definedName>
    <definedName name="ccc" localSheetId="2">'[1]vagyon'!#REF!</definedName>
    <definedName name="ccc">'[1]vagyon'!#REF!</definedName>
    <definedName name="cccc" localSheetId="0">'[2]vagyon'!#REF!</definedName>
    <definedName name="cccc" localSheetId="2">'[2]vagyon'!#REF!</definedName>
    <definedName name="cccc">'[2]vagyon'!#REF!</definedName>
    <definedName name="cccccc" localSheetId="0">'[1]vagyon'!#REF!</definedName>
    <definedName name="cccccc" localSheetId="2">'[1]vagyon'!#REF!</definedName>
    <definedName name="cccccc">'[1]vagyon'!#REF!</definedName>
    <definedName name="ee" localSheetId="0">'[2]vagyon'!#REF!</definedName>
    <definedName name="ee" localSheetId="2">'[2]vagyon'!#REF!</definedName>
    <definedName name="ee">'[2]vagyon'!#REF!</definedName>
    <definedName name="éé" localSheetId="0">'[1]vagyon'!#REF!</definedName>
    <definedName name="éé" localSheetId="2">'[1]vagyon'!#REF!</definedName>
    <definedName name="éé">'[1]vagyon'!#REF!</definedName>
    <definedName name="ééééé" localSheetId="0">'[1]vagyon'!#REF!</definedName>
    <definedName name="ééééé" localSheetId="2">'[1]vagyon'!#REF!</definedName>
    <definedName name="ééééé">'[1]vagyon'!#REF!</definedName>
    <definedName name="ff" localSheetId="0">'[2]vagyon'!#REF!</definedName>
    <definedName name="ff" localSheetId="2">'[2]vagyon'!#REF!</definedName>
    <definedName name="ff">'[2]vagyon'!#REF!</definedName>
    <definedName name="fff" localSheetId="0">'[1]vagyon'!#REF!</definedName>
    <definedName name="fff" localSheetId="2">'[1]vagyon'!#REF!</definedName>
    <definedName name="fff">'[1]vagyon'!#REF!</definedName>
    <definedName name="ffff" localSheetId="0">'[1]vagyon'!#REF!</definedName>
    <definedName name="ffff" localSheetId="2">'[1]vagyon'!#REF!</definedName>
    <definedName name="ffff">'[1]vagyon'!#REF!</definedName>
    <definedName name="ffffffff" localSheetId="0">'[1]vagyon'!#REF!</definedName>
    <definedName name="ffffffff" localSheetId="2">'[1]vagyon'!#REF!</definedName>
    <definedName name="ffffffff">'[1]vagyon'!#REF!</definedName>
    <definedName name="HHH" localSheetId="0">'[1]vagyon'!#REF!</definedName>
    <definedName name="HHH" localSheetId="2">'[1]vagyon'!#REF!</definedName>
    <definedName name="HHH">'[1]vagyon'!#REF!</definedName>
    <definedName name="HHHH" localSheetId="0">'[1]vagyon'!#REF!</definedName>
    <definedName name="HHHH" localSheetId="2">'[1]vagyon'!#REF!</definedName>
    <definedName name="HHHH">'[1]vagyon'!#REF!</definedName>
    <definedName name="iiii" localSheetId="0">'[1]vagyon'!#REF!</definedName>
    <definedName name="iiii" localSheetId="2">'[1]vagyon'!#REF!</definedName>
    <definedName name="iiii">'[1]vagyon'!#REF!</definedName>
    <definedName name="kkk" localSheetId="0">'[1]vagyon'!#REF!</definedName>
    <definedName name="kkk" localSheetId="2">'[1]vagyon'!#REF!</definedName>
    <definedName name="kkk">'[1]vagyon'!#REF!</definedName>
    <definedName name="kkkkk" localSheetId="0">'[1]vagyon'!#REF!</definedName>
    <definedName name="kkkkk" localSheetId="2">'[1]vagyon'!#REF!</definedName>
    <definedName name="kkkkk">'[1]vagyon'!#REF!</definedName>
    <definedName name="lll" localSheetId="0">'[1]vagyon'!#REF!</definedName>
    <definedName name="lll" localSheetId="2">'[1]vagyon'!#REF!</definedName>
    <definedName name="lll">'[1]vagyon'!#REF!</definedName>
    <definedName name="mm" localSheetId="0">'[1]vagyon'!#REF!</definedName>
    <definedName name="mm" localSheetId="2">'[1]vagyon'!#REF!</definedName>
    <definedName name="mm">'[1]vagyon'!#REF!</definedName>
    <definedName name="mmm" localSheetId="0">'[1]vagyon'!#REF!</definedName>
    <definedName name="mmm" localSheetId="2">'[1]vagyon'!#REF!</definedName>
    <definedName name="mmm">'[1]vagyon'!#REF!</definedName>
    <definedName name="_xlnm.Print_Titles" localSheetId="13">'Adósságot kel.köt. (2)'!$1:$9</definedName>
    <definedName name="_xlnm.Print_Titles" localSheetId="14">'Bevételek'!$1:$4</definedName>
    <definedName name="_xlnm.Print_Titles" localSheetId="16">'COFOG'!$1:$5</definedName>
    <definedName name="_xlnm.Print_Titles" localSheetId="9">'Egyensúly 2012-2014. '!$1:$2</definedName>
    <definedName name="_xlnm.Print_Titles" localSheetId="6">'Felh'!$1:$6</definedName>
    <definedName name="_xlnm.Print_Titles" localSheetId="15">'Kiadás'!$1:$4</definedName>
    <definedName name="_xlnm.Print_Titles" localSheetId="12">'közvetett támog'!$1:$3</definedName>
    <definedName name="_xlnm.Print_Titles" localSheetId="5">'Összesen'!$1:$4</definedName>
    <definedName name="Nyomtatási_ter" localSheetId="0">'[3]vagyon'!#REF!</definedName>
    <definedName name="Nyomtatási_ter" localSheetId="2">'[3]vagyon'!#REF!</definedName>
    <definedName name="Nyomtatási_ter">'[3]vagyon'!#REF!</definedName>
    <definedName name="Nyomtatási_ter2" localSheetId="0">'[1]vagyon'!#REF!</definedName>
    <definedName name="Nyomtatási_ter2" localSheetId="2">'[1]vagyon'!#REF!</definedName>
    <definedName name="Nyomtatási_ter2">'[1]vagyon'!#REF!</definedName>
    <definedName name="OOO" localSheetId="0">'[2]vagyon'!#REF!</definedName>
    <definedName name="OOO" localSheetId="2">'[2]vagyon'!#REF!</definedName>
    <definedName name="OOO">'[2]vagyon'!#REF!</definedName>
    <definedName name="OOOO" localSheetId="0">'[1]vagyon'!#REF!</definedName>
    <definedName name="OOOO" localSheetId="2">'[1]vagyon'!#REF!</definedName>
    <definedName name="OOOO">'[1]vagyon'!#REF!</definedName>
    <definedName name="OOOOOO" localSheetId="0">'[1]vagyon'!#REF!</definedName>
    <definedName name="OOOOOO" localSheetId="2">'[1]vagyon'!#REF!</definedName>
    <definedName name="OOOOOO">'[1]vagyon'!#REF!</definedName>
    <definedName name="OOÚÚÚÚ" localSheetId="0">'[1]vagyon'!#REF!</definedName>
    <definedName name="OOÚÚÚÚ" localSheetId="2">'[1]vagyon'!#REF!</definedName>
    <definedName name="OOÚÚÚÚ">'[1]vagyon'!#REF!</definedName>
    <definedName name="OŐŐ" localSheetId="0">'[1]vagyon'!#REF!</definedName>
    <definedName name="OŐŐ" localSheetId="2">'[1]vagyon'!#REF!</definedName>
    <definedName name="OŐŐ">'[1]vagyon'!#REF!</definedName>
    <definedName name="ŐŐŐ" localSheetId="0">'[1]vagyon'!#REF!</definedName>
    <definedName name="ŐŐŐ" localSheetId="2">'[1]vagyon'!#REF!</definedName>
    <definedName name="ŐŐŐ">'[1]vagyon'!#REF!</definedName>
    <definedName name="Pénzmaradvány." localSheetId="0">'[2]vagyon'!#REF!</definedName>
    <definedName name="Pénzmaradvány." localSheetId="2">'[2]vagyon'!#REF!</definedName>
    <definedName name="Pénzmaradvány.">'[2]vagyon'!#REF!</definedName>
    <definedName name="pénzmaradvány1" localSheetId="0">'[1]vagyon'!#REF!</definedName>
    <definedName name="pénzmaradvány1" localSheetId="2">'[1]vagyon'!#REF!</definedName>
    <definedName name="pénzmaradvány1">'[1]vagyon'!#REF!</definedName>
    <definedName name="pp" localSheetId="0">'[1]vagyon'!#REF!</definedName>
    <definedName name="pp" localSheetId="2">'[1]vagyon'!#REF!</definedName>
    <definedName name="pp">'[1]vagyon'!#REF!</definedName>
    <definedName name="uu" localSheetId="0">'[1]vagyon'!#REF!</definedName>
    <definedName name="uu" localSheetId="2">'[1]vagyon'!#REF!</definedName>
    <definedName name="uu">'[1]vagyon'!#REF!</definedName>
    <definedName name="uuuuu" localSheetId="0">'[1]vagyon'!#REF!</definedName>
    <definedName name="uuuuu" localSheetId="2">'[1]vagyon'!#REF!</definedName>
    <definedName name="uuuuu">'[1]vagyon'!#REF!</definedName>
    <definedName name="ŰŰ" localSheetId="0">'[2]vagyon'!#REF!</definedName>
    <definedName name="ŰŰ" localSheetId="2">'[2]vagyon'!#REF!</definedName>
    <definedName name="ŰŰ">'[2]vagyon'!#REF!</definedName>
    <definedName name="vagy" localSheetId="0">'[4]vagyon'!#REF!</definedName>
    <definedName name="vagy" localSheetId="2">'[4]vagyon'!#REF!</definedName>
    <definedName name="vagy">'[4]vagyon'!#REF!</definedName>
    <definedName name="ww" localSheetId="0">'[1]vagyon'!#REF!</definedName>
    <definedName name="ww" localSheetId="2">'[1]vagyon'!#REF!</definedName>
    <definedName name="ww">'[1]vagyon'!#REF!</definedName>
    <definedName name="XXXX" localSheetId="0">'[1]vagyon'!#REF!</definedName>
    <definedName name="XXXX" localSheetId="2">'[1]vagyon'!#REF!</definedName>
    <definedName name="XXXX">'[1]vagyon'!#REF!</definedName>
    <definedName name="xxxxx" localSheetId="0">'[1]vagyon'!#REF!</definedName>
    <definedName name="xxxxx" localSheetId="2">'[1]vagyon'!#REF!</definedName>
    <definedName name="xxxxx">'[1]vagyon'!#REF!</definedName>
    <definedName name="ZZZZZ" localSheetId="0">'[1]vagyon'!#REF!</definedName>
    <definedName name="ZZZZZ" localSheetId="2">'[1]vagyon'!#REF!</definedName>
    <definedName name="ZZZZZ">'[1]vagyon'!#REF!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6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7.xml><?xml version="1.0" encoding="utf-8"?>
<comments xmlns="http://schemas.openxmlformats.org/spreadsheetml/2006/main">
  <authors>
    <author>Livi</author>
  </authors>
  <commentLis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<sst xmlns="http://schemas.openxmlformats.org/spreadsheetml/2006/main" count="1347" uniqueCount="720">
  <si>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</si>
  <si>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</si>
  <si>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</si>
  <si>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</si>
  <si>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</si>
  <si>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</si>
  <si>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</si>
  <si>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</si>
  <si>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</si>
  <si>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</si>
  <si>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</si>
  <si>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</si>
  <si>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</si>
  <si>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</si>
  <si>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</si>
  <si>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</si>
  <si>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</si>
  <si>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</si>
  <si>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</si>
  <si>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</si>
  <si>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</si>
  <si>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</si>
  <si>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</si>
  <si>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</si>
  <si>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</si>
  <si>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</si>
  <si>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</si>
  <si>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</si>
  <si>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</si>
  <si>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</si>
  <si>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</si>
  <si>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</si>
  <si>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</si>
  <si>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</si>
  <si>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</si>
  <si>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</si>
  <si>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</si>
  <si>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</si>
  <si>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</si>
  <si>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</si>
  <si>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</si>
  <si>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</si>
  <si>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</si>
  <si>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</si>
  <si>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</si>
  <si>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</si>
  <si>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</si>
  <si>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</si>
  <si>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</si>
  <si>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</si>
  <si>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</si>
  <si>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</si>
  <si>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</si>
  <si>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</si>
  <si>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</si>
  <si>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</si>
  <si>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</si>
  <si>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</si>
  <si>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</si>
  <si>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</si>
  <si>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</si>
  <si>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</si>
  <si>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</si>
  <si>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</si>
  <si>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</si>
  <si>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</si>
  <si>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</si>
  <si>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</si>
  <si>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</si>
  <si>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</si>
  <si>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</si>
  <si>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</si>
  <si>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</si>
  <si>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</si>
  <si>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</si>
  <si>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</si>
  <si>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</si>
  <si>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</si>
  <si>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</si>
  <si>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</si>
  <si>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</si>
  <si>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</si>
  <si>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</si>
  <si>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</si>
  <si>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</si>
  <si>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</si>
  <si>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</si>
  <si>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</si>
  <si>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</si>
  <si>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</si>
  <si>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</si>
  <si>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</si>
  <si>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</si>
  <si>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</si>
  <si>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</si>
  <si>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</si>
  <si>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</si>
  <si>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</si>
  <si>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</si>
  <si>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</si>
  <si>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</si>
  <si>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</si>
  <si>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</si>
  <si>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</si>
  <si>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</si>
  <si>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</si>
  <si>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</si>
  <si>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</si>
  <si>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</si>
  <si>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</si>
  <si>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</si>
  <si>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</si>
  <si>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</si>
  <si>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</si>
  <si>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</si>
  <si>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</si>
  <si>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</si>
  <si>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</si>
  <si>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</si>
  <si>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</si>
  <si>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</si>
  <si>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</si>
  <si>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</si>
  <si>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</si>
  <si>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</si>
  <si>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</si>
  <si>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</si>
  <si>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</si>
  <si>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</si>
  <si>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</si>
  <si>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</si>
  <si>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</si>
  <si>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</si>
  <si>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</si>
  <si>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</si>
  <si>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</si>
  <si>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</si>
  <si>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</si>
  <si>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</si>
  <si>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</si>
  <si>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</si>
  <si>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</si>
  <si>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</si>
  <si>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</si>
  <si>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</si>
  <si>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</si>
  <si>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</si>
  <si>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</si>
  <si>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</si>
  <si>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</si>
  <si>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</si>
  <si>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</si>
  <si>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</si>
  <si>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</si>
  <si>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</si>
  <si>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</si>
  <si>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</si>
  <si>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</si>
  <si>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</si>
  <si>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</si>
  <si>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</si>
  <si>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</si>
  <si>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</si>
  <si>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</si>
  <si>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</si>
  <si>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</si>
  <si>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</si>
  <si>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</si>
  <si>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</si>
  <si>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</si>
  <si>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</si>
  <si>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</si>
  <si>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</si>
  <si>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</si>
  <si>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</si>
  <si>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</si>
  <si>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</si>
  <si>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</si>
  <si>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</si>
  <si>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</si>
  <si>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</si>
  <si>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</si>
  <si>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</si>
  <si>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</si>
  <si>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</si>
  <si>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</si>
  <si>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</si>
  <si>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</si>
  <si>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</si>
  <si>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</si>
  <si>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</si>
  <si>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</si>
  <si>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</si>
  <si>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</si>
  <si>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</si>
  <si>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</si>
  <si>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</si>
  <si>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</si>
  <si>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</si>
  <si>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</si>
  <si>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</si>
  <si>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</si>
  <si>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</si>
  <si>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</si>
  <si>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</si>
  <si>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</si>
  <si>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</si>
  <si>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</si>
  <si>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</si>
  <si>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</si>
  <si>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</si>
  <si>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</si>
  <si>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</si>
  <si>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</si>
  <si>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</si>
  <si>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</si>
  <si>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</si>
  <si>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</si>
  <si>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</si>
  <si>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</si>
  <si>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</si>
  <si>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</si>
  <si>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</si>
  <si>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</si>
  <si>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</si>
  <si>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</si>
  <si>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</si>
  <si>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</si>
  <si>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</si>
  <si>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</si>
  <si>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</si>
  <si>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</si>
  <si>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</si>
  <si>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</si>
  <si>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</si>
  <si>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</si>
  <si>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</si>
  <si>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</si>
  <si>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</si>
  <si>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</si>
  <si>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</si>
  <si>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</si>
  <si>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</si>
  <si>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</si>
  <si>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</si>
  <si>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</si>
  <si>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</si>
  <si>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</si>
  <si>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</si>
  <si>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</si>
  <si>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</si>
  <si>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</si>
  <si>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</si>
  <si>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</si>
  <si>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</si>
  <si>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</si>
  <si>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</si>
  <si>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</si>
  <si>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</si>
  <si>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</si>
  <si>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</si>
  <si>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</si>
  <si>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</si>
  <si>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</si>
  <si>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</si>
  <si>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</si>
  <si>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</si>
  <si>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</si>
  <si>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</si>
  <si>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</si>
  <si>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</si>
  <si>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</si>
  <si>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</si>
  <si>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</si>
  <si>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</si>
  <si>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</si>
  <si>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</si>
  <si>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</si>
  <si>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</si>
  <si>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</si>
  <si>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</si>
  <si>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</si>
  <si>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</si>
  <si>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</si>
  <si>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</si>
  <si>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</si>
  <si>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</si>
  <si>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</si>
  <si>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</si>
  <si>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</si>
  <si>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</si>
  <si>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</si>
  <si>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</si>
  <si>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</si>
  <si>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</si>
  <si>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</si>
  <si>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</si>
  <si>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</si>
  <si>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</si>
  <si>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</si>
  <si>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</si>
  <si>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</si>
  <si>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</si>
  <si>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</si>
  <si>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</si>
  <si>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</si>
  <si>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</si>
  <si>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</si>
  <si>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</si>
  <si>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</si>
  <si>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</si>
  <si>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</si>
  <si>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</si>
  <si>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</si>
  <si>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</si>
  <si>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</si>
  <si>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</si>
  <si>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</si>
  <si>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</si>
  <si>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</si>
  <si>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</si>
  <si>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</si>
  <si>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</si>
  <si>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</si>
  <si>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</si>
  <si>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</si>
  <si>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</si>
  <si>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</si>
  <si>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</si>
  <si>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</si>
  <si>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</si>
  <si>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</si>
  <si>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</si>
  <si>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</si>
  <si>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</si>
  <si>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</si>
  <si>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</si>
  <si>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</si>
  <si>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</si>
  <si>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</si>
  <si>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</si>
  <si>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</si>
  <si>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</si>
  <si>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</si>
  <si>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</si>
  <si>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</si>
  <si>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</si>
  <si>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</si>
  <si>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</si>
  <si>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</si>
  <si>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</si>
  <si>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</si>
  <si>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</si>
  <si>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</si>
  <si>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</si>
  <si>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</si>
  <si>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</si>
  <si>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</si>
  <si>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</si>
  <si>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</si>
  <si>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</si>
  <si>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</si>
  <si>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</si>
  <si>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</si>
  <si>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</si>
  <si>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</si>
  <si>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</si>
  <si>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</si>
  <si>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</si>
  <si>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</si>
  <si>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</si>
  <si>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</si>
  <si>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</si>
  <si>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</si>
  <si>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</si>
  <si>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</si>
  <si>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</si>
  <si>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</si>
  <si>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</si>
  <si>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</si>
  <si>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</si>
  <si>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</si>
  <si>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</si>
  <si>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</si>
  <si>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</si>
  <si>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</si>
  <si>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</si>
  <si>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</si>
  <si>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</si>
  <si>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</si>
  <si>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</si>
  <si>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</si>
  <si>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</si>
  <si>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</si>
  <si>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</si>
  <si>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</si>
  <si>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</si>
  <si>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</si>
  <si>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</si>
  <si>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</si>
  <si>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</si>
  <si>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</si>
  <si>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</si>
  <si>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</si>
  <si>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</si>
  <si>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</si>
  <si>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</si>
  <si>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</si>
  <si>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</si>
  <si>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</si>
  <si>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</si>
  <si>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</si>
  <si>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</si>
  <si>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</si>
  <si>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</si>
  <si>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</si>
  <si>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</si>
  <si>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</si>
  <si>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</si>
  <si>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</si>
  <si>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</si>
  <si>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</si>
  <si>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</si>
  <si>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</si>
  <si>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</si>
  <si>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</si>
  <si>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</si>
  <si>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</si>
  <si>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</si>
  <si>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</si>
  <si>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</si>
  <si>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</si>
  <si>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</si>
  <si>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</si>
  <si>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</si>
  <si>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</si>
  <si>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</si>
  <si>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</si>
  <si>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</si>
  <si>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</si>
  <si>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</si>
  <si>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</si>
  <si>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</si>
  <si>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</si>
  <si>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</si>
  <si>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</si>
  <si>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</si>
  <si>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</si>
  <si>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</si>
  <si>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</si>
  <si>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</si>
  <si>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</si>
  <si>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</si>
  <si>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</si>
  <si>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</si>
  <si>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</si>
  <si>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</si>
  <si>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</si>
  <si>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</si>
  <si>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</si>
  <si>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</si>
  <si>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</si>
  <si>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</si>
  <si>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</si>
  <si>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</si>
  <si>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</si>
  <si>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</si>
  <si>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</si>
  <si>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</si>
  <si>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</si>
  <si>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</si>
  <si>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</si>
  <si>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</si>
  <si>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</si>
  <si>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</si>
  <si>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</si>
  <si>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</si>
  <si>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</si>
  <si>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</si>
  <si>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</si>
  <si>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</si>
  <si>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</si>
  <si>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</si>
  <si>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</si>
  <si>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</si>
  <si>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</si>
  <si>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</si>
  <si>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</si>
  <si>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</si>
  <si>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</si>
  <si>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</si>
  <si>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</si>
  <si>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</si>
  <si>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</si>
  <si>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</si>
  <si>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</si>
  <si>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</si>
  <si>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</si>
  <si>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</si>
  <si>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</si>
  <si>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</si>
  <si>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</si>
  <si>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</si>
  <si>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</si>
  <si>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</si>
  <si>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</si>
  <si>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</si>
  <si>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</si>
  <si>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</si>
  <si>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</si>
  <si>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</si>
  <si>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</si>
  <si>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</si>
  <si>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</si>
  <si>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</si>
  <si>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</si>
  <si>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</si>
  <si>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</si>
  <si>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</si>
  <si>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</si>
  <si>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</si>
  <si>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</si>
  <si>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</si>
  <si>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</si>
  <si>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Fedett kiülő</t>
  </si>
  <si>
    <t xml:space="preserve"> - Faház, raktár felújítása</t>
  </si>
  <si>
    <t>011130 Önkormányzatok és önkormányzati hivatalok jogalkotó és általános igazgatási tevékenysége Képveselői t. díj</t>
  </si>
  <si>
    <t xml:space="preserve"> - reprezentáció</t>
  </si>
  <si>
    <t xml:space="preserve"> - személyhez nem köthető repr.</t>
  </si>
  <si>
    <t xml:space="preserve">LENDVAJAKABFA KÖZSÉG ÖNKORMÁNYZATA </t>
  </si>
  <si>
    <r>
      <t xml:space="preserve">LENDVAJAKABFA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</si>
  <si>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LENDVAJAKABFA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</si>
  <si>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Zsupán László polgármester</t>
    </r>
  </si>
  <si>
    <t xml:space="preserve">   - Ingatlan eladás</t>
  </si>
  <si>
    <t xml:space="preserve"> - Mentőszolgálat Alapítvány</t>
  </si>
  <si>
    <t>Tény 06.30.</t>
  </si>
  <si>
    <t xml:space="preserve">   - Dr. Hetés Ferenc Rendelőintézet Lenti</t>
  </si>
  <si>
    <t xml:space="preserve"> - Medicopter Alapítvány</t>
  </si>
  <si>
    <t>- Szennyvízkezelés megoldása</t>
  </si>
  <si>
    <t>alpolgármester</t>
  </si>
  <si>
    <t xml:space="preserve">- Rendkívűli szociális támog. </t>
  </si>
  <si>
    <t>VÍZMŰ Zrt vizdíjtámogatás</t>
  </si>
  <si>
    <t>LENDVAJAKABFA KÖZSÉG ÖNKORMÁNYZATA 2017. ÉVI KÖLTSÉGVETÉSÉNEK</t>
  </si>
  <si>
    <t>- Bográcsozó kialakítása</t>
  </si>
  <si>
    <t xml:space="preserve">   - fogorvosi hozzájárulás 2017.</t>
  </si>
  <si>
    <t xml:space="preserve">   - falugondnok 2017.</t>
  </si>
  <si>
    <t xml:space="preserve">   - településüzemeltetési feladatok ellátása 2017.</t>
  </si>
  <si>
    <t xml:space="preserve"> - Ravatalozó épületénél kerítés felújítás (kovácsolt  vas)</t>
  </si>
  <si>
    <t xml:space="preserve"> - Kemencéhez felszerelés vásárlás</t>
  </si>
  <si>
    <t xml:space="preserve"> - Háti permetezőgép vásárlás</t>
  </si>
  <si>
    <t xml:space="preserve"> - Fa virágládák készítése (8 db)</t>
  </si>
  <si>
    <t xml:space="preserve"> - Szekrény vásárlás (edényeknek)</t>
  </si>
  <si>
    <t xml:space="preserve"> - Fűnyíró vásárlás</t>
  </si>
  <si>
    <r>
      <t>LENDVAJAKABFA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</si>
  <si>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</si>
  <si>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>2020.</t>
  </si>
  <si>
    <t xml:space="preserve">2017. ÉVI SAJÁT BEVÉTELEI, TOVÁBBÁ ADÓSSÁGOT KELETKEZTETŐ </t>
  </si>
  <si>
    <r>
      <t>Lendvajakabfa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</si>
  <si>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</si>
  <si>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</si>
  <si>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</si>
  <si>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>(: Babolcsai Pálné :)</t>
  </si>
  <si>
    <t xml:space="preserve">2015. Tény </t>
  </si>
  <si>
    <r>
      <t xml:space="preserve">LENDVAJAKABFA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</si>
  <si>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2016. várható tény</t>
  </si>
  <si>
    <t>2017. terv</t>
  </si>
  <si>
    <t>LENDVAJAKABFA KÖZSÉG ÖNKORMÁNYZATA 2015-2017. ÉVI MŰKÖDÉSI ÉS FELHALMOZÁSI</t>
  </si>
  <si>
    <t>Lendvajakabfa Község Önkormányzata Képviselő-testületének 15/2017.(III.13.)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</si>
  <si>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Lendvajakabfa Község Önkormányzata 2017. évi közvetett támogatásai </t>
    </r>
    <r>
      <rPr>
        <i/>
        <sz val="12"/>
        <rFont val="Times New Roman"/>
        <family val="1"/>
      </rPr>
      <t>(adatok Ft-ban)</t>
    </r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</si>
  <si>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</si>
  <si>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</si>
  <si>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</si>
  <si>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</si>
  <si>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adatok  Ft-ban</t>
  </si>
  <si>
    <t>Bevétel:</t>
  </si>
  <si>
    <t>Összesen:</t>
  </si>
  <si>
    <t>Kiadás:</t>
  </si>
  <si>
    <t>Terhelendő</t>
  </si>
  <si>
    <t>Jóváirandó</t>
  </si>
  <si>
    <t>Lendvajakabfa Község Önkormányzata</t>
  </si>
  <si>
    <t>Polgármesteri hatáskörben történt módosítás</t>
  </si>
  <si>
    <t xml:space="preserve">adatok Ft-ban </t>
  </si>
  <si>
    <t>Belső átcsoportosítás:</t>
  </si>
  <si>
    <t xml:space="preserve">Működési célú átvett pénzeszköz vállalkozástól </t>
  </si>
  <si>
    <t xml:space="preserve"> A helyi önkormányzatok  előző évi elszámolásából származó kiad.</t>
  </si>
  <si>
    <t>Tartalék</t>
  </si>
  <si>
    <t>(:Babolcsai Pálné:)</t>
  </si>
  <si>
    <t>személyi jutt.közl.költségtér.</t>
  </si>
  <si>
    <t>Rédics, 2017. március 31.</t>
  </si>
  <si>
    <t>2017. március 31.</t>
  </si>
  <si>
    <t xml:space="preserve">Vízmű Zrt.fel nem használt 2016. évi vízdíj támogatás </t>
  </si>
  <si>
    <t>Előző évi költségvetési maradvány igénybevétele</t>
  </si>
  <si>
    <t>A helyi önk.előző évi elsz.származó kiad. 2015.év</t>
  </si>
  <si>
    <t>Köztemető-fenntartás és -működtetés</t>
  </si>
  <si>
    <t>dologi kiadások</t>
  </si>
  <si>
    <t>dologi kiadások áfa</t>
  </si>
  <si>
    <t>Zöldterület-kezelés</t>
  </si>
  <si>
    <t>Közutak, hidak, alagutak üzemeltetése, fenntartása</t>
  </si>
  <si>
    <t>Háziorvosi alapellátás</t>
  </si>
  <si>
    <t>Rédics, 2017. május 24.</t>
  </si>
  <si>
    <t>Közművelődés - közösségi és társadalmi részvétel fejlesztése</t>
  </si>
  <si>
    <t>K5021. A helyi önkormányzatok előző évi elszámolásából származó kiadások 2015.év</t>
  </si>
  <si>
    <t xml:space="preserve">     - VÍZMŰ ZRT-től 2016. évi fel nem használt vízdíjtámog. </t>
  </si>
  <si>
    <t>30a</t>
  </si>
  <si>
    <t>30b</t>
  </si>
  <si>
    <t>Egyéb működési célú támog. ÁHT-n kívülre</t>
  </si>
  <si>
    <t>Egyéb felhalmozási célú támogatások ÁHT-n kívülre</t>
  </si>
  <si>
    <t>- Nem nevesített civil szervezetek</t>
  </si>
  <si>
    <t>- Medicopter Alapítvány támogatása</t>
  </si>
  <si>
    <t>Lendvajakabfa Község Önkormányzata 2017. évi költségvetésének módosítása 2017. június 2-től</t>
  </si>
  <si>
    <t>O</t>
  </si>
  <si>
    <t>Q</t>
  </si>
  <si>
    <t>"</t>
  </si>
  <si>
    <t>Lendvajakabfa Község Önkormányzata 2017. évi költségvetésének módosítása 2017. július    -től</t>
  </si>
  <si>
    <t>Mük.célú költségvet.tám.polgármesteri illetmény különb.</t>
  </si>
  <si>
    <t>Felh.átad.önk-nak háziorvos laptop vásárlásra</t>
  </si>
  <si>
    <t>Szociális étkeztetés</t>
  </si>
  <si>
    <t xml:space="preserve">Rédics, 2017. július  </t>
  </si>
  <si>
    <t xml:space="preserve"> -</t>
  </si>
  <si>
    <t xml:space="preserve"> - Polgármesteri illetmény és tiszteletdíj különbözete</t>
  </si>
  <si>
    <t>2017. augusztus 31.</t>
  </si>
  <si>
    <t>Müködési célú költségvetési tám.</t>
  </si>
  <si>
    <t xml:space="preserve">Lakossági víz-és csatorna szolg. </t>
  </si>
  <si>
    <t>Működési célú pénzeszköz átadás ÁHT kívűlre :</t>
  </si>
  <si>
    <t xml:space="preserve">VÍZMŰ Zrt vízdíj támog. </t>
  </si>
  <si>
    <t>Rédics, 2017. augusztus 31.</t>
  </si>
  <si>
    <t>Szolgáltatások ellenértéke Sírhely bevétel</t>
  </si>
  <si>
    <t>Bográcsozó kialakítása áfa</t>
  </si>
  <si>
    <t>Fedett kiüló nettó kiad.</t>
  </si>
  <si>
    <t>Fedett kiüló áfa kiad.</t>
  </si>
  <si>
    <t>Bográcsozó kialakítása nettó kiad.</t>
  </si>
  <si>
    <t>Faházraktár felújítása nettó kiad.</t>
  </si>
  <si>
    <t>Faházraktár felújítása áfa kiad.</t>
  </si>
  <si>
    <t>Informatikai eszk.ruter nettó kiad.</t>
  </si>
  <si>
    <t>Informatikai eszk.ruter áfa kiad.</t>
  </si>
  <si>
    <t>Beruházás</t>
  </si>
  <si>
    <t>Kemencéhez felsz.nettó kiad.</t>
  </si>
  <si>
    <t>Kemencéhez felsz.áfa kiad.</t>
  </si>
  <si>
    <t>Rédics, 2017. október  19.</t>
  </si>
  <si>
    <t>Magánszemélyek kommunális adója</t>
  </si>
  <si>
    <t xml:space="preserve">Köztemető </t>
  </si>
  <si>
    <t xml:space="preserve">személyi juttatás </t>
  </si>
  <si>
    <t>munkált.terhelő járulék</t>
  </si>
  <si>
    <t xml:space="preserve">Közut-híd alagut üzemeltetés </t>
  </si>
  <si>
    <t>Lendvajakabfa Község Önkormányzata 2017. évi költségvetésének módosítása 2017. november    -től</t>
  </si>
  <si>
    <t>Települési támogatás</t>
  </si>
  <si>
    <t xml:space="preserve">tankönyv-és isk.tám. </t>
  </si>
  <si>
    <t>karácsonyi tám.pénzbeli</t>
  </si>
  <si>
    <t xml:space="preserve">  -Településképi Arculati Kézikönyv</t>
  </si>
  <si>
    <t>- Települési Arculati Kézikönyv</t>
  </si>
  <si>
    <t xml:space="preserve">  -Kistelep.önk.alacsony összegű fejleszt.tám.</t>
  </si>
  <si>
    <t xml:space="preserve"> - 063 hrsz út felújítása</t>
  </si>
  <si>
    <t xml:space="preserve">  - Közép és Kelet-eu.Tört.és Társ.Kut.Közal. I.vh emlékmű</t>
  </si>
  <si>
    <t xml:space="preserve">   - kerekítési különbözet</t>
  </si>
  <si>
    <t>Mód.12.31.</t>
  </si>
  <si>
    <t>Mód. 11.10.</t>
  </si>
  <si>
    <t>Lendvajakabfa Község Önkormányzata 2017. évi költségvetésének módosítása 2017. december 31.</t>
  </si>
  <si>
    <t>Településképi arculati kézikönyv készítés</t>
  </si>
  <si>
    <t>Felhalm.célú önk.tám</t>
  </si>
  <si>
    <t>Kistelep.önk.alacsony összegű tám.</t>
  </si>
  <si>
    <t>Államháztartáson belüli megelőlegezések</t>
  </si>
  <si>
    <t>Felhalm.célú átvett pénzesz.civil, nonpr.szervtől</t>
  </si>
  <si>
    <t>I.vh.emlékmű felújítása</t>
  </si>
  <si>
    <t>Egyéb működési bevétel kerekítési kül.</t>
  </si>
  <si>
    <t xml:space="preserve">Kiadások visszatérítései </t>
  </si>
  <si>
    <t>Ingatlan értékesítés</t>
  </si>
  <si>
    <t>Államháztartáson belüli megelőlegezések visszafizetése</t>
  </si>
  <si>
    <t>Immateriális javak - Településképi Arculati Kézikönyv készítése</t>
  </si>
  <si>
    <t>I.vh.emlékmű felújítás nettó kiad</t>
  </si>
  <si>
    <t>I.vh.emlékmű felújítás áfa kiad</t>
  </si>
  <si>
    <t xml:space="preserve">Ellátottak pénzbeni jutt. </t>
  </si>
  <si>
    <t>Rsz. Gyermekvéd. Kedv. Részesülők természetbeni jutt.</t>
  </si>
  <si>
    <t>Dologi kiadás</t>
  </si>
  <si>
    <t>Dologi kiadás ÁFA</t>
  </si>
  <si>
    <t xml:space="preserve"> Közutak, hidak, alagutak üzemeltetése, fenntartása</t>
  </si>
  <si>
    <t xml:space="preserve"> - Faluház udvar térkövezés </t>
  </si>
  <si>
    <t>Felújítás</t>
  </si>
  <si>
    <t xml:space="preserve"> Faluház udvar térkövezés nettó kiad</t>
  </si>
  <si>
    <t xml:space="preserve"> Faluház udvar térkövezés áfa kiad</t>
  </si>
  <si>
    <t xml:space="preserve"> - I.világháborús emlékmű felújítása</t>
  </si>
  <si>
    <t>Közműv. közösségi és társ.részv.fejl.</t>
  </si>
  <si>
    <t>személyi juttatás</t>
  </si>
  <si>
    <t>mukált.terhelő járulék</t>
  </si>
  <si>
    <t>személyez nem k.rep.</t>
  </si>
  <si>
    <t xml:space="preserve"> Közutak, hidak, üzemelt. Fennt.</t>
  </si>
  <si>
    <t>Háziorvosi ellát.</t>
  </si>
  <si>
    <t>Fűnyíró vás.nettó kiad</t>
  </si>
  <si>
    <t>Fűnyíró vás.áfa kiad</t>
  </si>
  <si>
    <t>Háti permetező vás.nettó kiad</t>
  </si>
  <si>
    <t>Háti permetező vás.áfa kiad</t>
  </si>
  <si>
    <t>Szekrény vásárlás áfa kiad.</t>
  </si>
  <si>
    <t>Szekrény vásárlás nettó kiad.</t>
  </si>
  <si>
    <t>Ravatalozó kerítés nettó kiad.</t>
  </si>
  <si>
    <t>Ravatalozó kerítés áfa kiad.</t>
  </si>
  <si>
    <t>Önk.és önk.hivatalok jogalk.ált.igazg.tev.</t>
  </si>
  <si>
    <t>063 hrsz út felúj.nettó</t>
  </si>
  <si>
    <t>063 hrsz út felúj. áfa</t>
  </si>
  <si>
    <t>6a</t>
  </si>
  <si>
    <t>6b</t>
  </si>
  <si>
    <t>29a</t>
  </si>
  <si>
    <t xml:space="preserve"> - Önkormányzatnak átadás háziorvos laptop vásárláshoz</t>
  </si>
  <si>
    <t>21a</t>
  </si>
  <si>
    <t>21b</t>
  </si>
  <si>
    <t>21c</t>
  </si>
  <si>
    <t>3a</t>
  </si>
  <si>
    <t>3b</t>
  </si>
  <si>
    <t>- Ruter beszerzés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</si>
  <si>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</si>
  <si>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</si>
  <si>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</si>
  <si>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</si>
  <si>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</si>
  <si>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</si>
  <si>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</si>
  <si>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</si>
  <si>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</si>
  <si>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</si>
  <si>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Rédics, 2018. február  20.</t>
  </si>
  <si>
    <t>(:Liszjákné Babolcsai Erika:)</t>
  </si>
  <si>
    <t>Mód. 12.31.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</si>
</sst>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2" applyFont="1" applyFill="1" applyBorder="1" applyAlignment="1">
      <alignment horizontal="center" vertical="center" wrapText="1"/>
      <protection/>
    </xf>
    <xf numFmtId="3" fontId="4" fillId="33" borderId="10" xfId="72" applyNumberFormat="1" applyFont="1" applyFill="1" applyBorder="1" applyAlignment="1">
      <alignment horizontal="right" vertical="center" wrapText="1"/>
      <protection/>
    </xf>
    <xf numFmtId="3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left" vertical="center" wrapText="1"/>
      <protection/>
    </xf>
    <xf numFmtId="0" fontId="3" fillId="33" borderId="10" xfId="72" applyFont="1" applyFill="1" applyBorder="1" applyAlignment="1">
      <alignment horizontal="left" vertical="center" wrapText="1"/>
      <protection/>
    </xf>
    <xf numFmtId="0" fontId="5" fillId="33" borderId="10" xfId="7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2" applyNumberFormat="1" applyFont="1" applyFill="1" applyBorder="1" applyAlignment="1">
      <alignment horizontal="right" vertical="center" wrapText="1"/>
      <protection/>
    </xf>
    <xf numFmtId="3" fontId="3" fillId="33" borderId="10" xfId="72" applyNumberFormat="1" applyFont="1" applyFill="1" applyBorder="1" applyAlignment="1">
      <alignment horizontal="right" vertical="center" wrapText="1"/>
      <protection/>
    </xf>
    <xf numFmtId="3" fontId="4" fillId="0" borderId="10" xfId="7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2" applyFont="1" applyFill="1" applyBorder="1" applyAlignment="1">
      <alignment horizontal="center"/>
      <protection/>
    </xf>
    <xf numFmtId="3" fontId="3" fillId="0" borderId="10" xfId="7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4" fillId="0" borderId="0" xfId="0" applyFont="1" applyAlignment="1">
      <alignment/>
    </xf>
    <xf numFmtId="0" fontId="85" fillId="0" borderId="0" xfId="66" applyFont="1" applyAlignment="1">
      <alignment wrapText="1"/>
      <protection/>
    </xf>
    <xf numFmtId="0" fontId="86" fillId="0" borderId="0" xfId="66" applyFont="1">
      <alignment/>
      <protection/>
    </xf>
    <xf numFmtId="0" fontId="87" fillId="0" borderId="10" xfId="66" applyFont="1" applyBorder="1">
      <alignment/>
      <protection/>
    </xf>
    <xf numFmtId="0" fontId="87" fillId="0" borderId="0" xfId="66" applyFont="1">
      <alignment/>
      <protection/>
    </xf>
    <xf numFmtId="3" fontId="88" fillId="0" borderId="0" xfId="66" applyNumberFormat="1" applyFont="1" applyAlignment="1">
      <alignment vertical="center"/>
      <protection/>
    </xf>
    <xf numFmtId="3" fontId="89" fillId="0" borderId="11" xfId="66" applyNumberFormat="1" applyFont="1" applyBorder="1" applyAlignment="1">
      <alignment horizontal="left" vertical="center" wrapText="1"/>
      <protection/>
    </xf>
    <xf numFmtId="3" fontId="90" fillId="0" borderId="10" xfId="66" applyNumberFormat="1" applyFont="1" applyBorder="1" applyAlignment="1">
      <alignment horizontal="center" vertical="center" wrapText="1"/>
      <protection/>
    </xf>
    <xf numFmtId="3" fontId="85" fillId="0" borderId="0" xfId="66" applyNumberFormat="1" applyFont="1" applyAlignment="1">
      <alignment wrapText="1"/>
      <protection/>
    </xf>
    <xf numFmtId="3" fontId="85" fillId="0" borderId="0" xfId="66" applyNumberFormat="1" applyFont="1">
      <alignment/>
      <protection/>
    </xf>
    <xf numFmtId="3" fontId="85" fillId="0" borderId="10" xfId="66" applyNumberFormat="1" applyFont="1" applyBorder="1" applyAlignment="1">
      <alignment wrapText="1"/>
      <protection/>
    </xf>
    <xf numFmtId="3" fontId="86" fillId="0" borderId="10" xfId="66" applyNumberFormat="1" applyFont="1" applyBorder="1">
      <alignment/>
      <protection/>
    </xf>
    <xf numFmtId="3" fontId="86" fillId="0" borderId="0" xfId="66" applyNumberFormat="1" applyFont="1">
      <alignment/>
      <protection/>
    </xf>
    <xf numFmtId="3" fontId="85" fillId="0" borderId="10" xfId="66" applyNumberFormat="1" applyFont="1" applyBorder="1" applyAlignment="1">
      <alignment vertical="center" wrapText="1"/>
      <protection/>
    </xf>
    <xf numFmtId="3" fontId="90" fillId="0" borderId="10" xfId="66" applyNumberFormat="1" applyFont="1" applyBorder="1" applyAlignment="1">
      <alignment wrapText="1"/>
      <protection/>
    </xf>
    <xf numFmtId="3" fontId="87" fillId="0" borderId="10" xfId="66" applyNumberFormat="1" applyFont="1" applyBorder="1">
      <alignment/>
      <protection/>
    </xf>
    <xf numFmtId="3" fontId="87" fillId="0" borderId="0" xfId="66" applyNumberFormat="1" applyFont="1">
      <alignment/>
      <protection/>
    </xf>
    <xf numFmtId="3" fontId="90" fillId="0" borderId="10" xfId="66" applyNumberFormat="1" applyFont="1" applyBorder="1" applyAlignment="1">
      <alignment vertical="center" wrapText="1"/>
      <protection/>
    </xf>
    <xf numFmtId="3" fontId="90" fillId="0" borderId="10" xfId="66" applyNumberFormat="1" applyFont="1" applyBorder="1" applyAlignment="1">
      <alignment vertical="top" wrapText="1"/>
      <protection/>
    </xf>
    <xf numFmtId="3" fontId="17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2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2" applyFont="1" applyFill="1" applyBorder="1" applyAlignment="1">
      <alignment horizontal="center" vertical="center"/>
      <protection/>
    </xf>
    <xf numFmtId="0" fontId="86" fillId="0" borderId="10" xfId="66" applyFont="1" applyBorder="1" applyAlignment="1">
      <alignment wrapText="1"/>
      <protection/>
    </xf>
    <xf numFmtId="3" fontId="4" fillId="0" borderId="13" xfId="72" applyNumberFormat="1" applyFont="1" applyFill="1" applyBorder="1" applyAlignment="1">
      <alignment horizontal="right" wrapText="1"/>
      <protection/>
    </xf>
    <xf numFmtId="0" fontId="87" fillId="0" borderId="10" xfId="66" applyFont="1" applyBorder="1" applyAlignment="1">
      <alignment wrapText="1"/>
      <protection/>
    </xf>
    <xf numFmtId="0" fontId="87" fillId="0" borderId="10" xfId="66" applyFont="1" applyBorder="1" applyAlignment="1">
      <alignment vertical="top" wrapText="1"/>
      <protection/>
    </xf>
    <xf numFmtId="0" fontId="13" fillId="0" borderId="0" xfId="69" applyFill="1">
      <alignment/>
      <protection/>
    </xf>
    <xf numFmtId="0" fontId="3" fillId="0" borderId="0" xfId="70" applyFont="1" applyFill="1" applyAlignment="1">
      <alignment horizontal="center"/>
      <protection/>
    </xf>
    <xf numFmtId="0" fontId="4" fillId="0" borderId="0" xfId="70" applyFont="1" applyFill="1">
      <alignment/>
      <protection/>
    </xf>
    <xf numFmtId="0" fontId="4" fillId="0" borderId="11" xfId="70" applyFont="1" applyFill="1" applyBorder="1" applyAlignment="1">
      <alignment horizontal="center"/>
      <protection/>
    </xf>
    <xf numFmtId="0" fontId="13" fillId="0" borderId="0" xfId="69">
      <alignment/>
      <protection/>
    </xf>
    <xf numFmtId="0" fontId="4" fillId="0" borderId="0" xfId="70" applyFont="1">
      <alignment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8" fillId="0" borderId="0" xfId="70" applyFont="1">
      <alignment/>
      <protection/>
    </xf>
    <xf numFmtId="0" fontId="4" fillId="0" borderId="10" xfId="70" applyFont="1" applyFill="1" applyBorder="1" applyAlignment="1">
      <alignment/>
      <protection/>
    </xf>
    <xf numFmtId="3" fontId="4" fillId="0" borderId="10" xfId="70" applyNumberFormat="1" applyFont="1" applyBorder="1" applyAlignment="1">
      <alignment/>
      <protection/>
    </xf>
    <xf numFmtId="3" fontId="10" fillId="0" borderId="10" xfId="70" applyNumberFormat="1" applyFont="1" applyBorder="1" applyAlignment="1">
      <alignment/>
      <protection/>
    </xf>
    <xf numFmtId="3" fontId="8" fillId="0" borderId="10" xfId="70" applyNumberFormat="1" applyFont="1" applyBorder="1" applyAlignment="1">
      <alignment/>
      <protection/>
    </xf>
    <xf numFmtId="3" fontId="5" fillId="33" borderId="10" xfId="72" applyNumberFormat="1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wrapText="1"/>
      <protection/>
    </xf>
    <xf numFmtId="3" fontId="86" fillId="0" borderId="0" xfId="66" applyNumberFormat="1" applyFont="1" applyAlignment="1">
      <alignment horizontal="center"/>
      <protection/>
    </xf>
    <xf numFmtId="0" fontId="5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 wrapText="1"/>
      <protection/>
    </xf>
    <xf numFmtId="0" fontId="21" fillId="0" borderId="10" xfId="72" applyFont="1" applyFill="1" applyBorder="1" applyAlignment="1">
      <alignment wrapText="1"/>
      <protection/>
    </xf>
    <xf numFmtId="0" fontId="23" fillId="0" borderId="10" xfId="72" applyFont="1" applyFill="1" applyBorder="1" applyAlignment="1">
      <alignment wrapText="1"/>
      <protection/>
    </xf>
    <xf numFmtId="3" fontId="11" fillId="33" borderId="10" xfId="72" applyNumberFormat="1" applyFont="1" applyFill="1" applyBorder="1" applyAlignment="1">
      <alignment horizontal="center" vertical="center" wrapText="1"/>
      <protection/>
    </xf>
    <xf numFmtId="0" fontId="8" fillId="33" borderId="10" xfId="72" applyFont="1" applyFill="1" applyBorder="1" applyAlignment="1">
      <alignment horizontal="left" vertical="center" wrapText="1"/>
      <protection/>
    </xf>
    <xf numFmtId="0" fontId="7" fillId="33" borderId="10" xfId="72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left" wrapText="1"/>
      <protection/>
    </xf>
    <xf numFmtId="0" fontId="4" fillId="0" borderId="10" xfId="70" applyFont="1" applyFill="1" applyBorder="1" applyAlignment="1">
      <alignment horizontal="left"/>
      <protection/>
    </xf>
    <xf numFmtId="0" fontId="4" fillId="0" borderId="10" xfId="70" applyFont="1" applyBorder="1" applyAlignment="1">
      <alignment vertical="top" wrapText="1"/>
      <protection/>
    </xf>
    <xf numFmtId="0" fontId="10" fillId="0" borderId="10" xfId="70" applyFont="1" applyBorder="1" applyAlignment="1" quotePrefix="1">
      <alignment vertical="top" wrapText="1"/>
      <protection/>
    </xf>
    <xf numFmtId="0" fontId="8" fillId="0" borderId="10" xfId="70" applyFont="1" applyBorder="1" applyAlignment="1" quotePrefix="1">
      <alignment vertical="top" wrapText="1"/>
      <protection/>
    </xf>
    <xf numFmtId="0" fontId="3" fillId="0" borderId="10" xfId="70" applyFont="1" applyBorder="1" applyAlignment="1">
      <alignment vertical="top" wrapText="1"/>
      <protection/>
    </xf>
    <xf numFmtId="3" fontId="4" fillId="33" borderId="10" xfId="72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2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/>
      <protection/>
    </xf>
    <xf numFmtId="0" fontId="4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5" fillId="0" borderId="10" xfId="72" applyFont="1" applyFill="1" applyBorder="1" applyAlignment="1">
      <alignment vertical="center" wrapText="1"/>
      <protection/>
    </xf>
    <xf numFmtId="0" fontId="10" fillId="0" borderId="10" xfId="72" applyFont="1" applyFill="1" applyBorder="1" applyAlignment="1">
      <alignment horizontal="left" vertical="center" wrapText="1"/>
      <protection/>
    </xf>
    <xf numFmtId="0" fontId="4" fillId="0" borderId="10" xfId="72" applyFont="1" applyFill="1" applyBorder="1" applyAlignment="1">
      <alignment vertical="center"/>
      <protection/>
    </xf>
    <xf numFmtId="3" fontId="16" fillId="33" borderId="10" xfId="72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0" fillId="0" borderId="0" xfId="66" applyNumberFormat="1" applyFont="1" applyBorder="1" applyAlignment="1">
      <alignment vertical="center" wrapText="1"/>
      <protection/>
    </xf>
    <xf numFmtId="3" fontId="87" fillId="0" borderId="0" xfId="66" applyNumberFormat="1" applyFont="1" applyBorder="1">
      <alignment/>
      <protection/>
    </xf>
    <xf numFmtId="3" fontId="20" fillId="0" borderId="0" xfId="66" applyNumberFormat="1" applyFont="1" applyAlignment="1">
      <alignment wrapText="1"/>
      <protection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2" applyFont="1" applyFill="1" applyBorder="1" applyAlignment="1">
      <alignment horizontal="center" wrapText="1"/>
      <protection/>
    </xf>
    <xf numFmtId="0" fontId="22" fillId="0" borderId="10" xfId="72" applyFont="1" applyFill="1" applyBorder="1" applyAlignment="1">
      <alignment horizontal="center" wrapText="1"/>
      <protection/>
    </xf>
    <xf numFmtId="0" fontId="16" fillId="33" borderId="10" xfId="72" applyFont="1" applyFill="1" applyBorder="1" applyAlignment="1">
      <alignment horizontal="left" vertical="center" wrapText="1"/>
      <protection/>
    </xf>
    <xf numFmtId="0" fontId="22" fillId="0" borderId="10" xfId="72" applyFont="1" applyFill="1" applyBorder="1" applyAlignment="1">
      <alignment horizontal="center"/>
      <protection/>
    </xf>
    <xf numFmtId="0" fontId="4" fillId="0" borderId="10" xfId="72" applyFont="1" applyFill="1" applyBorder="1" applyAlignment="1" quotePrefix="1">
      <alignment horizontal="center"/>
      <protection/>
    </xf>
    <xf numFmtId="3" fontId="3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 horizontal="left" wrapText="1"/>
      <protection/>
    </xf>
    <xf numFmtId="0" fontId="91" fillId="0" borderId="10" xfId="72" applyFont="1" applyFill="1" applyBorder="1" applyAlignment="1" quotePrefix="1">
      <alignment wrapText="1"/>
      <protection/>
    </xf>
    <xf numFmtId="0" fontId="91" fillId="0" borderId="10" xfId="72" applyFont="1" applyFill="1" applyBorder="1" applyAlignment="1">
      <alignment wrapText="1"/>
      <protection/>
    </xf>
    <xf numFmtId="0" fontId="91" fillId="0" borderId="10" xfId="72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2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2" applyNumberFormat="1" applyFont="1" applyFill="1" applyBorder="1" applyAlignment="1">
      <alignment horizontal="right" vertical="center" wrapText="1"/>
      <protection/>
    </xf>
    <xf numFmtId="3" fontId="90" fillId="0" borderId="14" xfId="66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8" fillId="0" borderId="10" xfId="72" applyFont="1" applyFill="1" applyBorder="1" applyAlignment="1">
      <alignment vertical="center" wrapText="1"/>
      <protection/>
    </xf>
    <xf numFmtId="3" fontId="89" fillId="0" borderId="0" xfId="66" applyNumberFormat="1" applyFont="1" applyBorder="1" applyAlignment="1">
      <alignment horizontal="left" vertical="center" wrapText="1"/>
      <protection/>
    </xf>
    <xf numFmtId="3" fontId="89" fillId="0" borderId="0" xfId="66" applyNumberFormat="1" applyFont="1" applyBorder="1" applyAlignment="1">
      <alignment vertical="center" wrapText="1"/>
      <protection/>
    </xf>
    <xf numFmtId="0" fontId="4" fillId="33" borderId="10" xfId="72" applyFont="1" applyFill="1" applyBorder="1" applyAlignment="1" quotePrefix="1">
      <alignment horizontal="left" vertical="center" wrapText="1"/>
      <protection/>
    </xf>
    <xf numFmtId="0" fontId="16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 quotePrefix="1">
      <alignment horizontal="left" wrapText="1" indent="2"/>
      <protection/>
    </xf>
    <xf numFmtId="0" fontId="4" fillId="0" borderId="10" xfId="72" applyFont="1" applyFill="1" applyBorder="1" applyAlignment="1" quotePrefix="1">
      <alignment horizontal="left" wrapText="1" indent="3"/>
      <protection/>
    </xf>
    <xf numFmtId="3" fontId="89" fillId="0" borderId="0" xfId="66" applyNumberFormat="1" applyFont="1" applyBorder="1" applyAlignment="1">
      <alignment horizontal="left" vertical="center" wrapText="1"/>
      <protection/>
    </xf>
    <xf numFmtId="3" fontId="93" fillId="0" borderId="11" xfId="66" applyNumberFormat="1" applyFont="1" applyBorder="1" applyAlignment="1">
      <alignment horizontal="right" vertical="center"/>
      <protection/>
    </xf>
    <xf numFmtId="0" fontId="21" fillId="0" borderId="10" xfId="72" applyFont="1" applyFill="1" applyBorder="1" applyAlignment="1">
      <alignment vertical="center" wrapText="1"/>
      <protection/>
    </xf>
    <xf numFmtId="3" fontId="92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4" fillId="0" borderId="10" xfId="72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6" fillId="0" borderId="0" xfId="66" applyFont="1" applyAlignment="1">
      <alignment horizontal="right"/>
      <protection/>
    </xf>
    <xf numFmtId="3" fontId="94" fillId="0" borderId="10" xfId="0" applyNumberFormat="1" applyFont="1" applyFill="1" applyBorder="1" applyAlignment="1">
      <alignment vertical="center" wrapText="1"/>
    </xf>
    <xf numFmtId="3" fontId="95" fillId="0" borderId="10" xfId="72" applyNumberFormat="1" applyFont="1" applyFill="1" applyBorder="1" applyAlignment="1">
      <alignment wrapText="1"/>
      <protection/>
    </xf>
    <xf numFmtId="3" fontId="92" fillId="0" borderId="10" xfId="72" applyNumberFormat="1" applyFont="1" applyFill="1" applyBorder="1" applyAlignment="1">
      <alignment wrapText="1"/>
      <protection/>
    </xf>
    <xf numFmtId="3" fontId="92" fillId="33" borderId="10" xfId="72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29" fillId="0" borderId="0" xfId="71" applyFont="1">
      <alignment/>
      <protection/>
    </xf>
    <xf numFmtId="3" fontId="29" fillId="0" borderId="0" xfId="71" applyNumberFormat="1" applyFont="1">
      <alignment/>
      <protection/>
    </xf>
    <xf numFmtId="3" fontId="29" fillId="0" borderId="0" xfId="71" applyNumberFormat="1" applyFont="1" applyAlignment="1">
      <alignment/>
      <protection/>
    </xf>
    <xf numFmtId="0" fontId="30" fillId="0" borderId="0" xfId="71" applyFont="1">
      <alignment/>
      <protection/>
    </xf>
    <xf numFmtId="3" fontId="30" fillId="0" borderId="0" xfId="71" applyNumberFormat="1" applyFont="1" applyAlignment="1">
      <alignment/>
      <protection/>
    </xf>
    <xf numFmtId="0" fontId="29" fillId="0" borderId="0" xfId="71" applyFont="1" applyBorder="1">
      <alignment/>
      <protection/>
    </xf>
    <xf numFmtId="0" fontId="29" fillId="0" borderId="11" xfId="71" applyFont="1" applyBorder="1">
      <alignment/>
      <protection/>
    </xf>
    <xf numFmtId="0" fontId="31" fillId="0" borderId="0" xfId="71" applyFont="1">
      <alignment/>
      <protection/>
    </xf>
    <xf numFmtId="0" fontId="78" fillId="0" borderId="0" xfId="0" applyFont="1" applyAlignment="1">
      <alignment/>
    </xf>
    <xf numFmtId="0" fontId="22" fillId="0" borderId="0" xfId="71" applyFont="1">
      <alignment/>
      <protection/>
    </xf>
    <xf numFmtId="3" fontId="7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97" fillId="0" borderId="0" xfId="0" applyFont="1" applyAlignment="1">
      <alignment/>
    </xf>
    <xf numFmtId="3" fontId="4" fillId="0" borderId="0" xfId="71" applyNumberFormat="1" applyFont="1">
      <alignment/>
      <protection/>
    </xf>
    <xf numFmtId="0" fontId="83" fillId="0" borderId="0" xfId="0" applyFont="1" applyBorder="1" applyAlignment="1">
      <alignment/>
    </xf>
    <xf numFmtId="3" fontId="96" fillId="0" borderId="0" xfId="0" applyNumberFormat="1" applyFont="1" applyBorder="1" applyAlignment="1">
      <alignment/>
    </xf>
    <xf numFmtId="3" fontId="83" fillId="0" borderId="0" xfId="0" applyNumberFormat="1" applyFont="1" applyBorder="1" applyAlignment="1">
      <alignment/>
    </xf>
    <xf numFmtId="0" fontId="83" fillId="0" borderId="11" xfId="0" applyFont="1" applyBorder="1" applyAlignment="1">
      <alignment/>
    </xf>
    <xf numFmtId="0" fontId="4" fillId="0" borderId="11" xfId="71" applyFont="1" applyFill="1" applyBorder="1">
      <alignment/>
      <protection/>
    </xf>
    <xf numFmtId="3" fontId="4" fillId="0" borderId="11" xfId="71" applyNumberFormat="1" applyFont="1" applyFill="1" applyBorder="1">
      <alignment/>
      <protection/>
    </xf>
    <xf numFmtId="0" fontId="4" fillId="0" borderId="0" xfId="71" applyFont="1" applyFill="1" applyBorder="1" applyAlignment="1">
      <alignment horizontal="left" wrapText="1"/>
      <protection/>
    </xf>
    <xf numFmtId="0" fontId="4" fillId="0" borderId="15" xfId="71" applyFont="1" applyFill="1" applyBorder="1">
      <alignment/>
      <protection/>
    </xf>
    <xf numFmtId="0" fontId="4" fillId="0" borderId="0" xfId="71" applyFont="1" applyFill="1" applyBorder="1" applyAlignment="1">
      <alignment/>
      <protection/>
    </xf>
    <xf numFmtId="3" fontId="83" fillId="0" borderId="0" xfId="0" applyNumberFormat="1" applyFont="1" applyAlignment="1">
      <alignment/>
    </xf>
    <xf numFmtId="0" fontId="4" fillId="0" borderId="0" xfId="71" applyFont="1" applyFill="1" applyBorder="1" applyAlignment="1">
      <alignment wrapText="1"/>
      <protection/>
    </xf>
    <xf numFmtId="3" fontId="83" fillId="0" borderId="11" xfId="0" applyNumberFormat="1" applyFont="1" applyBorder="1" applyAlignment="1">
      <alignment/>
    </xf>
    <xf numFmtId="0" fontId="4" fillId="0" borderId="0" xfId="71" applyFont="1">
      <alignment/>
      <protection/>
    </xf>
    <xf numFmtId="0" fontId="4" fillId="0" borderId="0" xfId="71" applyFont="1" applyBorder="1">
      <alignment/>
      <protection/>
    </xf>
    <xf numFmtId="3" fontId="4" fillId="0" borderId="0" xfId="71" applyNumberFormat="1" applyFont="1" applyBorder="1">
      <alignment/>
      <protection/>
    </xf>
    <xf numFmtId="0" fontId="3" fillId="0" borderId="0" xfId="71" applyFont="1" applyBorder="1">
      <alignment/>
      <protection/>
    </xf>
    <xf numFmtId="3" fontId="4" fillId="0" borderId="0" xfId="71" applyNumberFormat="1" applyFont="1" applyBorder="1" applyAlignment="1">
      <alignment/>
      <protection/>
    </xf>
    <xf numFmtId="3" fontId="4" fillId="0" borderId="0" xfId="71" applyNumberFormat="1" applyFont="1" applyAlignment="1">
      <alignment/>
      <protection/>
    </xf>
    <xf numFmtId="0" fontId="3" fillId="0" borderId="0" xfId="71" applyFont="1" applyFill="1" applyBorder="1">
      <alignment/>
      <protection/>
    </xf>
    <xf numFmtId="0" fontId="3" fillId="0" borderId="0" xfId="71" applyFont="1">
      <alignment/>
      <protection/>
    </xf>
    <xf numFmtId="0" fontId="16" fillId="0" borderId="0" xfId="71" applyFont="1">
      <alignment/>
      <protection/>
    </xf>
    <xf numFmtId="3" fontId="88" fillId="0" borderId="0" xfId="0" applyNumberFormat="1" applyFont="1" applyBorder="1" applyAlignment="1">
      <alignment/>
    </xf>
    <xf numFmtId="0" fontId="4" fillId="0" borderId="0" xfId="71" applyFont="1" applyFill="1" applyBorder="1">
      <alignment/>
      <protection/>
    </xf>
    <xf numFmtId="0" fontId="4" fillId="0" borderId="11" xfId="71" applyFont="1" applyFill="1" applyBorder="1" applyAlignment="1">
      <alignment/>
      <protection/>
    </xf>
    <xf numFmtId="3" fontId="83" fillId="0" borderId="15" xfId="0" applyNumberFormat="1" applyFont="1" applyBorder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1" xfId="71" applyFont="1" applyBorder="1">
      <alignment/>
      <protection/>
    </xf>
    <xf numFmtId="3" fontId="4" fillId="0" borderId="11" xfId="71" applyNumberFormat="1" applyFont="1" applyBorder="1">
      <alignment/>
      <protection/>
    </xf>
    <xf numFmtId="0" fontId="3" fillId="0" borderId="0" xfId="71" applyFont="1" applyBorder="1" applyAlignment="1">
      <alignment/>
      <protection/>
    </xf>
    <xf numFmtId="0" fontId="4" fillId="0" borderId="11" xfId="71" applyFont="1" applyBorder="1" applyAlignment="1">
      <alignment wrapText="1"/>
      <protection/>
    </xf>
    <xf numFmtId="0" fontId="4" fillId="0" borderId="0" xfId="71" applyFont="1" applyFill="1" applyBorder="1" applyAlignment="1">
      <alignment vertical="center" wrapText="1"/>
      <protection/>
    </xf>
    <xf numFmtId="3" fontId="4" fillId="0" borderId="11" xfId="71" applyNumberFormat="1" applyFont="1" applyFill="1" applyBorder="1" applyAlignment="1">
      <alignment vertical="center"/>
      <protection/>
    </xf>
    <xf numFmtId="0" fontId="83" fillId="0" borderId="0" xfId="0" applyFont="1" applyBorder="1" applyAlignment="1">
      <alignment vertical="center" wrapText="1"/>
    </xf>
    <xf numFmtId="3" fontId="4" fillId="0" borderId="0" xfId="71" applyNumberFormat="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9" fillId="0" borderId="0" xfId="71" applyFont="1" applyFill="1" applyBorder="1">
      <alignment/>
      <protection/>
    </xf>
    <xf numFmtId="0" fontId="9" fillId="0" borderId="0" xfId="71" applyFont="1">
      <alignment/>
      <protection/>
    </xf>
    <xf numFmtId="0" fontId="86" fillId="0" borderId="0" xfId="0" applyFont="1" applyBorder="1" applyAlignment="1">
      <alignment/>
    </xf>
    <xf numFmtId="0" fontId="86" fillId="0" borderId="11" xfId="0" applyFont="1" applyBorder="1" applyAlignment="1">
      <alignment/>
    </xf>
    <xf numFmtId="3" fontId="86" fillId="0" borderId="11" xfId="0" applyNumberFormat="1" applyFont="1" applyBorder="1" applyAlignment="1">
      <alignment/>
    </xf>
    <xf numFmtId="0" fontId="86" fillId="0" borderId="15" xfId="0" applyFont="1" applyBorder="1" applyAlignment="1">
      <alignment/>
    </xf>
    <xf numFmtId="3" fontId="86" fillId="0" borderId="15" xfId="0" applyNumberFormat="1" applyFont="1" applyBorder="1" applyAlignment="1">
      <alignment/>
    </xf>
    <xf numFmtId="0" fontId="10" fillId="0" borderId="0" xfId="71" applyFont="1">
      <alignment/>
      <protection/>
    </xf>
    <xf numFmtId="3" fontId="87" fillId="0" borderId="0" xfId="0" applyNumberFormat="1" applyFont="1" applyBorder="1" applyAlignment="1">
      <alignment/>
    </xf>
    <xf numFmtId="0" fontId="10" fillId="0" borderId="0" xfId="71" applyFont="1" applyFill="1" applyBorder="1">
      <alignment/>
      <protection/>
    </xf>
    <xf numFmtId="3" fontId="86" fillId="0" borderId="0" xfId="0" applyNumberFormat="1" applyFont="1" applyBorder="1" applyAlignment="1">
      <alignment/>
    </xf>
    <xf numFmtId="0" fontId="10" fillId="0" borderId="11" xfId="71" applyFont="1" applyFill="1" applyBorder="1">
      <alignment/>
      <protection/>
    </xf>
    <xf numFmtId="0" fontId="10" fillId="0" borderId="15" xfId="71" applyFont="1" applyFill="1" applyBorder="1">
      <alignment/>
      <protection/>
    </xf>
    <xf numFmtId="0" fontId="10" fillId="0" borderId="0" xfId="71" applyFont="1" applyBorder="1">
      <alignment/>
      <protection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100" fillId="0" borderId="0" xfId="0" applyFont="1" applyAlignment="1">
      <alignment/>
    </xf>
    <xf numFmtId="3" fontId="10" fillId="0" borderId="0" xfId="71" applyNumberFormat="1" applyFont="1">
      <alignment/>
      <protection/>
    </xf>
    <xf numFmtId="3" fontId="99" fillId="0" borderId="0" xfId="0" applyNumberFormat="1" applyFont="1" applyBorder="1" applyAlignment="1">
      <alignment/>
    </xf>
    <xf numFmtId="3" fontId="10" fillId="0" borderId="11" xfId="71" applyNumberFormat="1" applyFont="1" applyFill="1" applyBorder="1">
      <alignment/>
      <protection/>
    </xf>
    <xf numFmtId="3" fontId="86" fillId="0" borderId="0" xfId="0" applyNumberFormat="1" applyFont="1" applyAlignment="1">
      <alignment/>
    </xf>
    <xf numFmtId="0" fontId="10" fillId="0" borderId="0" xfId="71" applyFont="1" applyFill="1" applyBorder="1" applyAlignment="1">
      <alignment wrapText="1"/>
      <protection/>
    </xf>
    <xf numFmtId="0" fontId="10" fillId="0" borderId="11" xfId="71" applyFont="1" applyFill="1" applyBorder="1" applyAlignment="1">
      <alignment wrapText="1"/>
      <protection/>
    </xf>
    <xf numFmtId="3" fontId="10" fillId="0" borderId="0" xfId="71" applyNumberFormat="1" applyFont="1" applyFill="1" applyBorder="1">
      <alignment/>
      <protection/>
    </xf>
    <xf numFmtId="0" fontId="10" fillId="0" borderId="15" xfId="71" applyFont="1" applyFill="1" applyBorder="1" applyAlignment="1">
      <alignment horizontal="left" wrapText="1"/>
      <protection/>
    </xf>
    <xf numFmtId="0" fontId="10" fillId="0" borderId="0" xfId="71" applyFont="1" applyFill="1" applyBorder="1" applyAlignment="1">
      <alignment/>
      <protection/>
    </xf>
    <xf numFmtId="0" fontId="10" fillId="0" borderId="0" xfId="71" applyFont="1" applyFill="1" applyBorder="1" applyAlignment="1">
      <alignment horizontal="left" wrapText="1"/>
      <protection/>
    </xf>
    <xf numFmtId="0" fontId="10" fillId="0" borderId="11" xfId="71" applyFont="1" applyFill="1" applyBorder="1" applyAlignment="1">
      <alignment horizontal="left" wrapText="1"/>
      <protection/>
    </xf>
    <xf numFmtId="3" fontId="10" fillId="0" borderId="15" xfId="71" applyNumberFormat="1" applyFont="1" applyFill="1" applyBorder="1">
      <alignment/>
      <protection/>
    </xf>
    <xf numFmtId="0" fontId="10" fillId="0" borderId="15" xfId="71" applyFont="1" applyFill="1" applyBorder="1" applyAlignment="1">
      <alignment horizontal="left"/>
      <protection/>
    </xf>
    <xf numFmtId="3" fontId="10" fillId="0" borderId="0" xfId="71" applyNumberFormat="1" applyFont="1" applyBorder="1">
      <alignment/>
      <protection/>
    </xf>
    <xf numFmtId="0" fontId="9" fillId="0" borderId="0" xfId="71" applyFont="1" applyBorder="1">
      <alignment/>
      <protection/>
    </xf>
    <xf numFmtId="3" fontId="10" fillId="0" borderId="0" xfId="71" applyNumberFormat="1" applyFont="1" applyBorder="1" applyAlignment="1">
      <alignment/>
      <protection/>
    </xf>
    <xf numFmtId="0" fontId="9" fillId="0" borderId="0" xfId="71" applyFont="1" applyBorder="1" applyAlignment="1">
      <alignment/>
      <protection/>
    </xf>
    <xf numFmtId="0" fontId="0" fillId="0" borderId="0" xfId="0" applyFont="1" applyAlignment="1">
      <alignment/>
    </xf>
    <xf numFmtId="0" fontId="10" fillId="0" borderId="10" xfId="72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left"/>
      <protection/>
    </xf>
    <xf numFmtId="0" fontId="4" fillId="0" borderId="11" xfId="71" applyFont="1" applyFill="1" applyBorder="1" applyAlignment="1">
      <alignment horizontal="left" wrapText="1"/>
      <protection/>
    </xf>
    <xf numFmtId="0" fontId="78" fillId="0" borderId="11" xfId="0" applyFont="1" applyBorder="1" applyAlignment="1">
      <alignment/>
    </xf>
    <xf numFmtId="0" fontId="83" fillId="0" borderId="16" xfId="0" applyFont="1" applyBorder="1" applyAlignment="1">
      <alignment/>
    </xf>
    <xf numFmtId="3" fontId="83" fillId="0" borderId="16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83" fillId="0" borderId="11" xfId="0" applyFont="1" applyFill="1" applyBorder="1" applyAlignment="1">
      <alignment horizontal="left"/>
    </xf>
    <xf numFmtId="0" fontId="83" fillId="0" borderId="15" xfId="0" applyFont="1" applyBorder="1" applyAlignment="1">
      <alignment/>
    </xf>
    <xf numFmtId="0" fontId="83" fillId="0" borderId="15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10" fillId="0" borderId="15" xfId="71" applyFont="1" applyBorder="1">
      <alignment/>
      <protection/>
    </xf>
    <xf numFmtId="0" fontId="83" fillId="0" borderId="11" xfId="0" applyFont="1" applyFill="1" applyBorder="1" applyAlignment="1">
      <alignment/>
    </xf>
    <xf numFmtId="3" fontId="4" fillId="0" borderId="11" xfId="71" applyNumberFormat="1" applyFont="1" applyFill="1" applyBorder="1" applyAlignment="1">
      <alignment horizontal="right" wrapText="1"/>
      <protection/>
    </xf>
    <xf numFmtId="0" fontId="83" fillId="0" borderId="0" xfId="0" applyFont="1" applyFill="1" applyAlignment="1">
      <alignment horizontal="center"/>
    </xf>
    <xf numFmtId="3" fontId="4" fillId="0" borderId="0" xfId="71" applyNumberFormat="1" applyFont="1" applyFill="1" applyBorder="1">
      <alignment/>
      <protection/>
    </xf>
    <xf numFmtId="3" fontId="4" fillId="0" borderId="0" xfId="71" applyNumberFormat="1" applyFont="1" applyFill="1" applyBorder="1" applyAlignment="1">
      <alignment horizontal="right" wrapText="1"/>
      <protection/>
    </xf>
    <xf numFmtId="0" fontId="83" fillId="0" borderId="0" xfId="0" applyFont="1" applyFill="1" applyAlignment="1">
      <alignment horizontal="left"/>
    </xf>
    <xf numFmtId="3" fontId="4" fillId="0" borderId="15" xfId="71" applyNumberFormat="1" applyFont="1" applyFill="1" applyBorder="1">
      <alignment/>
      <protection/>
    </xf>
    <xf numFmtId="0" fontId="4" fillId="0" borderId="15" xfId="71" applyFont="1" applyFill="1" applyBorder="1" applyAlignment="1">
      <alignment horizontal="left" wrapText="1"/>
      <protection/>
    </xf>
    <xf numFmtId="3" fontId="4" fillId="0" borderId="15" xfId="71" applyNumberFormat="1" applyFont="1" applyFill="1" applyBorder="1" applyAlignment="1">
      <alignment horizontal="right" wrapText="1"/>
      <protection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3" fontId="3" fillId="0" borderId="0" xfId="71" applyNumberFormat="1" applyFont="1" applyFill="1" applyBorder="1" applyAlignment="1">
      <alignment horizontal="right" wrapText="1"/>
      <protection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1" xfId="71" applyNumberFormat="1" applyFont="1" applyBorder="1">
      <alignment/>
      <protection/>
    </xf>
    <xf numFmtId="3" fontId="10" fillId="0" borderId="15" xfId="71" applyNumberFormat="1" applyFont="1" applyBorder="1">
      <alignment/>
      <protection/>
    </xf>
    <xf numFmtId="0" fontId="4" fillId="33" borderId="11" xfId="72" applyFont="1" applyFill="1" applyBorder="1" applyAlignment="1">
      <alignment horizontal="left" vertical="center" wrapText="1"/>
      <protection/>
    </xf>
    <xf numFmtId="0" fontId="4" fillId="33" borderId="15" xfId="72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30" fillId="0" borderId="0" xfId="71" applyFont="1" applyAlignment="1">
      <alignment horizontal="center" vertical="center" wrapText="1"/>
      <protection/>
    </xf>
    <xf numFmtId="0" fontId="10" fillId="0" borderId="0" xfId="71" applyFont="1" applyFill="1" applyBorder="1" applyAlignment="1">
      <alignment horizontal="center"/>
      <protection/>
    </xf>
    <xf numFmtId="0" fontId="83" fillId="0" borderId="0" xfId="0" applyFont="1" applyAlignment="1">
      <alignment horizontal="right"/>
    </xf>
    <xf numFmtId="0" fontId="87" fillId="0" borderId="0" xfId="0" applyFont="1" applyFill="1" applyAlignment="1">
      <alignment horizontal="center"/>
    </xf>
    <xf numFmtId="0" fontId="86" fillId="0" borderId="0" xfId="0" applyFont="1" applyAlignment="1">
      <alignment horizontal="right"/>
    </xf>
    <xf numFmtId="0" fontId="30" fillId="0" borderId="0" xfId="71" applyFont="1" applyAlignment="1">
      <alignment horizontal="center" vertical="center" wrapText="1"/>
      <protection/>
    </xf>
    <xf numFmtId="0" fontId="4" fillId="0" borderId="0" xfId="71" applyFont="1" applyAlignment="1">
      <alignment horizontal="center"/>
      <protection/>
    </xf>
    <xf numFmtId="0" fontId="9" fillId="0" borderId="0" xfId="71" applyFont="1" applyBorder="1" applyAlignment="1">
      <alignment horizontal="center"/>
      <protection/>
    </xf>
    <xf numFmtId="0" fontId="3" fillId="0" borderId="0" xfId="71" applyFont="1" applyBorder="1" applyAlignment="1">
      <alignment horizontal="center"/>
      <protection/>
    </xf>
    <xf numFmtId="0" fontId="28" fillId="0" borderId="0" xfId="71" applyFont="1" applyAlignment="1">
      <alignment horizontal="center" vertical="center" wrapText="1"/>
      <protection/>
    </xf>
    <xf numFmtId="0" fontId="29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left" wrapText="1"/>
      <protection/>
    </xf>
    <xf numFmtId="0" fontId="101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4" fillId="0" borderId="11" xfId="71" applyFont="1" applyFill="1" applyBorder="1" applyAlignment="1">
      <alignment horizontal="left" wrapText="1"/>
      <protection/>
    </xf>
    <xf numFmtId="0" fontId="83" fillId="0" borderId="0" xfId="0" applyFont="1" applyBorder="1" applyAlignment="1">
      <alignment vertical="center" wrapText="1"/>
    </xf>
    <xf numFmtId="0" fontId="83" fillId="0" borderId="11" xfId="0" applyFont="1" applyBorder="1" applyAlignment="1" quotePrefix="1">
      <alignment vertical="center" wrapText="1"/>
    </xf>
    <xf numFmtId="0" fontId="4" fillId="0" borderId="16" xfId="71" applyFont="1" applyFill="1" applyBorder="1" applyAlignment="1">
      <alignment vertical="center" wrapText="1"/>
      <protection/>
    </xf>
    <xf numFmtId="0" fontId="4" fillId="0" borderId="11" xfId="71" applyFont="1" applyFill="1" applyBorder="1" applyAlignment="1" quotePrefix="1">
      <alignment vertical="center" wrapText="1"/>
      <protection/>
    </xf>
    <xf numFmtId="0" fontId="88" fillId="0" borderId="0" xfId="0" applyFont="1" applyAlignment="1">
      <alignment horizontal="center"/>
    </xf>
    <xf numFmtId="3" fontId="4" fillId="33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3" fontId="4" fillId="33" borderId="10" xfId="72" applyNumberFormat="1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10" fillId="0" borderId="10" xfId="72" applyFont="1" applyFill="1" applyBorder="1" applyAlignment="1">
      <alignment wrapText="1"/>
      <protection/>
    </xf>
    <xf numFmtId="0" fontId="21" fillId="0" borderId="10" xfId="72" applyFont="1" applyFill="1" applyBorder="1" applyAlignment="1">
      <alignment vertical="center" wrapText="1"/>
      <protection/>
    </xf>
    <xf numFmtId="0" fontId="21" fillId="0" borderId="10" xfId="72" applyFont="1" applyFill="1" applyBorder="1" applyAlignment="1">
      <alignment vertical="center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4" fillId="0" borderId="15" xfId="72" applyFont="1" applyFill="1" applyBorder="1" applyAlignment="1">
      <alignment horizontal="center" vertical="center" wrapText="1"/>
      <protection/>
    </xf>
    <xf numFmtId="0" fontId="4" fillId="0" borderId="18" xfId="72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2" applyFont="1" applyFill="1" applyBorder="1" applyAlignment="1">
      <alignment horizontal="center" vertical="center"/>
      <protection/>
    </xf>
    <xf numFmtId="0" fontId="4" fillId="0" borderId="14" xfId="72" applyFont="1" applyFill="1" applyBorder="1" applyAlignment="1">
      <alignment horizontal="center" vertical="center"/>
      <protection/>
    </xf>
    <xf numFmtId="3" fontId="4" fillId="33" borderId="12" xfId="72" applyNumberFormat="1" applyFont="1" applyFill="1" applyBorder="1" applyAlignment="1">
      <alignment horizontal="center" vertical="center" wrapText="1"/>
      <protection/>
    </xf>
    <xf numFmtId="3" fontId="4" fillId="33" borderId="14" xfId="72" applyNumberFormat="1" applyFont="1" applyFill="1" applyBorder="1" applyAlignment="1">
      <alignment horizontal="center" vertical="center" wrapText="1"/>
      <protection/>
    </xf>
    <xf numFmtId="3" fontId="4" fillId="33" borderId="12" xfId="72" applyNumberFormat="1" applyFont="1" applyFill="1" applyBorder="1" applyAlignment="1">
      <alignment vertical="center" wrapText="1"/>
      <protection/>
    </xf>
    <xf numFmtId="3" fontId="4" fillId="33" borderId="14" xfId="72" applyNumberFormat="1" applyFont="1" applyFill="1" applyBorder="1" applyAlignment="1">
      <alignment vertical="center" wrapText="1"/>
      <protection/>
    </xf>
    <xf numFmtId="0" fontId="21" fillId="0" borderId="17" xfId="72" applyFont="1" applyFill="1" applyBorder="1" applyAlignment="1">
      <alignment vertical="center" wrapText="1"/>
      <protection/>
    </xf>
    <xf numFmtId="0" fontId="21" fillId="0" borderId="15" xfId="72" applyFont="1" applyFill="1" applyBorder="1" applyAlignment="1">
      <alignment vertical="center" wrapText="1"/>
      <protection/>
    </xf>
    <xf numFmtId="0" fontId="21" fillId="0" borderId="18" xfId="72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70" applyFont="1" applyFill="1" applyAlignment="1">
      <alignment horizontal="center" vertical="center" wrapText="1"/>
      <protection/>
    </xf>
    <xf numFmtId="0" fontId="4" fillId="0" borderId="19" xfId="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0" xfId="72" applyFont="1" applyFill="1" applyBorder="1" applyAlignment="1">
      <alignment horizontal="center" vertical="center" wrapText="1"/>
      <protection/>
    </xf>
    <xf numFmtId="3" fontId="89" fillId="0" borderId="11" xfId="66" applyNumberFormat="1" applyFont="1" applyBorder="1" applyAlignment="1">
      <alignment horizontal="justify" vertical="center" wrapText="1"/>
      <protection/>
    </xf>
    <xf numFmtId="3" fontId="89" fillId="0" borderId="0" xfId="66" applyNumberFormat="1" applyFont="1" applyBorder="1" applyAlignment="1">
      <alignment horizontal="justify" vertical="center" wrapText="1"/>
      <protection/>
    </xf>
    <xf numFmtId="3" fontId="84" fillId="0" borderId="0" xfId="66" applyNumberFormat="1" applyFont="1" applyBorder="1" applyAlignment="1">
      <alignment vertical="center" wrapText="1"/>
      <protection/>
    </xf>
    <xf numFmtId="3" fontId="89" fillId="0" borderId="0" xfId="66" applyNumberFormat="1" applyFont="1" applyBorder="1" applyAlignment="1">
      <alignment horizontal="left" vertical="center" wrapText="1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 2007. költségvetés 2" xfId="69"/>
    <cellStyle name="Normál_ktgv2004" xfId="70"/>
    <cellStyle name="Normál_Ljakabfa 2008(1). év költségvetés mód 04.17." xfId="71"/>
    <cellStyle name="Normál_Munka1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Erzsi\2017.%20&#233;v\2017.%20&#233;v%20m&#243;dos&#237;t&#225;s%20t&#233;ny\2017.aug%20m&#243;s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Erzsi\2017.%20&#233;v\2017.%20&#233;v%20m&#243;dos&#237;t&#225;s%20t&#233;ny\2017.aug%20m&#243;s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2" width="4.140625" style="0" customWidth="1"/>
    <col min="3" max="3" width="6.8515625" style="0" customWidth="1"/>
    <col min="4" max="4" width="14.00390625" style="0" customWidth="1"/>
    <col min="5" max="5" width="6.140625" style="0" customWidth="1"/>
    <col min="6" max="6" width="11.140625" style="0" customWidth="1"/>
    <col min="7" max="7" width="2.140625" style="0" customWidth="1"/>
    <col min="8" max="8" width="3.8515625" style="0" customWidth="1"/>
    <col min="9" max="9" width="22.00390625" style="0" customWidth="1"/>
    <col min="10" max="10" width="11.8515625" style="0" customWidth="1"/>
  </cols>
  <sheetData>
    <row r="1" spans="1:10" ht="42" customHeight="1">
      <c r="A1" s="280" t="s">
        <v>656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42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5.75">
      <c r="A3" s="204" t="s">
        <v>574</v>
      </c>
      <c r="B3" s="204"/>
      <c r="C3" s="204"/>
      <c r="D3" s="204"/>
      <c r="E3" s="204"/>
      <c r="F3" s="204"/>
      <c r="G3" s="204"/>
      <c r="H3" s="204"/>
      <c r="I3" s="281" t="s">
        <v>573</v>
      </c>
      <c r="J3" s="281"/>
    </row>
    <row r="4" spans="1:10" ht="15.75">
      <c r="A4" s="206"/>
      <c r="B4" s="2" t="s">
        <v>621</v>
      </c>
      <c r="C4" s="160"/>
      <c r="D4" s="160"/>
      <c r="E4" s="160"/>
      <c r="F4" s="161"/>
      <c r="G4" s="160"/>
      <c r="H4" s="160"/>
      <c r="I4" s="160"/>
      <c r="J4" s="161"/>
    </row>
    <row r="5" spans="1:10" ht="18.75">
      <c r="A5" s="206"/>
      <c r="B5" s="151"/>
      <c r="C5" s="169" t="s">
        <v>657</v>
      </c>
      <c r="D5" s="169"/>
      <c r="E5" s="169"/>
      <c r="F5" s="177"/>
      <c r="G5" s="169"/>
      <c r="H5" s="169"/>
      <c r="I5" s="244"/>
      <c r="J5" s="266">
        <v>1000000</v>
      </c>
    </row>
    <row r="6" spans="1:10" ht="15.75">
      <c r="A6" s="206"/>
      <c r="B6" s="166" t="s">
        <v>658</v>
      </c>
      <c r="C6" s="245"/>
      <c r="D6" s="245"/>
      <c r="E6" s="245"/>
      <c r="F6" s="246"/>
      <c r="G6" s="166"/>
      <c r="H6" s="166"/>
      <c r="I6" s="168"/>
      <c r="J6" s="267"/>
    </row>
    <row r="7" spans="1:10" ht="18.75">
      <c r="A7" s="206"/>
      <c r="B7" s="247"/>
      <c r="C7" s="248" t="s">
        <v>659</v>
      </c>
      <c r="D7" s="169"/>
      <c r="E7" s="169"/>
      <c r="F7" s="177"/>
      <c r="G7" s="169"/>
      <c r="H7" s="169"/>
      <c r="I7" s="177"/>
      <c r="J7" s="266">
        <v>498443</v>
      </c>
    </row>
    <row r="8" spans="1:10" ht="15.75">
      <c r="A8" s="206"/>
      <c r="B8" s="169" t="s">
        <v>664</v>
      </c>
      <c r="C8" s="248"/>
      <c r="D8" s="169"/>
      <c r="E8" s="169"/>
      <c r="F8" s="177"/>
      <c r="G8" s="169"/>
      <c r="H8" s="169"/>
      <c r="I8" s="177"/>
      <c r="J8" s="266">
        <v>1291</v>
      </c>
    </row>
    <row r="9" spans="1:10" ht="15.75">
      <c r="A9" s="206"/>
      <c r="B9" s="169" t="s">
        <v>663</v>
      </c>
      <c r="C9" s="207"/>
      <c r="D9" s="207"/>
      <c r="E9" s="208"/>
      <c r="F9" s="208"/>
      <c r="G9" s="207"/>
      <c r="H9" s="208"/>
      <c r="I9" s="208"/>
      <c r="J9" s="252">
        <v>4</v>
      </c>
    </row>
    <row r="10" spans="1:10" ht="15.75">
      <c r="A10" s="206"/>
      <c r="B10" s="249" t="s">
        <v>660</v>
      </c>
      <c r="C10" s="250"/>
      <c r="D10" s="249"/>
      <c r="E10" s="249"/>
      <c r="F10" s="190"/>
      <c r="G10" s="169"/>
      <c r="H10" s="169"/>
      <c r="I10" s="177"/>
      <c r="J10" s="266">
        <v>502731</v>
      </c>
    </row>
    <row r="11" spans="1:10" ht="15.75">
      <c r="A11" s="206"/>
      <c r="B11" s="249" t="s">
        <v>665</v>
      </c>
      <c r="C11" s="250"/>
      <c r="D11" s="249"/>
      <c r="E11" s="249"/>
      <c r="F11" s="190"/>
      <c r="G11" s="249"/>
      <c r="H11" s="249"/>
      <c r="I11" s="190"/>
      <c r="J11" s="268">
        <v>18750</v>
      </c>
    </row>
    <row r="12" spans="1:10" ht="15.75">
      <c r="A12" s="206"/>
      <c r="B12" s="166" t="s">
        <v>661</v>
      </c>
      <c r="C12" s="251"/>
      <c r="D12" s="166"/>
      <c r="E12" s="166"/>
      <c r="F12" s="168"/>
      <c r="G12" s="166"/>
      <c r="H12" s="166"/>
      <c r="I12" s="168"/>
      <c r="J12" s="267"/>
    </row>
    <row r="13" spans="1:10" ht="18.75">
      <c r="A13" s="206"/>
      <c r="B13" s="247"/>
      <c r="C13" s="248" t="s">
        <v>662</v>
      </c>
      <c r="D13" s="169"/>
      <c r="E13" s="169"/>
      <c r="F13" s="177"/>
      <c r="G13" s="169"/>
      <c r="H13" s="169"/>
      <c r="I13" s="177"/>
      <c r="J13" s="266">
        <v>500000</v>
      </c>
    </row>
    <row r="14" spans="1:10" ht="15">
      <c r="A14" s="211"/>
      <c r="B14" s="204"/>
      <c r="C14" s="204" t="s">
        <v>575</v>
      </c>
      <c r="D14" s="204"/>
      <c r="E14" s="204"/>
      <c r="F14" s="204"/>
      <c r="G14" s="204"/>
      <c r="H14" s="204"/>
      <c r="I14" s="212"/>
      <c r="J14" s="269">
        <f>SUM(J4:J13)</f>
        <v>2521219</v>
      </c>
    </row>
    <row r="15" spans="1:10" ht="15">
      <c r="A15" s="204" t="s">
        <v>576</v>
      </c>
      <c r="B15" s="204"/>
      <c r="C15" s="204"/>
      <c r="D15" s="204"/>
      <c r="E15" s="204"/>
      <c r="F15" s="204"/>
      <c r="G15" s="204"/>
      <c r="H15" s="204"/>
      <c r="I15" s="204"/>
      <c r="J15" s="211"/>
    </row>
    <row r="16" spans="1:10" ht="15.75">
      <c r="A16" s="211"/>
      <c r="B16" s="169" t="s">
        <v>666</v>
      </c>
      <c r="C16" s="253"/>
      <c r="D16" s="253"/>
      <c r="E16" s="253"/>
      <c r="F16" s="171"/>
      <c r="G16" s="243"/>
      <c r="H16" s="243"/>
      <c r="I16" s="254"/>
      <c r="J16" s="254">
        <v>502731</v>
      </c>
    </row>
    <row r="17" spans="1:10" ht="15.75">
      <c r="A17" s="213"/>
      <c r="B17" s="255" t="s">
        <v>635</v>
      </c>
      <c r="C17" s="251"/>
      <c r="D17" s="251"/>
      <c r="E17" s="251"/>
      <c r="F17" s="256"/>
      <c r="G17" s="172"/>
      <c r="H17" s="172"/>
      <c r="I17" s="257"/>
      <c r="J17" s="257"/>
    </row>
    <row r="18" spans="1:10" ht="15.75">
      <c r="A18" s="213"/>
      <c r="B18" s="258" t="s">
        <v>667</v>
      </c>
      <c r="C18" s="248"/>
      <c r="D18" s="248"/>
      <c r="E18" s="248"/>
      <c r="F18" s="171"/>
      <c r="G18" s="243"/>
      <c r="H18" s="243"/>
      <c r="I18" s="254"/>
      <c r="J18" s="254">
        <v>1000000</v>
      </c>
    </row>
    <row r="19" spans="1:10" ht="15.75">
      <c r="A19" s="213"/>
      <c r="B19" s="255"/>
      <c r="C19" s="248" t="s">
        <v>668</v>
      </c>
      <c r="D19" s="248"/>
      <c r="E19" s="248"/>
      <c r="F19" s="171"/>
      <c r="G19" s="243"/>
      <c r="H19" s="243"/>
      <c r="I19" s="254"/>
      <c r="J19" s="254">
        <v>411772</v>
      </c>
    </row>
    <row r="20" spans="1:10" ht="15.75">
      <c r="A20" s="213"/>
      <c r="B20" s="255"/>
      <c r="C20" s="250" t="s">
        <v>669</v>
      </c>
      <c r="D20" s="250"/>
      <c r="E20" s="250"/>
      <c r="F20" s="259"/>
      <c r="G20" s="260"/>
      <c r="H20" s="260"/>
      <c r="I20" s="261"/>
      <c r="J20" s="261">
        <v>88228</v>
      </c>
    </row>
    <row r="21" spans="1:10" ht="15.75">
      <c r="A21" s="213"/>
      <c r="B21" s="255" t="s">
        <v>676</v>
      </c>
      <c r="C21" s="251"/>
      <c r="D21" s="251"/>
      <c r="E21" s="251"/>
      <c r="F21" s="256"/>
      <c r="G21" s="172"/>
      <c r="H21" s="172"/>
      <c r="I21" s="257"/>
      <c r="J21" s="257"/>
    </row>
    <row r="22" spans="1:10" ht="15.75">
      <c r="A22" s="213"/>
      <c r="B22" s="255"/>
      <c r="C22" s="248" t="s">
        <v>677</v>
      </c>
      <c r="D22" s="248"/>
      <c r="E22" s="248"/>
      <c r="F22" s="171"/>
      <c r="G22" s="243"/>
      <c r="H22" s="243"/>
      <c r="I22" s="254"/>
      <c r="J22" s="254">
        <v>392475</v>
      </c>
    </row>
    <row r="23" spans="1:10" ht="15.75">
      <c r="A23" s="213"/>
      <c r="B23" s="255"/>
      <c r="C23" s="248" t="s">
        <v>678</v>
      </c>
      <c r="D23" s="248"/>
      <c r="E23" s="248"/>
      <c r="F23" s="171"/>
      <c r="G23" s="243"/>
      <c r="H23" s="243"/>
      <c r="I23" s="254"/>
      <c r="J23" s="254">
        <v>105968</v>
      </c>
    </row>
    <row r="24" spans="1:10" ht="15.75" hidden="1">
      <c r="A24" s="213"/>
      <c r="B24" s="262" t="s">
        <v>670</v>
      </c>
      <c r="C24" s="262"/>
      <c r="D24" s="251"/>
      <c r="E24" s="251"/>
      <c r="F24" s="256"/>
      <c r="G24" s="172"/>
      <c r="H24" s="172"/>
      <c r="I24" s="257"/>
      <c r="J24" s="257"/>
    </row>
    <row r="25" spans="1:10" ht="15.75" hidden="1">
      <c r="A25" s="213"/>
      <c r="B25" s="255"/>
      <c r="C25" s="248" t="s">
        <v>671</v>
      </c>
      <c r="D25" s="248"/>
      <c r="E25" s="248"/>
      <c r="F25" s="171"/>
      <c r="G25" s="243"/>
      <c r="H25" s="243"/>
      <c r="I25" s="254"/>
      <c r="J25" s="254"/>
    </row>
    <row r="26" spans="1:10" ht="15.75">
      <c r="A26" s="213"/>
      <c r="B26" s="251" t="s">
        <v>674</v>
      </c>
      <c r="C26" s="263"/>
      <c r="D26" s="263"/>
      <c r="E26" s="251"/>
      <c r="F26" s="256"/>
      <c r="G26" s="172"/>
      <c r="H26" s="172"/>
      <c r="I26" s="257"/>
      <c r="J26" s="257"/>
    </row>
    <row r="27" spans="1:10" ht="15.75">
      <c r="A27" s="213"/>
      <c r="B27" s="255"/>
      <c r="C27" s="248" t="s">
        <v>672</v>
      </c>
      <c r="D27" s="248"/>
      <c r="E27" s="248"/>
      <c r="F27" s="171"/>
      <c r="G27" s="243"/>
      <c r="H27" s="243"/>
      <c r="I27" s="254"/>
      <c r="J27" s="254">
        <v>15783</v>
      </c>
    </row>
    <row r="28" spans="1:10" ht="15.75">
      <c r="A28" s="213"/>
      <c r="B28" s="255"/>
      <c r="C28" s="250" t="s">
        <v>673</v>
      </c>
      <c r="D28" s="250"/>
      <c r="E28" s="250"/>
      <c r="F28" s="259"/>
      <c r="G28" s="260"/>
      <c r="H28" s="260"/>
      <c r="I28" s="261"/>
      <c r="J28" s="261">
        <v>4262</v>
      </c>
    </row>
    <row r="29" spans="1:10" s="158" customFormat="1" ht="15.75">
      <c r="A29" s="213"/>
      <c r="B29" s="264"/>
      <c r="C29" s="204" t="s">
        <v>575</v>
      </c>
      <c r="D29" s="251"/>
      <c r="E29" s="251"/>
      <c r="F29" s="256"/>
      <c r="G29" s="172"/>
      <c r="H29" s="172"/>
      <c r="I29" s="257"/>
      <c r="J29" s="265">
        <f>SUM(J16:J28)</f>
        <v>2521219</v>
      </c>
    </row>
    <row r="30" spans="1:10" s="158" customFormat="1" ht="15.75" hidden="1">
      <c r="A30" s="213"/>
      <c r="B30" s="264"/>
      <c r="C30" s="251"/>
      <c r="D30" s="251"/>
      <c r="E30" s="251"/>
      <c r="F30" s="256"/>
      <c r="G30" s="172"/>
      <c r="H30" s="172"/>
      <c r="I30" s="257"/>
      <c r="J30" s="257"/>
    </row>
    <row r="31" spans="1:10" ht="15.75" hidden="1">
      <c r="A31" s="218" t="s">
        <v>582</v>
      </c>
      <c r="B31" s="255"/>
      <c r="D31" s="251"/>
      <c r="E31" s="251"/>
      <c r="F31" s="256"/>
      <c r="G31" s="172"/>
      <c r="H31" s="172"/>
      <c r="I31" s="257"/>
      <c r="J31" s="257"/>
    </row>
    <row r="32" spans="1:10" ht="15" hidden="1">
      <c r="A32" s="220" t="s">
        <v>577</v>
      </c>
      <c r="D32" s="158"/>
      <c r="E32" s="158"/>
      <c r="F32" s="158"/>
      <c r="G32" s="158"/>
      <c r="H32" s="158"/>
      <c r="I32" s="158"/>
      <c r="J32" s="158"/>
    </row>
    <row r="33" ht="15" hidden="1">
      <c r="A33" s="222" t="s">
        <v>576</v>
      </c>
    </row>
    <row r="34" spans="1:10" ht="15" hidden="1">
      <c r="A34" s="222"/>
      <c r="B34" s="220"/>
      <c r="C34" s="220"/>
      <c r="D34" s="220"/>
      <c r="E34" s="220"/>
      <c r="F34" s="223"/>
      <c r="G34" s="213" t="s">
        <v>596</v>
      </c>
      <c r="H34" s="206"/>
      <c r="I34" s="206"/>
      <c r="J34" s="224"/>
    </row>
    <row r="35" spans="1:10" ht="15.75" customHeight="1" hidden="1">
      <c r="A35" s="215" t="s">
        <v>585</v>
      </c>
      <c r="B35" s="207"/>
      <c r="C35" s="207"/>
      <c r="D35" s="207"/>
      <c r="E35" s="225">
        <v>101600</v>
      </c>
      <c r="F35" s="226"/>
      <c r="G35" s="227"/>
      <c r="H35" s="215" t="s">
        <v>594</v>
      </c>
      <c r="I35" s="228"/>
      <c r="J35" s="208">
        <v>80000</v>
      </c>
    </row>
    <row r="36" spans="1:10" ht="15" hidden="1">
      <c r="A36" s="213"/>
      <c r="B36" s="206"/>
      <c r="C36" s="206"/>
      <c r="D36" s="206"/>
      <c r="E36" s="229"/>
      <c r="F36" s="226"/>
      <c r="G36" s="227"/>
      <c r="H36" s="216" t="s">
        <v>595</v>
      </c>
      <c r="I36" s="230"/>
      <c r="J36" s="210">
        <v>21600</v>
      </c>
    </row>
    <row r="37" spans="1:10" ht="15" hidden="1">
      <c r="A37" s="213" t="s">
        <v>635</v>
      </c>
      <c r="B37" s="206"/>
      <c r="C37" s="206"/>
      <c r="D37" s="206"/>
      <c r="E37" s="229"/>
      <c r="F37" s="226"/>
      <c r="G37" s="231" t="s">
        <v>120</v>
      </c>
      <c r="H37" s="213"/>
      <c r="I37" s="232"/>
      <c r="J37" s="214"/>
    </row>
    <row r="38" spans="1:10" ht="15" hidden="1">
      <c r="A38" s="213"/>
      <c r="B38" s="207" t="s">
        <v>636</v>
      </c>
      <c r="C38" s="207"/>
      <c r="D38" s="207"/>
      <c r="E38" s="225">
        <v>54724</v>
      </c>
      <c r="F38" s="226"/>
      <c r="G38" s="227"/>
      <c r="H38" s="215" t="s">
        <v>630</v>
      </c>
      <c r="I38" s="233"/>
      <c r="J38" s="208">
        <v>6700</v>
      </c>
    </row>
    <row r="39" spans="1:10" ht="15" hidden="1">
      <c r="A39" s="213"/>
      <c r="B39" s="209" t="s">
        <v>637</v>
      </c>
      <c r="C39" s="209"/>
      <c r="D39" s="209"/>
      <c r="E39" s="234">
        <v>14776</v>
      </c>
      <c r="F39" s="226"/>
      <c r="G39" s="227"/>
      <c r="H39" s="216" t="s">
        <v>627</v>
      </c>
      <c r="I39" s="230"/>
      <c r="J39" s="210">
        <v>1809</v>
      </c>
    </row>
    <row r="40" spans="1:10" ht="15" hidden="1">
      <c r="A40" s="213"/>
      <c r="B40" s="206"/>
      <c r="C40" s="206"/>
      <c r="D40" s="206"/>
      <c r="E40" s="229"/>
      <c r="F40" s="226"/>
      <c r="G40" s="227"/>
      <c r="H40" s="213"/>
      <c r="I40" s="232"/>
      <c r="J40" s="214"/>
    </row>
    <row r="41" spans="1:10" ht="15" hidden="1">
      <c r="A41" s="213"/>
      <c r="B41" s="206"/>
      <c r="C41" s="206"/>
      <c r="D41" s="206"/>
      <c r="E41" s="229"/>
      <c r="F41" s="226"/>
      <c r="G41" s="227"/>
      <c r="H41" s="215" t="s">
        <v>628</v>
      </c>
      <c r="I41" s="233"/>
      <c r="J41" s="208">
        <v>35100</v>
      </c>
    </row>
    <row r="42" spans="1:10" ht="15" hidden="1">
      <c r="A42" s="213"/>
      <c r="B42" s="206"/>
      <c r="C42" s="206"/>
      <c r="D42" s="206"/>
      <c r="E42" s="229"/>
      <c r="F42" s="226"/>
      <c r="G42" s="227"/>
      <c r="H42" s="216" t="s">
        <v>629</v>
      </c>
      <c r="I42" s="230"/>
      <c r="J42" s="210">
        <v>9477</v>
      </c>
    </row>
    <row r="43" spans="1:10" ht="15" hidden="1">
      <c r="A43" s="213"/>
      <c r="B43" s="206"/>
      <c r="C43" s="206"/>
      <c r="D43" s="206"/>
      <c r="E43" s="229"/>
      <c r="F43" s="226"/>
      <c r="G43" s="227"/>
      <c r="H43" s="213"/>
      <c r="I43" s="232"/>
      <c r="J43" s="214"/>
    </row>
    <row r="44" spans="1:10" ht="15" hidden="1">
      <c r="A44" s="213"/>
      <c r="B44" s="206"/>
      <c r="C44" s="206"/>
      <c r="D44" s="206"/>
      <c r="E44" s="229"/>
      <c r="F44" s="226"/>
      <c r="G44" s="227"/>
      <c r="H44" s="215" t="s">
        <v>633</v>
      </c>
      <c r="I44" s="233"/>
      <c r="J44" s="208">
        <v>4724</v>
      </c>
    </row>
    <row r="45" spans="1:10" ht="15" hidden="1">
      <c r="A45" s="213"/>
      <c r="B45" s="206"/>
      <c r="C45" s="206"/>
      <c r="D45" s="206"/>
      <c r="E45" s="229"/>
      <c r="F45" s="226"/>
      <c r="G45" s="227"/>
      <c r="H45" s="216" t="s">
        <v>634</v>
      </c>
      <c r="I45" s="230"/>
      <c r="J45" s="210">
        <v>1276</v>
      </c>
    </row>
    <row r="46" spans="1:10" ht="15" hidden="1">
      <c r="A46" s="213"/>
      <c r="B46" s="206"/>
      <c r="C46" s="206"/>
      <c r="D46" s="206"/>
      <c r="E46" s="229"/>
      <c r="F46" s="226"/>
      <c r="G46" s="231" t="s">
        <v>54</v>
      </c>
      <c r="H46" s="213"/>
      <c r="I46" s="232"/>
      <c r="J46" s="214"/>
    </row>
    <row r="47" spans="1:10" ht="15" hidden="1">
      <c r="A47" s="213"/>
      <c r="B47" s="206"/>
      <c r="C47" s="206"/>
      <c r="D47" s="206"/>
      <c r="E47" s="229"/>
      <c r="F47" s="226"/>
      <c r="G47" s="227"/>
      <c r="H47" s="215" t="s">
        <v>631</v>
      </c>
      <c r="I47" s="233"/>
      <c r="J47" s="208">
        <v>8200</v>
      </c>
    </row>
    <row r="48" spans="1:10" ht="15" hidden="1">
      <c r="A48" s="213"/>
      <c r="B48" s="206"/>
      <c r="C48" s="206"/>
      <c r="D48" s="206"/>
      <c r="E48" s="229"/>
      <c r="F48" s="226"/>
      <c r="G48" s="227"/>
      <c r="H48" s="235" t="s">
        <v>632</v>
      </c>
      <c r="I48" s="230"/>
      <c r="J48" s="210">
        <v>2214</v>
      </c>
    </row>
    <row r="49" spans="1:11" ht="15" hidden="1">
      <c r="A49" s="213"/>
      <c r="B49" s="206"/>
      <c r="C49" s="206"/>
      <c r="D49" s="206"/>
      <c r="E49" s="229"/>
      <c r="F49" s="226"/>
      <c r="G49" s="213"/>
      <c r="H49" s="206"/>
      <c r="I49" s="206"/>
      <c r="J49" s="206"/>
      <c r="K49" s="229"/>
    </row>
    <row r="50" spans="1:11" ht="15" hidden="1">
      <c r="A50" s="213" t="s">
        <v>645</v>
      </c>
      <c r="B50" s="206"/>
      <c r="C50" s="206"/>
      <c r="D50" s="206"/>
      <c r="E50" s="229"/>
      <c r="F50" s="226"/>
      <c r="G50" s="213" t="s">
        <v>645</v>
      </c>
      <c r="H50" s="206"/>
      <c r="I50" s="206"/>
      <c r="J50" s="206"/>
      <c r="K50" s="229"/>
    </row>
    <row r="51" spans="1:11" ht="15" hidden="1">
      <c r="A51" s="213"/>
      <c r="B51" s="207" t="s">
        <v>646</v>
      </c>
      <c r="C51" s="207"/>
      <c r="D51" s="207"/>
      <c r="E51" s="225">
        <v>20000</v>
      </c>
      <c r="F51" s="226"/>
      <c r="G51" s="213"/>
      <c r="H51" s="207" t="s">
        <v>647</v>
      </c>
      <c r="I51" s="207"/>
      <c r="J51" s="208">
        <v>150000</v>
      </c>
      <c r="K51" s="229"/>
    </row>
    <row r="52" spans="1:11" ht="15" hidden="1">
      <c r="A52" s="213" t="s">
        <v>640</v>
      </c>
      <c r="B52" s="213"/>
      <c r="C52" s="206"/>
      <c r="D52" s="206"/>
      <c r="E52" s="229"/>
      <c r="F52" s="226"/>
      <c r="G52" s="227"/>
      <c r="H52" s="242"/>
      <c r="I52" s="232"/>
      <c r="J52" s="214"/>
      <c r="K52" s="229"/>
    </row>
    <row r="53" spans="1:11" ht="15" hidden="1">
      <c r="A53" s="213"/>
      <c r="B53" s="215" t="s">
        <v>594</v>
      </c>
      <c r="C53" s="207"/>
      <c r="D53" s="207"/>
      <c r="E53" s="225">
        <v>102362</v>
      </c>
      <c r="F53" s="226"/>
      <c r="G53" s="227"/>
      <c r="H53" s="242"/>
      <c r="I53" s="232"/>
      <c r="J53" s="214"/>
      <c r="K53" s="229"/>
    </row>
    <row r="54" spans="1:10" ht="15" hidden="1">
      <c r="A54" s="213"/>
      <c r="B54" s="216" t="s">
        <v>595</v>
      </c>
      <c r="C54" s="209"/>
      <c r="D54" s="209"/>
      <c r="E54" s="234">
        <v>27638</v>
      </c>
      <c r="F54" s="226"/>
      <c r="G54" s="227"/>
      <c r="H54" s="242"/>
      <c r="I54" s="232"/>
      <c r="J54" s="214"/>
    </row>
    <row r="55" spans="1:10" ht="11.25" customHeight="1" hidden="1">
      <c r="A55" s="213"/>
      <c r="B55" s="206"/>
      <c r="C55" s="206"/>
      <c r="D55" s="206"/>
      <c r="E55" s="229"/>
      <c r="F55" s="226"/>
      <c r="G55" s="227"/>
      <c r="H55" s="232"/>
      <c r="I55" s="232"/>
      <c r="J55" s="214"/>
    </row>
    <row r="56" spans="1:22" ht="15.75" hidden="1">
      <c r="A56" s="211" t="s">
        <v>638</v>
      </c>
      <c r="B56" s="217"/>
      <c r="C56" s="217"/>
      <c r="D56" s="217"/>
      <c r="E56" s="217"/>
      <c r="F56" s="236"/>
      <c r="G56" s="217"/>
      <c r="H56" s="237"/>
      <c r="I56" s="238"/>
      <c r="J56" s="226"/>
      <c r="N56" s="162"/>
      <c r="O56" s="162"/>
      <c r="P56" s="162"/>
      <c r="Q56" s="162"/>
      <c r="R56" s="163"/>
      <c r="S56" s="162"/>
      <c r="T56" s="162"/>
      <c r="U56" s="162"/>
      <c r="V56" s="163"/>
    </row>
    <row r="57" spans="1:22" ht="15.75" hidden="1">
      <c r="A57" s="211"/>
      <c r="B57" s="217"/>
      <c r="C57" s="217"/>
      <c r="D57" s="217"/>
      <c r="E57" s="217"/>
      <c r="F57" s="236"/>
      <c r="G57" s="211"/>
      <c r="H57" s="282" t="s">
        <v>586</v>
      </c>
      <c r="I57" s="282"/>
      <c r="J57" s="239"/>
      <c r="N57" s="162"/>
      <c r="O57" s="162"/>
      <c r="P57" s="162"/>
      <c r="Q57" s="162"/>
      <c r="R57" s="165"/>
      <c r="S57" s="166"/>
      <c r="T57" s="166"/>
      <c r="U57" s="166"/>
      <c r="V57" s="167"/>
    </row>
    <row r="58" spans="1:22" ht="15.75" customHeight="1" hidden="1">
      <c r="A58" s="211"/>
      <c r="B58" s="217"/>
      <c r="C58" s="217"/>
      <c r="D58" s="217"/>
      <c r="E58" s="217"/>
      <c r="F58" s="236"/>
      <c r="G58" s="217"/>
      <c r="H58" s="282" t="s">
        <v>539</v>
      </c>
      <c r="I58" s="282"/>
      <c r="J58" s="226"/>
      <c r="N58" s="162"/>
      <c r="O58" s="162"/>
      <c r="P58" s="162"/>
      <c r="Q58" s="162"/>
      <c r="R58" s="165"/>
      <c r="S58" s="166"/>
      <c r="T58" s="166"/>
      <c r="U58" s="166"/>
      <c r="V58" s="167"/>
    </row>
    <row r="59" spans="1:22" ht="15.75" hidden="1">
      <c r="A59" s="278" t="s">
        <v>579</v>
      </c>
      <c r="B59" s="278"/>
      <c r="C59" s="278"/>
      <c r="D59" s="278"/>
      <c r="E59" s="278"/>
      <c r="F59" s="278"/>
      <c r="G59" s="278"/>
      <c r="H59" s="278"/>
      <c r="I59" s="278"/>
      <c r="J59" s="278"/>
      <c r="N59" s="162"/>
      <c r="O59" s="162"/>
      <c r="P59" s="162"/>
      <c r="Q59" s="162"/>
      <c r="R59" s="165"/>
      <c r="S59" s="166"/>
      <c r="T59" s="166"/>
      <c r="U59" s="166"/>
      <c r="V59" s="167"/>
    </row>
    <row r="60" spans="1:10" ht="15" hidden="1">
      <c r="A60" s="278" t="s">
        <v>580</v>
      </c>
      <c r="B60" s="278"/>
      <c r="C60" s="278"/>
      <c r="D60" s="278"/>
      <c r="E60" s="278"/>
      <c r="F60" s="278"/>
      <c r="G60" s="278"/>
      <c r="H60" s="278"/>
      <c r="I60" s="278"/>
      <c r="J60" s="278"/>
    </row>
    <row r="61" spans="1:11" ht="15" hidden="1">
      <c r="A61" s="278" t="s">
        <v>620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03"/>
    </row>
    <row r="62" spans="1:11" ht="15" hidden="1">
      <c r="A62" s="203" t="s">
        <v>574</v>
      </c>
      <c r="B62" s="203"/>
      <c r="C62" s="203"/>
      <c r="D62" s="203"/>
      <c r="E62" s="203"/>
      <c r="F62" s="203"/>
      <c r="G62" s="203"/>
      <c r="H62" s="203"/>
      <c r="I62" s="279" t="s">
        <v>581</v>
      </c>
      <c r="J62" s="279"/>
      <c r="K62" s="203"/>
    </row>
    <row r="63" spans="1:11" ht="15" hidden="1">
      <c r="A63" s="203"/>
      <c r="B63" s="203" t="s">
        <v>621</v>
      </c>
      <c r="C63" s="203"/>
      <c r="D63" s="203"/>
      <c r="E63" s="203"/>
      <c r="F63" s="203"/>
      <c r="G63" s="203"/>
      <c r="H63" s="203"/>
      <c r="I63" s="203"/>
      <c r="J63" s="203"/>
      <c r="K63" s="203"/>
    </row>
    <row r="64" spans="1:11" ht="15" hidden="1">
      <c r="A64" s="203"/>
      <c r="B64" s="203"/>
      <c r="C64" s="207" t="s">
        <v>622</v>
      </c>
      <c r="D64" s="207"/>
      <c r="E64" s="207"/>
      <c r="F64" s="207"/>
      <c r="G64" s="207"/>
      <c r="H64" s="207"/>
      <c r="I64" s="207"/>
      <c r="J64" s="208">
        <v>137400</v>
      </c>
      <c r="K64" s="203"/>
    </row>
    <row r="65" spans="1:11" ht="15" hidden="1">
      <c r="A65" s="203" t="s">
        <v>576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</row>
    <row r="66" spans="1:11" ht="15" hidden="1">
      <c r="A66" s="203"/>
      <c r="B66" s="203" t="s">
        <v>623</v>
      </c>
      <c r="C66" s="203"/>
      <c r="D66" s="203"/>
      <c r="E66" s="203"/>
      <c r="F66" s="203"/>
      <c r="G66" s="203"/>
      <c r="H66" s="203"/>
      <c r="I66" s="203"/>
      <c r="J66" s="203"/>
      <c r="K66" s="203"/>
    </row>
    <row r="67" spans="1:11" ht="1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0" ht="15">
      <c r="A68" s="218" t="s">
        <v>582</v>
      </c>
      <c r="B68" s="218"/>
      <c r="C68" s="218"/>
      <c r="D68" s="218"/>
      <c r="E68" s="218"/>
      <c r="F68" s="219"/>
      <c r="G68" s="218"/>
      <c r="H68" s="218"/>
      <c r="I68" s="218"/>
      <c r="J68" s="219"/>
    </row>
    <row r="69" spans="1:10" ht="15">
      <c r="A69" s="220" t="s">
        <v>577</v>
      </c>
      <c r="B69" s="220"/>
      <c r="C69" s="220"/>
      <c r="D69" s="220"/>
      <c r="E69" s="220"/>
      <c r="F69" s="221"/>
      <c r="H69" s="220" t="s">
        <v>578</v>
      </c>
      <c r="I69" s="220"/>
      <c r="J69" s="221"/>
    </row>
    <row r="70" spans="1:10" ht="15">
      <c r="A70" s="203" t="s">
        <v>576</v>
      </c>
      <c r="B70" s="203"/>
      <c r="C70" s="203"/>
      <c r="D70" s="203"/>
      <c r="E70" s="203"/>
      <c r="F70" s="223"/>
      <c r="G70" s="206"/>
      <c r="H70" s="206"/>
      <c r="I70" s="206"/>
      <c r="J70" s="214"/>
    </row>
    <row r="71" spans="1:10" ht="15">
      <c r="A71" s="203"/>
      <c r="B71" s="213" t="s">
        <v>593</v>
      </c>
      <c r="C71" s="213"/>
      <c r="D71" s="203"/>
      <c r="E71" s="203"/>
      <c r="F71" s="223"/>
      <c r="G71" s="206"/>
      <c r="H71" s="213" t="s">
        <v>596</v>
      </c>
      <c r="I71" s="206"/>
      <c r="J71" s="214"/>
    </row>
    <row r="72" spans="1:10" ht="15.75">
      <c r="A72" s="203"/>
      <c r="B72" s="213"/>
      <c r="C72" s="169" t="s">
        <v>681</v>
      </c>
      <c r="D72" s="207"/>
      <c r="E72" s="207"/>
      <c r="F72" s="270">
        <v>150000</v>
      </c>
      <c r="G72" s="206"/>
      <c r="H72" s="206"/>
      <c r="I72" s="169" t="s">
        <v>681</v>
      </c>
      <c r="J72" s="208">
        <v>42333</v>
      </c>
    </row>
    <row r="73" spans="1:10" ht="15.75">
      <c r="A73" s="203"/>
      <c r="B73" s="213"/>
      <c r="C73" s="169" t="s">
        <v>682</v>
      </c>
      <c r="D73" s="209"/>
      <c r="E73" s="209"/>
      <c r="F73" s="271">
        <v>33000</v>
      </c>
      <c r="G73" s="206"/>
      <c r="H73" s="206"/>
      <c r="I73" s="169" t="s">
        <v>682</v>
      </c>
      <c r="J73" s="208">
        <v>9313</v>
      </c>
    </row>
    <row r="74" spans="1:10" ht="15.75">
      <c r="A74" s="203"/>
      <c r="B74" s="166" t="s">
        <v>680</v>
      </c>
      <c r="C74" s="203"/>
      <c r="D74" s="203"/>
      <c r="E74" s="203"/>
      <c r="F74" s="223"/>
      <c r="G74" s="206"/>
      <c r="H74" s="166" t="s">
        <v>680</v>
      </c>
      <c r="I74" s="206"/>
      <c r="J74" s="214"/>
    </row>
    <row r="75" spans="1:10" ht="15.75">
      <c r="A75" s="203"/>
      <c r="B75" s="203"/>
      <c r="C75" s="207" t="s">
        <v>683</v>
      </c>
      <c r="D75" s="207"/>
      <c r="E75" s="207"/>
      <c r="F75" s="270">
        <v>236805</v>
      </c>
      <c r="G75" s="206"/>
      <c r="H75" s="206"/>
      <c r="I75" s="169" t="s">
        <v>681</v>
      </c>
      <c r="J75" s="208">
        <v>7345</v>
      </c>
    </row>
    <row r="76" spans="1:10" ht="15.75">
      <c r="A76" s="203"/>
      <c r="B76" s="203"/>
      <c r="C76" s="203"/>
      <c r="D76" s="203"/>
      <c r="E76" s="203"/>
      <c r="F76" s="223"/>
      <c r="G76" s="206"/>
      <c r="H76" s="206"/>
      <c r="I76" s="169" t="s">
        <v>682</v>
      </c>
      <c r="J76" s="208">
        <v>1691</v>
      </c>
    </row>
    <row r="77" spans="1:10" ht="15.75">
      <c r="A77" s="203"/>
      <c r="B77" s="203"/>
      <c r="C77" s="203"/>
      <c r="D77" s="203"/>
      <c r="E77" s="203"/>
      <c r="F77" s="223"/>
      <c r="G77" s="206"/>
      <c r="H77" s="251" t="s">
        <v>684</v>
      </c>
      <c r="I77" s="206"/>
      <c r="J77" s="214"/>
    </row>
    <row r="78" spans="1:10" ht="15">
      <c r="A78" s="203"/>
      <c r="B78" s="203"/>
      <c r="C78" s="203"/>
      <c r="D78" s="203"/>
      <c r="E78" s="203"/>
      <c r="F78" s="223"/>
      <c r="G78" s="206"/>
      <c r="H78" s="206"/>
      <c r="I78" s="215" t="s">
        <v>594</v>
      </c>
      <c r="J78" s="208">
        <v>300242</v>
      </c>
    </row>
    <row r="79" spans="1:10" ht="15">
      <c r="A79" s="203"/>
      <c r="B79" s="203"/>
      <c r="C79" s="203"/>
      <c r="D79" s="203"/>
      <c r="E79" s="203"/>
      <c r="F79" s="223"/>
      <c r="G79" s="206"/>
      <c r="H79" s="206"/>
      <c r="I79" s="216" t="s">
        <v>595</v>
      </c>
      <c r="J79" s="210">
        <v>51365</v>
      </c>
    </row>
    <row r="80" spans="1:10" ht="15">
      <c r="A80" s="203"/>
      <c r="B80" s="203"/>
      <c r="C80" s="203"/>
      <c r="D80" s="203"/>
      <c r="E80" s="203"/>
      <c r="F80" s="223"/>
      <c r="G80" s="206"/>
      <c r="H80" s="206" t="s">
        <v>685</v>
      </c>
      <c r="I80" s="206"/>
      <c r="J80" s="214"/>
    </row>
    <row r="81" spans="1:10" ht="15">
      <c r="A81" s="203"/>
      <c r="B81" s="203"/>
      <c r="C81" s="203"/>
      <c r="D81" s="203"/>
      <c r="E81" s="203"/>
      <c r="F81" s="223"/>
      <c r="G81" s="206"/>
      <c r="H81" s="206"/>
      <c r="I81" s="215" t="s">
        <v>594</v>
      </c>
      <c r="J81" s="208">
        <v>7377</v>
      </c>
    </row>
    <row r="82" spans="1:10" ht="15">
      <c r="A82" s="203"/>
      <c r="B82" s="203"/>
      <c r="C82" s="203"/>
      <c r="D82" s="203"/>
      <c r="E82" s="203"/>
      <c r="F82" s="223"/>
      <c r="G82" s="213"/>
      <c r="H82" s="206"/>
      <c r="I82" s="216" t="s">
        <v>595</v>
      </c>
      <c r="J82" s="210">
        <v>139</v>
      </c>
    </row>
    <row r="83" spans="1:10" ht="15">
      <c r="A83" s="203"/>
      <c r="B83" s="203"/>
      <c r="C83" s="203"/>
      <c r="D83" s="203"/>
      <c r="E83" s="203"/>
      <c r="F83" s="223"/>
      <c r="G83" s="213"/>
      <c r="H83" s="206"/>
      <c r="I83" s="213"/>
      <c r="J83" s="214"/>
    </row>
    <row r="84" spans="1:10" ht="15">
      <c r="A84" s="203"/>
      <c r="B84" s="213" t="s">
        <v>635</v>
      </c>
      <c r="C84" s="206"/>
      <c r="D84" s="206"/>
      <c r="E84" s="206"/>
      <c r="F84" s="229"/>
      <c r="G84" s="213"/>
      <c r="H84" s="206" t="s">
        <v>676</v>
      </c>
      <c r="I84" s="214"/>
      <c r="J84" s="214"/>
    </row>
    <row r="85" spans="1:10" ht="15.75">
      <c r="A85" s="203"/>
      <c r="B85" s="213"/>
      <c r="C85" s="207" t="s">
        <v>636</v>
      </c>
      <c r="D85" s="207"/>
      <c r="E85" s="207"/>
      <c r="F85" s="225">
        <v>142276</v>
      </c>
      <c r="G85" s="227"/>
      <c r="H85" s="206"/>
      <c r="I85" s="272" t="s">
        <v>695</v>
      </c>
      <c r="J85" s="208">
        <v>2399850</v>
      </c>
    </row>
    <row r="86" spans="1:10" ht="15.75">
      <c r="A86" s="203"/>
      <c r="B86" s="213"/>
      <c r="C86" s="209" t="s">
        <v>637</v>
      </c>
      <c r="D86" s="209"/>
      <c r="E86" s="209"/>
      <c r="F86" s="234">
        <v>38414</v>
      </c>
      <c r="G86" s="227"/>
      <c r="H86" s="206"/>
      <c r="I86" s="273" t="s">
        <v>696</v>
      </c>
      <c r="J86" s="210">
        <v>647960</v>
      </c>
    </row>
    <row r="87" spans="1:10" ht="15">
      <c r="A87" s="213"/>
      <c r="B87" s="206"/>
      <c r="C87" s="209" t="s">
        <v>686</v>
      </c>
      <c r="D87" s="209"/>
      <c r="E87" s="234"/>
      <c r="F87" s="210">
        <v>100000</v>
      </c>
      <c r="G87" s="231"/>
      <c r="H87" s="213"/>
      <c r="I87" s="232"/>
      <c r="J87" s="214"/>
    </row>
    <row r="88" spans="1:10" ht="15">
      <c r="A88" s="213"/>
      <c r="B88" s="206"/>
      <c r="C88" s="209" t="s">
        <v>687</v>
      </c>
      <c r="D88" s="209"/>
      <c r="E88" s="234"/>
      <c r="F88" s="210">
        <v>27000</v>
      </c>
      <c r="G88" s="227"/>
      <c r="H88" s="213"/>
      <c r="I88" s="232"/>
      <c r="J88" s="214"/>
    </row>
    <row r="89" spans="1:10" ht="15">
      <c r="A89" s="213"/>
      <c r="B89" s="206"/>
      <c r="C89" s="209" t="s">
        <v>688</v>
      </c>
      <c r="D89" s="209"/>
      <c r="E89" s="234"/>
      <c r="F89" s="210">
        <v>171685</v>
      </c>
      <c r="G89" s="227"/>
      <c r="H89" s="213"/>
      <c r="I89" s="232"/>
      <c r="J89" s="214"/>
    </row>
    <row r="90" spans="1:10" ht="15">
      <c r="A90" s="213"/>
      <c r="B90" s="206"/>
      <c r="C90" s="207" t="s">
        <v>689</v>
      </c>
      <c r="D90" s="207"/>
      <c r="E90" s="225"/>
      <c r="F90" s="208">
        <v>46355</v>
      </c>
      <c r="G90" s="227"/>
      <c r="H90" s="213"/>
      <c r="I90" s="232"/>
      <c r="J90" s="214"/>
    </row>
    <row r="91" spans="1:10" ht="15">
      <c r="A91" s="213"/>
      <c r="B91" s="206"/>
      <c r="C91" s="209" t="s">
        <v>691</v>
      </c>
      <c r="D91" s="209"/>
      <c r="E91" s="234"/>
      <c r="F91" s="210">
        <v>81181</v>
      </c>
      <c r="G91" s="227"/>
      <c r="H91" s="213"/>
      <c r="I91" s="232"/>
      <c r="J91" s="214"/>
    </row>
    <row r="92" spans="1:10" ht="15">
      <c r="A92" s="213"/>
      <c r="B92" s="206"/>
      <c r="C92" s="209" t="s">
        <v>690</v>
      </c>
      <c r="D92" s="209"/>
      <c r="E92" s="234"/>
      <c r="F92" s="210">
        <v>21919</v>
      </c>
      <c r="G92" s="227"/>
      <c r="H92" s="213"/>
      <c r="I92" s="232"/>
      <c r="J92" s="214"/>
    </row>
    <row r="93" spans="1:10" ht="15">
      <c r="A93" s="213"/>
      <c r="B93" s="206" t="s">
        <v>676</v>
      </c>
      <c r="C93" s="206"/>
      <c r="D93" s="206"/>
      <c r="E93" s="229"/>
      <c r="F93" s="226"/>
      <c r="G93" s="227"/>
      <c r="H93" s="213"/>
      <c r="I93" s="232"/>
      <c r="J93" s="214"/>
    </row>
    <row r="94" spans="1:10" ht="15">
      <c r="A94" s="213"/>
      <c r="B94" s="206"/>
      <c r="C94" s="207" t="s">
        <v>692</v>
      </c>
      <c r="D94" s="207"/>
      <c r="E94" s="225"/>
      <c r="F94" s="208">
        <v>1339000</v>
      </c>
      <c r="G94" s="227"/>
      <c r="H94" s="213"/>
      <c r="I94" s="232"/>
      <c r="J94" s="214"/>
    </row>
    <row r="95" spans="1:10" ht="15">
      <c r="A95" s="213"/>
      <c r="B95" s="206"/>
      <c r="C95" s="209" t="s">
        <v>693</v>
      </c>
      <c r="D95" s="209"/>
      <c r="E95" s="234"/>
      <c r="F95" s="210">
        <v>361530</v>
      </c>
      <c r="G95" s="227"/>
      <c r="H95" s="213"/>
      <c r="I95" s="232"/>
      <c r="J95" s="214"/>
    </row>
    <row r="96" spans="1:10" ht="15.75">
      <c r="A96" s="213"/>
      <c r="B96" s="188" t="s">
        <v>694</v>
      </c>
      <c r="C96" s="206"/>
      <c r="D96" s="206"/>
      <c r="E96" s="229"/>
      <c r="F96" s="226"/>
      <c r="G96" s="231"/>
      <c r="H96" s="213"/>
      <c r="I96" s="232"/>
      <c r="J96" s="214"/>
    </row>
    <row r="97" spans="1:10" ht="15.75">
      <c r="A97" s="213"/>
      <c r="B97" s="206"/>
      <c r="C97" s="169" t="s">
        <v>681</v>
      </c>
      <c r="D97" s="207"/>
      <c r="E97" s="225"/>
      <c r="F97" s="208">
        <v>340000</v>
      </c>
      <c r="G97" s="227"/>
      <c r="H97" s="213"/>
      <c r="I97" s="232"/>
      <c r="J97" s="214"/>
    </row>
    <row r="98" spans="1:10" ht="15.75">
      <c r="A98" s="213"/>
      <c r="B98" s="206"/>
      <c r="C98" s="249" t="s">
        <v>682</v>
      </c>
      <c r="D98" s="209"/>
      <c r="E98" s="234"/>
      <c r="F98" s="210">
        <v>58450</v>
      </c>
      <c r="G98" s="227"/>
      <c r="H98" s="242"/>
      <c r="I98" s="232"/>
      <c r="J98" s="214"/>
    </row>
    <row r="99" spans="1:11" ht="15">
      <c r="A99" s="213"/>
      <c r="B99" s="206"/>
      <c r="C99" s="216" t="s">
        <v>594</v>
      </c>
      <c r="D99" s="209"/>
      <c r="E99" s="234"/>
      <c r="F99" s="210">
        <v>200000</v>
      </c>
      <c r="G99" s="213"/>
      <c r="H99" s="206"/>
      <c r="I99" s="206"/>
      <c r="J99" s="206"/>
      <c r="K99" s="229"/>
    </row>
    <row r="100" spans="1:11" ht="15">
      <c r="A100" s="213"/>
      <c r="B100" s="206"/>
      <c r="C100" s="216" t="s">
        <v>595</v>
      </c>
      <c r="D100" s="209"/>
      <c r="E100" s="234"/>
      <c r="F100" s="210">
        <v>120000</v>
      </c>
      <c r="G100" s="213"/>
      <c r="H100" s="206"/>
      <c r="I100" s="206"/>
      <c r="J100" s="206"/>
      <c r="K100" s="229"/>
    </row>
    <row r="101" spans="1:11" ht="15">
      <c r="A101" s="213"/>
      <c r="B101" s="206"/>
      <c r="C101" s="206"/>
      <c r="D101" s="206"/>
      <c r="E101" s="229"/>
      <c r="F101" s="226"/>
      <c r="G101" s="213"/>
      <c r="H101" s="206"/>
      <c r="I101" s="206"/>
      <c r="J101" s="214"/>
      <c r="K101" s="229"/>
    </row>
    <row r="102" spans="1:11" ht="15">
      <c r="A102" s="213" t="s">
        <v>717</v>
      </c>
      <c r="B102" s="213"/>
      <c r="C102" s="206"/>
      <c r="D102" s="206"/>
      <c r="E102" s="229"/>
      <c r="F102" s="226"/>
      <c r="G102" s="227"/>
      <c r="H102" s="242"/>
      <c r="I102" s="232"/>
      <c r="J102" s="214"/>
      <c r="K102" s="229"/>
    </row>
    <row r="103" spans="1:11" ht="15">
      <c r="A103" s="213"/>
      <c r="B103" s="213"/>
      <c r="C103" s="206"/>
      <c r="D103" s="206"/>
      <c r="E103" s="229"/>
      <c r="F103" s="226"/>
      <c r="G103" s="227"/>
      <c r="H103" s="242"/>
      <c r="I103" s="232"/>
      <c r="J103" s="214"/>
      <c r="K103" s="229"/>
    </row>
    <row r="104" spans="1:11" ht="15">
      <c r="A104" s="213"/>
      <c r="B104" s="213"/>
      <c r="C104" s="206"/>
      <c r="D104" s="206"/>
      <c r="E104" s="229"/>
      <c r="F104" s="226"/>
      <c r="G104" s="227"/>
      <c r="H104" s="242"/>
      <c r="I104" s="276" t="s">
        <v>718</v>
      </c>
      <c r="J104" s="214"/>
      <c r="K104" s="229"/>
    </row>
    <row r="105" spans="1:10" ht="15">
      <c r="A105" s="213"/>
      <c r="B105" s="213"/>
      <c r="C105" s="206"/>
      <c r="D105" s="206"/>
      <c r="E105" s="229"/>
      <c r="F105" s="226"/>
      <c r="G105" s="227"/>
      <c r="H105" s="242"/>
      <c r="I105" s="276" t="s">
        <v>87</v>
      </c>
      <c r="J105" s="214"/>
    </row>
    <row r="106" spans="1:10" ht="15">
      <c r="A106" s="213"/>
      <c r="B106" s="206"/>
      <c r="C106" s="206"/>
      <c r="D106" s="206"/>
      <c r="E106" s="229"/>
      <c r="F106" s="226"/>
      <c r="G106" s="227"/>
      <c r="H106" s="232"/>
      <c r="I106" s="232"/>
      <c r="J106" s="214"/>
    </row>
  </sheetData>
  <sheetProtection/>
  <mergeCells count="8">
    <mergeCell ref="A61:J61"/>
    <mergeCell ref="I62:J62"/>
    <mergeCell ref="A1:J1"/>
    <mergeCell ref="I3:J3"/>
    <mergeCell ref="H57:I57"/>
    <mergeCell ref="H58:I58"/>
    <mergeCell ref="A59:J59"/>
    <mergeCell ref="A60:J60"/>
  </mergeCells>
  <printOptions/>
  <pageMargins left="0.7" right="0.7" top="0.45" bottom="0.41" header="0.3" footer="0.3"/>
  <pageSetup horizontalDpi="600" verticalDpi="600" orientation="portrait" paperSize="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305" t="s">
        <v>566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2" customFormat="1" ht="15.75">
      <c r="A2" s="294" t="s">
        <v>520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562</v>
      </c>
      <c r="C4" s="4" t="s">
        <v>564</v>
      </c>
      <c r="D4" s="4" t="s">
        <v>565</v>
      </c>
      <c r="E4" s="4" t="s">
        <v>565</v>
      </c>
      <c r="F4" s="90" t="s">
        <v>9</v>
      </c>
      <c r="G4" s="4" t="s">
        <v>562</v>
      </c>
      <c r="H4" s="4" t="s">
        <v>564</v>
      </c>
      <c r="I4" s="4" t="s">
        <v>565</v>
      </c>
      <c r="J4" s="4" t="s">
        <v>565</v>
      </c>
    </row>
    <row r="5" spans="1:10" s="97" customFormat="1" ht="16.5">
      <c r="A5" s="300" t="s">
        <v>53</v>
      </c>
      <c r="B5" s="300"/>
      <c r="C5" s="300"/>
      <c r="D5" s="300"/>
      <c r="E5" s="300"/>
      <c r="F5" s="314" t="s">
        <v>147</v>
      </c>
      <c r="G5" s="315"/>
      <c r="H5" s="315"/>
      <c r="I5" s="316"/>
      <c r="J5" s="129"/>
    </row>
    <row r="6" spans="1:10" s="11" customFormat="1" ht="31.5">
      <c r="A6" s="92" t="s">
        <v>303</v>
      </c>
      <c r="B6" s="5">
        <v>7333</v>
      </c>
      <c r="C6" s="5">
        <v>7999</v>
      </c>
      <c r="D6" s="5">
        <v>10398</v>
      </c>
      <c r="E6" s="5">
        <f>Összesen!L7</f>
        <v>10398448</v>
      </c>
      <c r="F6" s="94" t="s">
        <v>45</v>
      </c>
      <c r="G6" s="5">
        <v>3333</v>
      </c>
      <c r="H6" s="5">
        <v>2963</v>
      </c>
      <c r="I6" s="5">
        <v>6079</v>
      </c>
      <c r="J6" s="5">
        <f>Összesen!Y7</f>
        <v>6079547</v>
      </c>
    </row>
    <row r="7" spans="1:10" s="11" customFormat="1" ht="30">
      <c r="A7" s="92" t="s">
        <v>325</v>
      </c>
      <c r="B7" s="5">
        <v>1264</v>
      </c>
      <c r="C7" s="5">
        <v>645</v>
      </c>
      <c r="D7" s="5">
        <v>891</v>
      </c>
      <c r="E7" s="5">
        <f>Összesen!L8</f>
        <v>891000</v>
      </c>
      <c r="F7" s="94" t="s">
        <v>89</v>
      </c>
      <c r="G7" s="5">
        <v>799</v>
      </c>
      <c r="H7" s="5">
        <v>767</v>
      </c>
      <c r="I7" s="5">
        <v>1253</v>
      </c>
      <c r="J7" s="5">
        <f>Összesen!Y8</f>
        <v>1252878</v>
      </c>
    </row>
    <row r="8" spans="1:10" s="11" customFormat="1" ht="15.75">
      <c r="A8" s="92" t="s">
        <v>53</v>
      </c>
      <c r="B8" s="5">
        <v>174</v>
      </c>
      <c r="C8" s="5">
        <v>244</v>
      </c>
      <c r="D8" s="5">
        <v>177</v>
      </c>
      <c r="E8" s="5">
        <f>Összesen!L9</f>
        <v>176910</v>
      </c>
      <c r="F8" s="94" t="s">
        <v>90</v>
      </c>
      <c r="G8" s="5">
        <v>2905</v>
      </c>
      <c r="H8" s="5">
        <v>1632</v>
      </c>
      <c r="I8" s="5">
        <v>3381</v>
      </c>
      <c r="J8" s="5">
        <f>Összesen!Y9</f>
        <v>3652032</v>
      </c>
    </row>
    <row r="9" spans="1:10" s="11" customFormat="1" ht="15.75">
      <c r="A9" s="298" t="s">
        <v>383</v>
      </c>
      <c r="B9" s="297"/>
      <c r="C9" s="297"/>
      <c r="D9" s="297"/>
      <c r="E9" s="312">
        <f>Összesen!L10</f>
        <v>0</v>
      </c>
      <c r="F9" s="94" t="s">
        <v>91</v>
      </c>
      <c r="G9" s="5">
        <v>240</v>
      </c>
      <c r="H9" s="5">
        <v>300</v>
      </c>
      <c r="I9" s="5">
        <v>300</v>
      </c>
      <c r="J9" s="5">
        <f>Összesen!Y10</f>
        <v>300000</v>
      </c>
    </row>
    <row r="10" spans="1:10" s="11" customFormat="1" ht="15.75">
      <c r="A10" s="298"/>
      <c r="B10" s="297"/>
      <c r="C10" s="297"/>
      <c r="D10" s="297"/>
      <c r="E10" s="313"/>
      <c r="F10" s="94" t="s">
        <v>92</v>
      </c>
      <c r="G10" s="5">
        <v>1223</v>
      </c>
      <c r="H10" s="5">
        <v>674</v>
      </c>
      <c r="I10" s="5">
        <v>1002</v>
      </c>
      <c r="J10" s="5">
        <f>Összesen!Y11</f>
        <v>1001812</v>
      </c>
    </row>
    <row r="11" spans="1:10" s="11" customFormat="1" ht="15.75">
      <c r="A11" s="93" t="s">
        <v>94</v>
      </c>
      <c r="B11" s="13">
        <f>SUM(B6:B10)</f>
        <v>8771</v>
      </c>
      <c r="C11" s="13">
        <f>SUM(C6:C10)</f>
        <v>8888</v>
      </c>
      <c r="D11" s="13">
        <f>SUM(D6:D10)</f>
        <v>11466</v>
      </c>
      <c r="E11" s="13">
        <f>SUM(E6:E10)</f>
        <v>11466358</v>
      </c>
      <c r="F11" s="93" t="s">
        <v>95</v>
      </c>
      <c r="G11" s="13">
        <f>SUM(G6:G10)</f>
        <v>8500</v>
      </c>
      <c r="H11" s="13">
        <f>SUM(H6:H10)</f>
        <v>6336</v>
      </c>
      <c r="I11" s="13">
        <f>SUM(I6:I10)</f>
        <v>12015</v>
      </c>
      <c r="J11" s="13">
        <f>SUM(J6:J10)</f>
        <v>12286269</v>
      </c>
    </row>
    <row r="12" spans="1:10" s="11" customFormat="1" ht="15.75">
      <c r="A12" s="95" t="s">
        <v>152</v>
      </c>
      <c r="B12" s="96">
        <f>B11-G11</f>
        <v>271</v>
      </c>
      <c r="C12" s="96">
        <f>C11-H11</f>
        <v>2552</v>
      </c>
      <c r="D12" s="96">
        <f>D11-I11</f>
        <v>-549</v>
      </c>
      <c r="E12" s="96">
        <f>E11-J11</f>
        <v>-819911</v>
      </c>
      <c r="F12" s="299" t="s">
        <v>145</v>
      </c>
      <c r="G12" s="295">
        <v>279</v>
      </c>
      <c r="H12" s="295">
        <v>305</v>
      </c>
      <c r="I12" s="295">
        <v>416</v>
      </c>
      <c r="J12" s="295">
        <f>Összesen!Y13</f>
        <v>415848</v>
      </c>
    </row>
    <row r="13" spans="1:10" s="11" customFormat="1" ht="15.75">
      <c r="A13" s="95" t="s">
        <v>143</v>
      </c>
      <c r="B13" s="5">
        <v>3711</v>
      </c>
      <c r="C13" s="5">
        <v>2715</v>
      </c>
      <c r="D13" s="5">
        <v>5484</v>
      </c>
      <c r="E13" s="5">
        <f>Összesen!L14</f>
        <v>5483624</v>
      </c>
      <c r="F13" s="299"/>
      <c r="G13" s="295"/>
      <c r="H13" s="295"/>
      <c r="I13" s="295"/>
      <c r="J13" s="295"/>
    </row>
    <row r="14" spans="1:10" s="11" customFormat="1" ht="15.75">
      <c r="A14" s="95" t="s">
        <v>144</v>
      </c>
      <c r="B14" s="5">
        <v>305</v>
      </c>
      <c r="C14" s="5">
        <v>416</v>
      </c>
      <c r="D14" s="5"/>
      <c r="E14" s="5">
        <f>Összesen!L15</f>
        <v>0</v>
      </c>
      <c r="F14" s="299"/>
      <c r="G14" s="295"/>
      <c r="H14" s="295"/>
      <c r="I14" s="295"/>
      <c r="J14" s="295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12787</v>
      </c>
      <c r="C16" s="14">
        <f>C11+C13+C14+C15</f>
        <v>12019</v>
      </c>
      <c r="D16" s="14">
        <f>D11+D13+D14+D15</f>
        <v>16950</v>
      </c>
      <c r="E16" s="14">
        <f>E11+E13+E14+E15</f>
        <v>16949982</v>
      </c>
      <c r="F16" s="93" t="s">
        <v>11</v>
      </c>
      <c r="G16" s="14">
        <f>G11+G12+G15</f>
        <v>8779</v>
      </c>
      <c r="H16" s="14">
        <f>H11+H12+H15</f>
        <v>6641</v>
      </c>
      <c r="I16" s="14">
        <f>I11+I12+I15</f>
        <v>12431</v>
      </c>
      <c r="J16" s="14">
        <f>J11+J12+J15</f>
        <v>12702117</v>
      </c>
    </row>
    <row r="17" spans="1:10" s="97" customFormat="1" ht="16.5">
      <c r="A17" s="301" t="s">
        <v>146</v>
      </c>
      <c r="B17" s="301"/>
      <c r="C17" s="301"/>
      <c r="D17" s="301"/>
      <c r="E17" s="301"/>
      <c r="F17" s="314" t="s">
        <v>125</v>
      </c>
      <c r="G17" s="315"/>
      <c r="H17" s="315"/>
      <c r="I17" s="316"/>
      <c r="J17" s="129"/>
    </row>
    <row r="18" spans="1:10" s="11" customFormat="1" ht="31.5">
      <c r="A18" s="92" t="s">
        <v>312</v>
      </c>
      <c r="B18" s="5">
        <v>9978</v>
      </c>
      <c r="C18" s="5">
        <v>1500</v>
      </c>
      <c r="D18" s="5">
        <v>0</v>
      </c>
      <c r="E18" s="5">
        <f>Összesen!L18</f>
        <v>0</v>
      </c>
      <c r="F18" s="92" t="s">
        <v>120</v>
      </c>
      <c r="G18" s="5"/>
      <c r="H18" s="5">
        <v>400</v>
      </c>
      <c r="I18" s="5">
        <v>2299</v>
      </c>
      <c r="J18" s="5">
        <f>Összesen!Y18</f>
        <v>2299338</v>
      </c>
    </row>
    <row r="19" spans="1:10" s="11" customFormat="1" ht="15.75">
      <c r="A19" s="92" t="s">
        <v>146</v>
      </c>
      <c r="B19" s="5">
        <v>625</v>
      </c>
      <c r="C19" s="5">
        <v>93</v>
      </c>
      <c r="D19" s="5">
        <v>0</v>
      </c>
      <c r="E19" s="5">
        <f>Összesen!L19</f>
        <v>0</v>
      </c>
      <c r="F19" s="92" t="s">
        <v>54</v>
      </c>
      <c r="G19" s="5">
        <v>11312</v>
      </c>
      <c r="H19" s="5">
        <v>1884</v>
      </c>
      <c r="I19" s="5">
        <v>2194</v>
      </c>
      <c r="J19" s="5">
        <f>Összesen!Y19</f>
        <v>2193631</v>
      </c>
    </row>
    <row r="20" spans="1:10" s="11" customFormat="1" ht="15.75">
      <c r="A20" s="92" t="s">
        <v>384</v>
      </c>
      <c r="B20" s="5"/>
      <c r="C20" s="5"/>
      <c r="D20" s="5"/>
      <c r="E20" s="5">
        <f>Összesen!L20</f>
        <v>0</v>
      </c>
      <c r="F20" s="92" t="s">
        <v>220</v>
      </c>
      <c r="G20" s="5">
        <v>584</v>
      </c>
      <c r="H20" s="5">
        <v>20</v>
      </c>
      <c r="I20" s="5">
        <v>26</v>
      </c>
      <c r="J20" s="5">
        <f>Összesen!Y20</f>
        <v>25698</v>
      </c>
    </row>
    <row r="21" spans="1:10" s="11" customFormat="1" ht="15.75">
      <c r="A21" s="93" t="s">
        <v>94</v>
      </c>
      <c r="B21" s="13">
        <f>SUM(B18:B20)</f>
        <v>10603</v>
      </c>
      <c r="C21" s="13">
        <f>SUM(C18:C20)</f>
        <v>1593</v>
      </c>
      <c r="D21" s="13">
        <v>0</v>
      </c>
      <c r="E21" s="13">
        <f>SUM(E18:E20)</f>
        <v>0</v>
      </c>
      <c r="F21" s="93" t="s">
        <v>95</v>
      </c>
      <c r="G21" s="13">
        <f>SUM(G18:G20)</f>
        <v>11896</v>
      </c>
      <c r="H21" s="13">
        <f>SUM(H18:H20)</f>
        <v>2304</v>
      </c>
      <c r="I21" s="13">
        <f>SUM(I18:I20)</f>
        <v>4519</v>
      </c>
      <c r="J21" s="13">
        <f>SUM(J18:J20)</f>
        <v>4518667</v>
      </c>
    </row>
    <row r="22" spans="1:10" s="11" customFormat="1" ht="15.75">
      <c r="A22" s="95" t="s">
        <v>152</v>
      </c>
      <c r="B22" s="96">
        <f>B21-G21</f>
        <v>-1293</v>
      </c>
      <c r="C22" s="96">
        <f>C21-H21</f>
        <v>-711</v>
      </c>
      <c r="D22" s="96">
        <f>D21-I21</f>
        <v>-4519</v>
      </c>
      <c r="E22" s="96">
        <f>E21-J21</f>
        <v>-4518667</v>
      </c>
      <c r="F22" s="299" t="s">
        <v>145</v>
      </c>
      <c r="G22" s="295"/>
      <c r="H22" s="295"/>
      <c r="I22" s="295"/>
      <c r="J22" s="295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99"/>
      <c r="G23" s="295"/>
      <c r="H23" s="295"/>
      <c r="I23" s="295"/>
      <c r="J23" s="295"/>
    </row>
    <row r="24" spans="1:10" s="11" customFormat="1" ht="15.75">
      <c r="A24" s="95" t="s">
        <v>144</v>
      </c>
      <c r="B24" s="5">
        <v>0</v>
      </c>
      <c r="C24" s="5"/>
      <c r="D24" s="5"/>
      <c r="E24" s="5">
        <f>Összesen!L24</f>
        <v>0</v>
      </c>
      <c r="F24" s="299"/>
      <c r="G24" s="295"/>
      <c r="H24" s="295"/>
      <c r="I24" s="295"/>
      <c r="J24" s="295"/>
    </row>
    <row r="25" spans="1:10" s="11" customFormat="1" ht="31.5">
      <c r="A25" s="93" t="s">
        <v>12</v>
      </c>
      <c r="B25" s="14">
        <f>B21+B23+B24</f>
        <v>10603</v>
      </c>
      <c r="C25" s="14">
        <f>C21+C23+C24</f>
        <v>1593</v>
      </c>
      <c r="D25" s="14">
        <f>D21+D23+D24</f>
        <v>0</v>
      </c>
      <c r="E25" s="14">
        <f>E21+E23+E24</f>
        <v>0</v>
      </c>
      <c r="F25" s="93" t="s">
        <v>13</v>
      </c>
      <c r="G25" s="14">
        <f>G21+G22</f>
        <v>11896</v>
      </c>
      <c r="H25" s="14">
        <f>H21+H22</f>
        <v>2304</v>
      </c>
      <c r="I25" s="14">
        <f>I21+I22</f>
        <v>4519</v>
      </c>
      <c r="J25" s="14">
        <f>J21+J22</f>
        <v>4518667</v>
      </c>
    </row>
    <row r="26" spans="1:10" s="97" customFormat="1" ht="16.5">
      <c r="A26" s="300" t="s">
        <v>148</v>
      </c>
      <c r="B26" s="300"/>
      <c r="C26" s="300"/>
      <c r="D26" s="300"/>
      <c r="E26" s="300"/>
      <c r="F26" s="314" t="s">
        <v>149</v>
      </c>
      <c r="G26" s="315"/>
      <c r="H26" s="315"/>
      <c r="I26" s="316"/>
      <c r="J26" s="129"/>
    </row>
    <row r="27" spans="1:10" s="11" customFormat="1" ht="15.75">
      <c r="A27" s="92" t="s">
        <v>150</v>
      </c>
      <c r="B27" s="5">
        <f>B11+B21</f>
        <v>19374</v>
      </c>
      <c r="C27" s="5">
        <f>C11+C21</f>
        <v>10481</v>
      </c>
      <c r="D27" s="5">
        <f>D11+D21</f>
        <v>11466</v>
      </c>
      <c r="E27" s="5">
        <f>E11+E21</f>
        <v>11466358</v>
      </c>
      <c r="F27" s="92" t="s">
        <v>151</v>
      </c>
      <c r="G27" s="5">
        <f aca="true" t="shared" si="0" ref="G27:J28">G11+G21</f>
        <v>20396</v>
      </c>
      <c r="H27" s="5">
        <f t="shared" si="0"/>
        <v>8640</v>
      </c>
      <c r="I27" s="5">
        <f>I11+I21</f>
        <v>16534</v>
      </c>
      <c r="J27" s="5">
        <f t="shared" si="0"/>
        <v>16804936</v>
      </c>
    </row>
    <row r="28" spans="1:10" s="11" customFormat="1" ht="15.75">
      <c r="A28" s="95" t="s">
        <v>152</v>
      </c>
      <c r="B28" s="96">
        <f>B27-G27</f>
        <v>-1022</v>
      </c>
      <c r="C28" s="96">
        <f>C27-H27</f>
        <v>1841</v>
      </c>
      <c r="D28" s="96">
        <f>D27-I27</f>
        <v>-5068</v>
      </c>
      <c r="E28" s="96">
        <f>E27-J27</f>
        <v>-5338578</v>
      </c>
      <c r="F28" s="299" t="s">
        <v>145</v>
      </c>
      <c r="G28" s="295">
        <f t="shared" si="0"/>
        <v>279</v>
      </c>
      <c r="H28" s="295">
        <f t="shared" si="0"/>
        <v>305</v>
      </c>
      <c r="I28" s="295">
        <f>I12+I22</f>
        <v>416</v>
      </c>
      <c r="J28" s="295">
        <f t="shared" si="0"/>
        <v>415848</v>
      </c>
    </row>
    <row r="29" spans="1:10" s="11" customFormat="1" ht="15.75">
      <c r="A29" s="95" t="s">
        <v>143</v>
      </c>
      <c r="B29" s="5">
        <f aca="true" t="shared" si="1" ref="B29:E30">B13+B23</f>
        <v>3711</v>
      </c>
      <c r="C29" s="5">
        <f t="shared" si="1"/>
        <v>2715</v>
      </c>
      <c r="D29" s="5">
        <f>D13+D23</f>
        <v>5484</v>
      </c>
      <c r="E29" s="5">
        <f t="shared" si="1"/>
        <v>5483624</v>
      </c>
      <c r="F29" s="299"/>
      <c r="G29" s="295"/>
      <c r="H29" s="295"/>
      <c r="I29" s="295"/>
      <c r="J29" s="295"/>
    </row>
    <row r="30" spans="1:10" s="11" customFormat="1" ht="15.75">
      <c r="A30" s="95" t="s">
        <v>144</v>
      </c>
      <c r="B30" s="5">
        <f t="shared" si="1"/>
        <v>305</v>
      </c>
      <c r="C30" s="5">
        <f t="shared" si="1"/>
        <v>416</v>
      </c>
      <c r="D30" s="5">
        <f>D14+D24</f>
        <v>0</v>
      </c>
      <c r="E30" s="5">
        <f t="shared" si="1"/>
        <v>0</v>
      </c>
      <c r="F30" s="299"/>
      <c r="G30" s="295"/>
      <c r="H30" s="295"/>
      <c r="I30" s="295"/>
      <c r="J30" s="295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23390</v>
      </c>
      <c r="C32" s="14">
        <f>C27+C29+C30+C31</f>
        <v>13612</v>
      </c>
      <c r="D32" s="14">
        <f>D27+D29+D30+D31</f>
        <v>16950</v>
      </c>
      <c r="E32" s="14">
        <f>E27+E29+E30+E31</f>
        <v>16949982</v>
      </c>
      <c r="F32" s="91" t="s">
        <v>8</v>
      </c>
      <c r="G32" s="14">
        <f>SUM(G27:G31)</f>
        <v>20675</v>
      </c>
      <c r="H32" s="14">
        <f>SUM(H27:H31)</f>
        <v>8945</v>
      </c>
      <c r="I32" s="14">
        <f>SUM(I27:I31)</f>
        <v>16950</v>
      </c>
      <c r="J32" s="14">
        <f>SUM(J27:J31)</f>
        <v>17220784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J31" sqref="J31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9.8515625" style="74" customWidth="1"/>
    <col min="4" max="14" width="10.00390625" style="74" customWidth="1"/>
    <col min="15" max="15" width="11.140625" style="74" customWidth="1"/>
    <col min="16" max="16" width="8.7109375" style="134" hidden="1" customWidth="1"/>
    <col min="17" max="17" width="7.7109375" style="134" hidden="1" customWidth="1"/>
    <col min="18" max="18" width="9.140625" style="74" customWidth="1"/>
    <col min="19" max="16384" width="9.140625" style="74" customWidth="1"/>
  </cols>
  <sheetData>
    <row r="1" spans="1:17" s="16" customFormat="1" ht="15.75">
      <c r="A1" s="317" t="s">
        <v>563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131"/>
      <c r="Q1" s="131"/>
    </row>
    <row r="2" spans="16:17" s="16" customFormat="1" ht="15.75">
      <c r="P2" s="131"/>
      <c r="Q2" s="131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2"/>
      <c r="Q3" s="132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2"/>
      <c r="Q4" s="132"/>
    </row>
    <row r="5" spans="1:17" s="10" customFormat="1" ht="25.5">
      <c r="A5" s="1">
        <v>2</v>
      </c>
      <c r="B5" s="120" t="s">
        <v>303</v>
      </c>
      <c r="C5" s="5">
        <v>650555</v>
      </c>
      <c r="D5" s="5">
        <v>866360</v>
      </c>
      <c r="E5" s="5">
        <v>866360</v>
      </c>
      <c r="F5" s="5">
        <v>866360</v>
      </c>
      <c r="G5" s="5">
        <v>866360</v>
      </c>
      <c r="H5" s="5">
        <v>866360</v>
      </c>
      <c r="I5" s="5">
        <v>866360</v>
      </c>
      <c r="J5" s="5">
        <v>866360</v>
      </c>
      <c r="K5" s="5">
        <v>866360</v>
      </c>
      <c r="L5" s="5">
        <v>866360</v>
      </c>
      <c r="M5" s="5">
        <v>866360</v>
      </c>
      <c r="N5" s="5">
        <v>1084293</v>
      </c>
      <c r="O5" s="14">
        <f>SUM(C5:N5)</f>
        <v>10398448</v>
      </c>
      <c r="P5" s="133">
        <f>Összesen!L7</f>
        <v>10398448</v>
      </c>
      <c r="Q5" s="133">
        <f>P5-O5</f>
        <v>0</v>
      </c>
    </row>
    <row r="6" spans="1:17" s="10" customFormat="1" ht="25.5">
      <c r="A6" s="1">
        <v>3</v>
      </c>
      <c r="B6" s="120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5">
        <v>0</v>
      </c>
      <c r="N6" s="5">
        <v>0</v>
      </c>
      <c r="O6" s="14">
        <f>SUM(C6:N6)</f>
        <v>0</v>
      </c>
      <c r="P6" s="133">
        <f>Összesen!L18</f>
        <v>0</v>
      </c>
      <c r="Q6" s="133">
        <f aca="true" t="shared" si="0" ref="Q6:Q28">P6-O6</f>
        <v>0</v>
      </c>
    </row>
    <row r="7" spans="1:17" s="10" customFormat="1" ht="15.75">
      <c r="A7" s="1">
        <v>4</v>
      </c>
      <c r="B7" s="120" t="s">
        <v>325</v>
      </c>
      <c r="C7" s="5"/>
      <c r="D7" s="5"/>
      <c r="E7" s="5">
        <v>408000</v>
      </c>
      <c r="F7" s="5"/>
      <c r="G7" s="5">
        <v>40000</v>
      </c>
      <c r="H7" s="5"/>
      <c r="I7" s="5"/>
      <c r="J7" s="5"/>
      <c r="K7" s="5">
        <v>418000</v>
      </c>
      <c r="L7" s="5"/>
      <c r="M7" s="5"/>
      <c r="N7" s="5">
        <v>25000</v>
      </c>
      <c r="O7" s="14">
        <f aca="true" t="shared" si="1" ref="O7:O15">SUM(C7:N7)</f>
        <v>891000</v>
      </c>
      <c r="P7" s="133">
        <f>Összesen!L8</f>
        <v>891000</v>
      </c>
      <c r="Q7" s="133">
        <f t="shared" si="0"/>
        <v>0</v>
      </c>
    </row>
    <row r="8" spans="1:17" s="10" customFormat="1" ht="15.75">
      <c r="A8" s="1">
        <v>5</v>
      </c>
      <c r="B8" s="120" t="s">
        <v>53</v>
      </c>
      <c r="C8" s="5">
        <v>11050</v>
      </c>
      <c r="D8" s="5">
        <v>19400</v>
      </c>
      <c r="E8" s="5">
        <v>14570</v>
      </c>
      <c r="F8" s="5">
        <v>19980</v>
      </c>
      <c r="G8" s="5">
        <v>13352</v>
      </c>
      <c r="H8" s="5">
        <v>12300</v>
      </c>
      <c r="I8" s="5">
        <v>21500</v>
      </c>
      <c r="J8" s="5">
        <v>9579</v>
      </c>
      <c r="K8" s="5">
        <v>12400</v>
      </c>
      <c r="L8" s="5">
        <v>16540</v>
      </c>
      <c r="M8" s="5">
        <v>10479</v>
      </c>
      <c r="N8" s="5">
        <v>15760</v>
      </c>
      <c r="O8" s="14">
        <f t="shared" si="1"/>
        <v>176910</v>
      </c>
      <c r="P8" s="133">
        <f>Összesen!L9</f>
        <v>176910</v>
      </c>
      <c r="Q8" s="133">
        <f t="shared" si="0"/>
        <v>0</v>
      </c>
    </row>
    <row r="9" spans="1:17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3">
        <f>Összesen!L19</f>
        <v>0</v>
      </c>
      <c r="Q9" s="133">
        <f t="shared" si="0"/>
        <v>0</v>
      </c>
    </row>
    <row r="10" spans="1:17" s="10" customFormat="1" ht="15.75">
      <c r="A10" s="1">
        <v>7</v>
      </c>
      <c r="B10" s="120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33">
        <f>Összesen!L10</f>
        <v>0</v>
      </c>
      <c r="Q10" s="133">
        <f t="shared" si="0"/>
        <v>0</v>
      </c>
    </row>
    <row r="11" spans="1:17" s="10" customFormat="1" ht="15.75">
      <c r="A11" s="1">
        <v>8</v>
      </c>
      <c r="B11" s="120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33">
        <f>Összesen!L20</f>
        <v>0</v>
      </c>
      <c r="Q11" s="133">
        <f t="shared" si="0"/>
        <v>0</v>
      </c>
    </row>
    <row r="12" spans="1:17" s="10" customFormat="1" ht="15.75">
      <c r="A12" s="1">
        <v>9</v>
      </c>
      <c r="B12" s="120" t="s">
        <v>394</v>
      </c>
      <c r="C12" s="5">
        <v>500000</v>
      </c>
      <c r="D12" s="5">
        <v>0</v>
      </c>
      <c r="E12" s="5">
        <v>0</v>
      </c>
      <c r="F12" s="5">
        <v>1500000</v>
      </c>
      <c r="G12" s="5">
        <v>0</v>
      </c>
      <c r="H12" s="5">
        <v>1500000</v>
      </c>
      <c r="I12" s="5"/>
      <c r="J12" s="5">
        <v>1800000</v>
      </c>
      <c r="K12" s="5">
        <v>0</v>
      </c>
      <c r="L12" s="5">
        <v>0</v>
      </c>
      <c r="M12" s="5"/>
      <c r="N12" s="5">
        <v>183624</v>
      </c>
      <c r="O12" s="14">
        <f t="shared" si="1"/>
        <v>5483624</v>
      </c>
      <c r="P12" s="133">
        <f>Összesen!L14</f>
        <v>5483624</v>
      </c>
      <c r="Q12" s="133">
        <f t="shared" si="0"/>
        <v>0</v>
      </c>
    </row>
    <row r="13" spans="1:17" s="10" customFormat="1" ht="15.75">
      <c r="A13" s="1">
        <v>10</v>
      </c>
      <c r="B13" s="120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3">
        <f>Összesen!L23</f>
        <v>0</v>
      </c>
      <c r="Q13" s="133">
        <f t="shared" si="0"/>
        <v>0</v>
      </c>
    </row>
    <row r="14" spans="1:17" s="10" customFormat="1" ht="15.75">
      <c r="A14" s="1">
        <v>11</v>
      </c>
      <c r="B14" s="120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3">
        <f>Összesen!L15</f>
        <v>0</v>
      </c>
      <c r="Q14" s="133">
        <f t="shared" si="0"/>
        <v>0</v>
      </c>
    </row>
    <row r="15" spans="1:17" s="10" customFormat="1" ht="15.75">
      <c r="A15" s="1">
        <v>12</v>
      </c>
      <c r="B15" s="120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3">
        <f>Összesen!L24</f>
        <v>0</v>
      </c>
      <c r="Q15" s="133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1161605</v>
      </c>
      <c r="D16" s="14">
        <f t="shared" si="2"/>
        <v>885760</v>
      </c>
      <c r="E16" s="14">
        <f t="shared" si="2"/>
        <v>1288930</v>
      </c>
      <c r="F16" s="14">
        <f t="shared" si="2"/>
        <v>2386340</v>
      </c>
      <c r="G16" s="14">
        <f t="shared" si="2"/>
        <v>919712</v>
      </c>
      <c r="H16" s="14">
        <f t="shared" si="2"/>
        <v>2378660</v>
      </c>
      <c r="I16" s="14">
        <f t="shared" si="2"/>
        <v>887860</v>
      </c>
      <c r="J16" s="14">
        <f t="shared" si="2"/>
        <v>2675939</v>
      </c>
      <c r="K16" s="14">
        <f t="shared" si="2"/>
        <v>1296760</v>
      </c>
      <c r="L16" s="14">
        <f t="shared" si="2"/>
        <v>882900</v>
      </c>
      <c r="M16" s="14">
        <f t="shared" si="2"/>
        <v>876839</v>
      </c>
      <c r="N16" s="14">
        <f t="shared" si="2"/>
        <v>1308677</v>
      </c>
      <c r="O16" s="14">
        <f t="shared" si="2"/>
        <v>16949982</v>
      </c>
      <c r="P16" s="133">
        <f>Összesen!L31</f>
        <v>16949982</v>
      </c>
      <c r="Q16" s="133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305600</v>
      </c>
      <c r="D17" s="5">
        <v>305600</v>
      </c>
      <c r="E17" s="5">
        <v>305600</v>
      </c>
      <c r="F17" s="5">
        <v>926375</v>
      </c>
      <c r="G17" s="5">
        <v>510796</v>
      </c>
      <c r="H17" s="5">
        <v>560796</v>
      </c>
      <c r="I17" s="5">
        <v>460796</v>
      </c>
      <c r="J17" s="5">
        <v>510796</v>
      </c>
      <c r="K17" s="5">
        <v>510800</v>
      </c>
      <c r="L17" s="5">
        <v>560796</v>
      </c>
      <c r="M17" s="5">
        <v>460796</v>
      </c>
      <c r="N17" s="5">
        <v>660796</v>
      </c>
      <c r="O17" s="14">
        <f aca="true" t="shared" si="3" ref="O17:O26">SUM(C17:N17)</f>
        <v>6079547</v>
      </c>
      <c r="P17" s="133">
        <f>Összesen!Y7</f>
        <v>6079547</v>
      </c>
      <c r="Q17" s="133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72512</v>
      </c>
      <c r="D18" s="5">
        <v>67530</v>
      </c>
      <c r="E18" s="5">
        <v>67530</v>
      </c>
      <c r="F18" s="5">
        <v>203803</v>
      </c>
      <c r="G18" s="5">
        <v>105375</v>
      </c>
      <c r="H18" s="5">
        <v>105375</v>
      </c>
      <c r="I18" s="5">
        <v>105375</v>
      </c>
      <c r="J18" s="5">
        <v>105375</v>
      </c>
      <c r="K18" s="5">
        <v>105375</v>
      </c>
      <c r="L18" s="5">
        <v>105375</v>
      </c>
      <c r="M18" s="5">
        <v>103878</v>
      </c>
      <c r="N18" s="5">
        <v>105375</v>
      </c>
      <c r="O18" s="14">
        <f t="shared" si="3"/>
        <v>1252878</v>
      </c>
      <c r="P18" s="133">
        <f>Összesen!Y8</f>
        <v>1252878</v>
      </c>
      <c r="Q18" s="133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198700</v>
      </c>
      <c r="D19" s="5">
        <v>265300</v>
      </c>
      <c r="E19" s="5">
        <v>291500</v>
      </c>
      <c r="F19" s="5">
        <v>224600</v>
      </c>
      <c r="G19" s="5">
        <v>319765</v>
      </c>
      <c r="H19" s="5">
        <v>323400</v>
      </c>
      <c r="I19" s="5">
        <v>528600</v>
      </c>
      <c r="J19" s="5">
        <v>214780</v>
      </c>
      <c r="K19" s="5">
        <v>218900</v>
      </c>
      <c r="L19" s="5">
        <v>207800</v>
      </c>
      <c r="M19" s="5">
        <v>283046</v>
      </c>
      <c r="N19" s="5">
        <v>304839</v>
      </c>
      <c r="O19" s="14">
        <f t="shared" si="3"/>
        <v>3381230</v>
      </c>
      <c r="P19" s="133">
        <f>Összesen!Y9</f>
        <v>3652032</v>
      </c>
      <c r="Q19" s="133">
        <f t="shared" si="0"/>
        <v>270802</v>
      </c>
    </row>
    <row r="20" spans="1:17" s="10" customFormat="1" ht="15.75">
      <c r="A20" s="1">
        <v>17</v>
      </c>
      <c r="B20" s="72" t="s">
        <v>91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20000</v>
      </c>
      <c r="I20" s="5">
        <v>0</v>
      </c>
      <c r="J20" s="5">
        <v>60000</v>
      </c>
      <c r="K20" s="5">
        <v>40000</v>
      </c>
      <c r="L20" s="5">
        <v>20000</v>
      </c>
      <c r="M20" s="5">
        <v>0</v>
      </c>
      <c r="N20" s="5">
        <v>160000</v>
      </c>
      <c r="O20" s="14">
        <f t="shared" si="3"/>
        <v>300000</v>
      </c>
      <c r="P20" s="133">
        <f>Összesen!Y10</f>
        <v>300000</v>
      </c>
      <c r="Q20" s="133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62030</v>
      </c>
      <c r="D21" s="5">
        <v>62030</v>
      </c>
      <c r="E21" s="5">
        <v>62030</v>
      </c>
      <c r="F21" s="5">
        <v>66007</v>
      </c>
      <c r="G21" s="5">
        <v>65030</v>
      </c>
      <c r="H21" s="5">
        <v>130294</v>
      </c>
      <c r="I21" s="5">
        <v>67727</v>
      </c>
      <c r="J21" s="5">
        <v>65030</v>
      </c>
      <c r="K21" s="5">
        <v>112030</v>
      </c>
      <c r="L21" s="5">
        <v>130294</v>
      </c>
      <c r="M21" s="5">
        <v>67280</v>
      </c>
      <c r="N21" s="5">
        <v>112030</v>
      </c>
      <c r="O21" s="14">
        <f t="shared" si="3"/>
        <v>1001812</v>
      </c>
      <c r="P21" s="133">
        <f>Összesen!Y11</f>
        <v>1001812</v>
      </c>
      <c r="Q21" s="133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201320</v>
      </c>
      <c r="G22" s="5">
        <v>1053468</v>
      </c>
      <c r="H22" s="5">
        <v>1044550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2299338</v>
      </c>
      <c r="P22" s="133">
        <f>Összesen!Y18</f>
        <v>2299338</v>
      </c>
      <c r="Q22" s="133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45980</v>
      </c>
      <c r="F23" s="5">
        <v>245311</v>
      </c>
      <c r="G23" s="5">
        <v>0</v>
      </c>
      <c r="H23" s="5">
        <v>65980</v>
      </c>
      <c r="I23" s="5">
        <v>0</v>
      </c>
      <c r="J23" s="5">
        <v>1700530</v>
      </c>
      <c r="K23" s="5">
        <v>69800</v>
      </c>
      <c r="L23" s="5"/>
      <c r="M23" s="5">
        <v>66030</v>
      </c>
      <c r="N23" s="5">
        <v>0</v>
      </c>
      <c r="O23" s="14">
        <f t="shared" si="3"/>
        <v>2193631</v>
      </c>
      <c r="P23" s="133">
        <f>Összesen!Y19</f>
        <v>2193631</v>
      </c>
      <c r="Q23" s="133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25698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25698</v>
      </c>
      <c r="P24" s="133">
        <f>Összesen!Y20</f>
        <v>25698</v>
      </c>
      <c r="Q24" s="133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415848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415848</v>
      </c>
      <c r="P25" s="133">
        <f>Összesen!Y13</f>
        <v>415848</v>
      </c>
      <c r="Q25" s="133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3">
        <f>Összesen!Y22</f>
        <v>0</v>
      </c>
      <c r="Q26" s="133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1054690</v>
      </c>
      <c r="D27" s="14">
        <f aca="true" t="shared" si="4" ref="D27:O27">SUM(D17:D26)</f>
        <v>700460</v>
      </c>
      <c r="E27" s="14">
        <f t="shared" si="4"/>
        <v>772640</v>
      </c>
      <c r="F27" s="14">
        <f t="shared" si="4"/>
        <v>1867416</v>
      </c>
      <c r="G27" s="14">
        <f t="shared" si="4"/>
        <v>2080132</v>
      </c>
      <c r="H27" s="14">
        <f t="shared" si="4"/>
        <v>2250395</v>
      </c>
      <c r="I27" s="14">
        <f t="shared" si="4"/>
        <v>1162498</v>
      </c>
      <c r="J27" s="14">
        <f t="shared" si="4"/>
        <v>2656511</v>
      </c>
      <c r="K27" s="14">
        <f t="shared" si="4"/>
        <v>1056905</v>
      </c>
      <c r="L27" s="14">
        <f t="shared" si="4"/>
        <v>1024265</v>
      </c>
      <c r="M27" s="14">
        <f t="shared" si="4"/>
        <v>981030</v>
      </c>
      <c r="N27" s="14">
        <f t="shared" si="4"/>
        <v>1343040</v>
      </c>
      <c r="O27" s="14">
        <f t="shared" si="4"/>
        <v>16949982</v>
      </c>
      <c r="P27" s="133">
        <f>Összesen!Y31</f>
        <v>17220784</v>
      </c>
      <c r="Q27" s="133">
        <f t="shared" si="0"/>
        <v>270802</v>
      </c>
    </row>
    <row r="28" spans="1:17" ht="15.75">
      <c r="A28" s="1">
        <v>25</v>
      </c>
      <c r="B28" s="73" t="s">
        <v>127</v>
      </c>
      <c r="C28" s="14">
        <f>C16-C27</f>
        <v>106915</v>
      </c>
      <c r="D28" s="14">
        <f>C28+D16-D27</f>
        <v>292215</v>
      </c>
      <c r="E28" s="14">
        <f aca="true" t="shared" si="5" ref="E28:O28">D28+E16-E27</f>
        <v>808505</v>
      </c>
      <c r="F28" s="14">
        <f t="shared" si="5"/>
        <v>1327429</v>
      </c>
      <c r="G28" s="14">
        <f t="shared" si="5"/>
        <v>167009</v>
      </c>
      <c r="H28" s="14">
        <f t="shared" si="5"/>
        <v>295274</v>
      </c>
      <c r="I28" s="14">
        <f t="shared" si="5"/>
        <v>20636</v>
      </c>
      <c r="J28" s="14">
        <f t="shared" si="5"/>
        <v>40064</v>
      </c>
      <c r="K28" s="14">
        <f t="shared" si="5"/>
        <v>279919</v>
      </c>
      <c r="L28" s="14">
        <f t="shared" si="5"/>
        <v>138554</v>
      </c>
      <c r="M28" s="14">
        <f t="shared" si="5"/>
        <v>34363</v>
      </c>
      <c r="N28" s="14">
        <f t="shared" si="5"/>
        <v>0</v>
      </c>
      <c r="O28" s="14">
        <f t="shared" si="5"/>
        <v>0</v>
      </c>
      <c r="Q28" s="133">
        <f t="shared" si="0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05" t="s">
        <v>530</v>
      </c>
      <c r="B1" s="305"/>
      <c r="C1" s="305"/>
      <c r="D1" s="305"/>
      <c r="E1" s="305"/>
      <c r="F1" s="30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10" t="s">
        <v>9</v>
      </c>
      <c r="C4" s="6" t="s">
        <v>389</v>
      </c>
      <c r="D4" s="6" t="s">
        <v>412</v>
      </c>
      <c r="E4" s="6" t="s">
        <v>499</v>
      </c>
      <c r="F4" s="6" t="s">
        <v>555</v>
      </c>
    </row>
    <row r="5" spans="1:6" s="10" customFormat="1" ht="15.75">
      <c r="A5" s="1">
        <v>2</v>
      </c>
      <c r="B5" s="311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3.8515625" style="56" customWidth="1"/>
    <col min="3" max="3" width="13.8515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18" t="s">
        <v>568</v>
      </c>
      <c r="B1" s="318"/>
      <c r="C1" s="31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535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230000</v>
      </c>
      <c r="C12" s="60">
        <f>SUM(C13,C16,C19,C25,C22)</f>
        <v>115000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230000</v>
      </c>
      <c r="C16" s="61">
        <f>SUM(C17:C18)</f>
        <v>115000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230000</v>
      </c>
      <c r="C17" s="62">
        <v>115000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0</v>
      </c>
      <c r="C25" s="61">
        <f>SUM(C26:C27)</f>
        <v>0</v>
      </c>
    </row>
    <row r="26" spans="1:3" ht="18">
      <c r="A26" s="81" t="s">
        <v>77</v>
      </c>
      <c r="B26" s="62">
        <v>0</v>
      </c>
      <c r="C26" s="62">
        <v>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230000</v>
      </c>
      <c r="C29" s="60">
        <f>SUM(C8,C11,C12,C28,C4,C7)</f>
        <v>115000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306" t="s">
        <v>529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s="16" customFormat="1" ht="15.75">
      <c r="A2" s="307" t="s">
        <v>397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s="16" customFormat="1" ht="15.75">
      <c r="A3" s="307" t="s">
        <v>396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15.75">
      <c r="A4" s="307" t="s">
        <v>571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08" t="s">
        <v>9</v>
      </c>
      <c r="C7" s="303" t="s">
        <v>412</v>
      </c>
      <c r="D7" s="303"/>
      <c r="E7" s="303"/>
      <c r="F7" s="304"/>
      <c r="G7" s="302" t="s">
        <v>499</v>
      </c>
      <c r="H7" s="303"/>
      <c r="I7" s="303"/>
      <c r="J7" s="304"/>
      <c r="K7" s="303" t="s">
        <v>555</v>
      </c>
      <c r="L7" s="304"/>
    </row>
    <row r="8" spans="1:12" s="3" customFormat="1" ht="31.5">
      <c r="A8" s="1"/>
      <c r="B8" s="319"/>
      <c r="C8" s="4" t="s">
        <v>503</v>
      </c>
      <c r="D8" s="4" t="s">
        <v>504</v>
      </c>
      <c r="E8" s="4" t="s">
        <v>569</v>
      </c>
      <c r="F8" s="4" t="s">
        <v>570</v>
      </c>
      <c r="G8" s="4" t="s">
        <v>503</v>
      </c>
      <c r="H8" s="4" t="s">
        <v>504</v>
      </c>
      <c r="I8" s="4" t="s">
        <v>569</v>
      </c>
      <c r="J8" s="4" t="s">
        <v>570</v>
      </c>
      <c r="K8" s="4" t="s">
        <v>569</v>
      </c>
      <c r="L8" s="4" t="s">
        <v>570</v>
      </c>
    </row>
    <row r="9" spans="1:12" s="3" customFormat="1" ht="15.75">
      <c r="A9" s="1">
        <v>2</v>
      </c>
      <c r="B9" s="309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407</v>
      </c>
      <c r="C10" s="15">
        <v>980000</v>
      </c>
      <c r="D10" s="15">
        <v>980000</v>
      </c>
      <c r="E10" s="15">
        <v>980000</v>
      </c>
      <c r="F10" s="15">
        <v>980000</v>
      </c>
      <c r="G10" s="15">
        <v>980000</v>
      </c>
      <c r="H10" s="15">
        <v>980000</v>
      </c>
      <c r="I10" s="15">
        <v>980000</v>
      </c>
      <c r="J10" s="15">
        <v>980000</v>
      </c>
      <c r="K10" s="15">
        <v>980000</v>
      </c>
      <c r="L10" s="15">
        <v>980000</v>
      </c>
    </row>
    <row r="11" spans="1:12" ht="30">
      <c r="A11" s="1">
        <v>4</v>
      </c>
      <c r="B11" s="47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7" t="s">
        <v>32</v>
      </c>
      <c r="C13" s="15">
        <v>30000</v>
      </c>
      <c r="D13" s="15">
        <v>30000</v>
      </c>
      <c r="E13" s="15">
        <v>30000</v>
      </c>
      <c r="F13" s="15">
        <v>30000</v>
      </c>
      <c r="G13" s="15">
        <v>30000</v>
      </c>
      <c r="H13" s="15">
        <v>30000</v>
      </c>
      <c r="I13" s="15">
        <v>30000</v>
      </c>
      <c r="J13" s="15">
        <v>30000</v>
      </c>
      <c r="K13" s="15">
        <v>30000</v>
      </c>
      <c r="L13" s="15">
        <v>30000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1020000</v>
      </c>
      <c r="D17" s="18">
        <f>SUM(D10:D16)</f>
        <v>1020000</v>
      </c>
      <c r="E17" s="18">
        <f aca="true" t="shared" si="0" ref="E17:L17">SUM(E10:E16)</f>
        <v>1020000</v>
      </c>
      <c r="F17" s="18">
        <f t="shared" si="0"/>
        <v>1020000</v>
      </c>
      <c r="G17" s="18">
        <f t="shared" si="0"/>
        <v>1015000</v>
      </c>
      <c r="H17" s="18">
        <f>SUM(H10:H16)</f>
        <v>1015000</v>
      </c>
      <c r="I17" s="18">
        <f t="shared" si="0"/>
        <v>1015000</v>
      </c>
      <c r="J17" s="18">
        <f t="shared" si="0"/>
        <v>1015000</v>
      </c>
      <c r="K17" s="18">
        <f t="shared" si="0"/>
        <v>1015000</v>
      </c>
      <c r="L17" s="18">
        <f t="shared" si="0"/>
        <v>1015000</v>
      </c>
    </row>
    <row r="18" spans="1:12" ht="15.75">
      <c r="A18" s="1">
        <v>11</v>
      </c>
      <c r="B18" s="49" t="s">
        <v>61</v>
      </c>
      <c r="C18" s="18">
        <f>ROUNDDOWN(C17*0.5,0)</f>
        <v>510000</v>
      </c>
      <c r="D18" s="18">
        <f>ROUNDDOWN(D17*0.5,0)</f>
        <v>510000</v>
      </c>
      <c r="E18" s="18">
        <f aca="true" t="shared" si="1" ref="E18:L18">ROUNDDOWN(E17*0.5,0)</f>
        <v>510000</v>
      </c>
      <c r="F18" s="18">
        <f t="shared" si="1"/>
        <v>510000</v>
      </c>
      <c r="G18" s="18">
        <f t="shared" si="1"/>
        <v>507500</v>
      </c>
      <c r="H18" s="18">
        <f>ROUNDDOWN(H17*0.5,0)</f>
        <v>507500</v>
      </c>
      <c r="I18" s="18">
        <f t="shared" si="1"/>
        <v>507500</v>
      </c>
      <c r="J18" s="18">
        <f t="shared" si="1"/>
        <v>507500</v>
      </c>
      <c r="K18" s="18">
        <f t="shared" si="1"/>
        <v>507500</v>
      </c>
      <c r="L18" s="18">
        <f t="shared" si="1"/>
        <v>507500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510000</v>
      </c>
      <c r="D27" s="18">
        <f t="shared" si="3"/>
        <v>510000</v>
      </c>
      <c r="E27" s="18">
        <f t="shared" si="3"/>
        <v>510000</v>
      </c>
      <c r="F27" s="18">
        <f t="shared" si="3"/>
        <v>510000</v>
      </c>
      <c r="G27" s="18">
        <f t="shared" si="3"/>
        <v>507500</v>
      </c>
      <c r="H27" s="18">
        <f t="shared" si="3"/>
        <v>507500</v>
      </c>
      <c r="I27" s="18">
        <f t="shared" si="3"/>
        <v>507500</v>
      </c>
      <c r="J27" s="18">
        <f t="shared" si="3"/>
        <v>507500</v>
      </c>
      <c r="K27" s="18">
        <f t="shared" si="3"/>
        <v>507500</v>
      </c>
      <c r="L27" s="18">
        <f t="shared" si="3"/>
        <v>507500</v>
      </c>
    </row>
    <row r="28" spans="1:12" s="24" customFormat="1" ht="42.75">
      <c r="A28" s="1">
        <v>21</v>
      </c>
      <c r="B28" s="50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572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1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4.28125" style="41" customWidth="1"/>
    <col min="4" max="5" width="12.140625" style="16" customWidth="1"/>
    <col min="6" max="6" width="9.140625" style="16" customWidth="1"/>
    <col min="7" max="7" width="11.28125" style="16" bestFit="1" customWidth="1"/>
    <col min="8" max="16384" width="9.140625" style="16" customWidth="1"/>
  </cols>
  <sheetData>
    <row r="1" spans="1:5" ht="15.75" customHeight="1">
      <c r="A1" s="320" t="s">
        <v>542</v>
      </c>
      <c r="B1" s="320"/>
      <c r="C1" s="320"/>
      <c r="D1" s="320"/>
      <c r="E1" s="320"/>
    </row>
    <row r="2" spans="1:5" ht="15.75">
      <c r="A2" s="307" t="s">
        <v>523</v>
      </c>
      <c r="B2" s="307"/>
      <c r="C2" s="307"/>
      <c r="D2" s="307"/>
      <c r="E2" s="307"/>
    </row>
    <row r="3" spans="1:3" ht="15.75">
      <c r="A3" s="114"/>
      <c r="B3" s="45"/>
      <c r="C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655</v>
      </c>
      <c r="E4" s="40" t="s">
        <v>654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5" s="10" customFormat="1" ht="15.75">
      <c r="A8" s="89" t="s">
        <v>163</v>
      </c>
      <c r="B8" s="17">
        <v>2</v>
      </c>
      <c r="C8" s="84">
        <v>640010</v>
      </c>
      <c r="D8" s="84">
        <v>640010</v>
      </c>
      <c r="E8" s="84">
        <v>640010</v>
      </c>
    </row>
    <row r="9" spans="1:5" s="10" customFormat="1" ht="15.75">
      <c r="A9" s="89" t="s">
        <v>164</v>
      </c>
      <c r="B9" s="17">
        <v>2</v>
      </c>
      <c r="C9" s="84">
        <v>448000</v>
      </c>
      <c r="D9" s="84">
        <v>448000</v>
      </c>
      <c r="E9" s="84">
        <v>448000</v>
      </c>
    </row>
    <row r="10" spans="1:5" s="10" customFormat="1" ht="15.75">
      <c r="A10" s="89" t="s">
        <v>165</v>
      </c>
      <c r="B10" s="17">
        <v>2</v>
      </c>
      <c r="C10" s="84">
        <v>337962</v>
      </c>
      <c r="D10" s="84">
        <v>337962</v>
      </c>
      <c r="E10" s="84">
        <v>337962</v>
      </c>
    </row>
    <row r="11" spans="1:5" s="10" customFormat="1" ht="15.75">
      <c r="A11" s="89" t="s">
        <v>166</v>
      </c>
      <c r="B11" s="17">
        <v>2</v>
      </c>
      <c r="C11" s="84">
        <v>118040</v>
      </c>
      <c r="D11" s="84">
        <v>118040</v>
      </c>
      <c r="E11" s="84">
        <v>118040</v>
      </c>
    </row>
    <row r="12" spans="1:5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15.75">
      <c r="A13" s="89" t="s">
        <v>649</v>
      </c>
      <c r="B13" s="17">
        <v>2</v>
      </c>
      <c r="C13" s="84"/>
      <c r="D13" s="84"/>
      <c r="E13" s="84">
        <v>1000000</v>
      </c>
    </row>
    <row r="14" spans="1:5" s="10" customFormat="1" ht="31.5" hidden="1">
      <c r="A14" s="89" t="s">
        <v>283</v>
      </c>
      <c r="B14" s="17">
        <v>2</v>
      </c>
      <c r="C14" s="84"/>
      <c r="D14" s="84"/>
      <c r="E14" s="84"/>
    </row>
    <row r="15" spans="1:5" s="10" customFormat="1" ht="15.75">
      <c r="A15" s="115" t="s">
        <v>491</v>
      </c>
      <c r="B15" s="17">
        <v>2</v>
      </c>
      <c r="C15" s="84">
        <v>2355844</v>
      </c>
      <c r="D15" s="84">
        <v>2355844</v>
      </c>
      <c r="E15" s="84">
        <v>2355844</v>
      </c>
    </row>
    <row r="16" spans="1:5" s="10" customFormat="1" ht="15.75" hidden="1">
      <c r="A16" s="89" t="s">
        <v>302</v>
      </c>
      <c r="B16" s="17">
        <v>2</v>
      </c>
      <c r="C16" s="130"/>
      <c r="D16" s="130"/>
      <c r="E16" s="130"/>
    </row>
    <row r="17" spans="1:5" s="10" customFormat="1" ht="31.5">
      <c r="A17" s="112" t="s">
        <v>281</v>
      </c>
      <c r="B17" s="17"/>
      <c r="C17" s="84">
        <f>SUM(C7:C16)</f>
        <v>8899856</v>
      </c>
      <c r="D17" s="84">
        <f>SUM(D7:D16)</f>
        <v>8899856</v>
      </c>
      <c r="E17" s="84">
        <f>SUM(E7:E16)</f>
        <v>9899856</v>
      </c>
    </row>
    <row r="18" spans="1:5" s="10" customFormat="1" ht="15.75" hidden="1">
      <c r="A18" s="89" t="s">
        <v>285</v>
      </c>
      <c r="B18" s="17">
        <v>2</v>
      </c>
      <c r="C18" s="130"/>
      <c r="D18" s="130"/>
      <c r="E18" s="130"/>
    </row>
    <row r="19" spans="1:5" s="10" customFormat="1" ht="15.75" hidden="1">
      <c r="A19" s="89" t="s">
        <v>286</v>
      </c>
      <c r="B19" s="17">
        <v>2</v>
      </c>
      <c r="C19" s="130"/>
      <c r="D19" s="130"/>
      <c r="E19" s="130"/>
    </row>
    <row r="20" spans="1:5" s="10" customFormat="1" ht="31.5" hidden="1">
      <c r="A20" s="112" t="s">
        <v>284</v>
      </c>
      <c r="B20" s="17"/>
      <c r="C20" s="130">
        <f>SUM(C18:C19)</f>
        <v>0</v>
      </c>
      <c r="D20" s="130">
        <f>SUM(D18:D19)</f>
        <v>0</v>
      </c>
      <c r="E20" s="130">
        <f>SUM(E18:E19)</f>
        <v>0</v>
      </c>
    </row>
    <row r="21" spans="1:5" s="10" customFormat="1" ht="15.75" hidden="1">
      <c r="A21" s="89" t="s">
        <v>287</v>
      </c>
      <c r="B21" s="17">
        <v>2</v>
      </c>
      <c r="C21" s="130"/>
      <c r="D21" s="130"/>
      <c r="E21" s="130"/>
    </row>
    <row r="22" spans="1:5" s="10" customFormat="1" ht="15.75" hidden="1">
      <c r="A22" s="89" t="s">
        <v>288</v>
      </c>
      <c r="B22" s="17">
        <v>2</v>
      </c>
      <c r="C22" s="130"/>
      <c r="D22" s="130"/>
      <c r="E22" s="130"/>
    </row>
    <row r="23" spans="1:5" s="10" customFormat="1" ht="15.75" hidden="1">
      <c r="A23" s="115" t="s">
        <v>491</v>
      </c>
      <c r="B23" s="17">
        <v>2</v>
      </c>
      <c r="C23" s="130"/>
      <c r="D23" s="130"/>
      <c r="E23" s="130"/>
    </row>
    <row r="24" spans="1:5" s="10" customFormat="1" ht="15.75">
      <c r="A24" s="89" t="s">
        <v>291</v>
      </c>
      <c r="B24" s="17">
        <v>2</v>
      </c>
      <c r="C24" s="84">
        <v>55360</v>
      </c>
      <c r="D24" s="84">
        <v>55360</v>
      </c>
      <c r="E24" s="84">
        <v>55360</v>
      </c>
    </row>
    <row r="25" spans="1:5" s="10" customFormat="1" ht="15.75" hidden="1">
      <c r="A25" s="89" t="s">
        <v>292</v>
      </c>
      <c r="B25" s="17">
        <v>2</v>
      </c>
      <c r="C25" s="84"/>
      <c r="D25" s="84"/>
      <c r="E25" s="84"/>
    </row>
    <row r="26" spans="1:5" s="10" customFormat="1" ht="31.5">
      <c r="A26" s="89" t="s">
        <v>492</v>
      </c>
      <c r="B26" s="17">
        <v>2</v>
      </c>
      <c r="C26" s="84">
        <v>241000</v>
      </c>
      <c r="D26" s="84">
        <v>241000</v>
      </c>
      <c r="E26" s="84">
        <v>241000</v>
      </c>
    </row>
    <row r="27" spans="1:5" s="10" customFormat="1" ht="15.75" hidden="1">
      <c r="A27" s="89" t="s">
        <v>289</v>
      </c>
      <c r="B27" s="17">
        <v>2</v>
      </c>
      <c r="C27" s="130"/>
      <c r="D27" s="130"/>
      <c r="E27" s="130"/>
    </row>
    <row r="28" spans="1:5" s="10" customFormat="1" ht="15.75" hidden="1">
      <c r="A28" s="89" t="s">
        <v>513</v>
      </c>
      <c r="B28" s="17">
        <v>2</v>
      </c>
      <c r="C28" s="130"/>
      <c r="D28" s="130"/>
      <c r="E28" s="130"/>
    </row>
    <row r="29" spans="1:5" s="10" customFormat="1" ht="47.25">
      <c r="A29" s="112" t="s">
        <v>290</v>
      </c>
      <c r="B29" s="17"/>
      <c r="C29" s="84">
        <f>SUM(C21:C28)</f>
        <v>296360</v>
      </c>
      <c r="D29" s="84">
        <f>SUM(D21:D28)</f>
        <v>296360</v>
      </c>
      <c r="E29" s="84">
        <f>SUM(E21:E28)</f>
        <v>296360</v>
      </c>
    </row>
    <row r="30" spans="1:5" s="10" customFormat="1" ht="47.25">
      <c r="A30" s="89" t="s">
        <v>293</v>
      </c>
      <c r="B30" s="17">
        <v>2</v>
      </c>
      <c r="C30" s="84">
        <v>1200000</v>
      </c>
      <c r="D30" s="84">
        <v>1200000</v>
      </c>
      <c r="E30" s="84">
        <v>1200000</v>
      </c>
    </row>
    <row r="31" spans="1:5" s="10" customFormat="1" ht="31.5">
      <c r="A31" s="112" t="s">
        <v>294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</row>
    <row r="32" spans="1:5" s="10" customFormat="1" ht="31.5">
      <c r="A32" s="89" t="s">
        <v>295</v>
      </c>
      <c r="B32" s="17">
        <v>2</v>
      </c>
      <c r="C32" s="130"/>
      <c r="D32" s="130">
        <v>137400</v>
      </c>
      <c r="E32" s="130">
        <v>137400</v>
      </c>
    </row>
    <row r="33" spans="1:5" s="10" customFormat="1" ht="15.75" hidden="1">
      <c r="A33" s="89" t="s">
        <v>296</v>
      </c>
      <c r="B33" s="17">
        <v>2</v>
      </c>
      <c r="C33" s="130"/>
      <c r="D33" s="130"/>
      <c r="E33" s="130"/>
    </row>
    <row r="34" spans="1:5" s="10" customFormat="1" ht="15.75" hidden="1">
      <c r="A34" s="89" t="s">
        <v>297</v>
      </c>
      <c r="B34" s="17">
        <v>2</v>
      </c>
      <c r="C34" s="130"/>
      <c r="D34" s="130"/>
      <c r="E34" s="130"/>
    </row>
    <row r="35" spans="1:5" s="10" customFormat="1" ht="31.5" hidden="1">
      <c r="A35" s="89" t="s">
        <v>298</v>
      </c>
      <c r="B35" s="17">
        <v>2</v>
      </c>
      <c r="C35" s="130"/>
      <c r="D35" s="130"/>
      <c r="E35" s="130"/>
    </row>
    <row r="36" spans="1:5" s="10" customFormat="1" ht="15.75" hidden="1">
      <c r="A36" s="89" t="s">
        <v>299</v>
      </c>
      <c r="B36" s="17">
        <v>2</v>
      </c>
      <c r="C36" s="130"/>
      <c r="D36" s="130"/>
      <c r="E36" s="130"/>
    </row>
    <row r="37" spans="1:5" s="10" customFormat="1" ht="15.75" hidden="1">
      <c r="A37" s="89" t="s">
        <v>300</v>
      </c>
      <c r="B37" s="17">
        <v>2</v>
      </c>
      <c r="C37" s="130"/>
      <c r="D37" s="130"/>
      <c r="E37" s="130"/>
    </row>
    <row r="38" spans="1:5" s="10" customFormat="1" ht="15.75" hidden="1">
      <c r="A38" s="89" t="s">
        <v>510</v>
      </c>
      <c r="B38" s="17">
        <v>2</v>
      </c>
      <c r="C38" s="130"/>
      <c r="D38" s="130"/>
      <c r="E38" s="130"/>
    </row>
    <row r="39" spans="1:5" s="10" customFormat="1" ht="15.75" hidden="1">
      <c r="A39" s="89" t="s">
        <v>301</v>
      </c>
      <c r="B39" s="17">
        <v>2</v>
      </c>
      <c r="C39" s="130"/>
      <c r="D39" s="130"/>
      <c r="E39" s="130"/>
    </row>
    <row r="40" spans="1:5" s="10" customFormat="1" ht="15.75" hidden="1">
      <c r="A40" s="89" t="s">
        <v>446</v>
      </c>
      <c r="B40" s="17">
        <v>2</v>
      </c>
      <c r="C40" s="130"/>
      <c r="D40" s="130"/>
      <c r="E40" s="130"/>
    </row>
    <row r="41" spans="1:5" s="10" customFormat="1" ht="15.75" hidden="1">
      <c r="A41" s="89" t="s">
        <v>540</v>
      </c>
      <c r="B41" s="17">
        <v>2</v>
      </c>
      <c r="C41" s="130"/>
      <c r="D41" s="130"/>
      <c r="E41" s="130"/>
    </row>
    <row r="42" spans="1:5" s="10" customFormat="1" ht="15.75" hidden="1">
      <c r="A42" s="89" t="s">
        <v>493</v>
      </c>
      <c r="B42" s="17">
        <v>2</v>
      </c>
      <c r="C42" s="130"/>
      <c r="D42" s="130"/>
      <c r="E42" s="130"/>
    </row>
    <row r="43" spans="1:5" s="10" customFormat="1" ht="15.75" hidden="1">
      <c r="A43" s="89" t="s">
        <v>302</v>
      </c>
      <c r="B43" s="17">
        <v>2</v>
      </c>
      <c r="C43" s="130"/>
      <c r="D43" s="130"/>
      <c r="E43" s="130"/>
    </row>
    <row r="44" spans="1:5" s="10" customFormat="1" ht="31.5">
      <c r="A44" s="64" t="s">
        <v>619</v>
      </c>
      <c r="B44" s="17">
        <v>2</v>
      </c>
      <c r="C44" s="130"/>
      <c r="D44" s="130">
        <v>882500</v>
      </c>
      <c r="E44" s="130">
        <v>882500</v>
      </c>
    </row>
    <row r="45" spans="1:5" s="10" customFormat="1" ht="31.5">
      <c r="A45" s="112" t="s">
        <v>447</v>
      </c>
      <c r="B45" s="17"/>
      <c r="C45" s="84">
        <f>SUM(C32:C43)</f>
        <v>0</v>
      </c>
      <c r="D45" s="84">
        <f>SUM(D32:D44)</f>
        <v>1019900</v>
      </c>
      <c r="E45" s="84">
        <f>SUM(E32:E44)</f>
        <v>1019900</v>
      </c>
    </row>
    <row r="46" spans="1:5" s="10" customFormat="1" ht="15.75" hidden="1">
      <c r="A46" s="89"/>
      <c r="B46" s="17"/>
      <c r="C46" s="130"/>
      <c r="D46" s="130"/>
      <c r="E46" s="130"/>
    </row>
    <row r="47" spans="1:5" s="10" customFormat="1" ht="15.75" hidden="1">
      <c r="A47" s="112" t="s">
        <v>448</v>
      </c>
      <c r="B47" s="17"/>
      <c r="C47" s="130">
        <f>SUM(C46)</f>
        <v>0</v>
      </c>
      <c r="D47" s="130">
        <f>SUM(D46)</f>
        <v>0</v>
      </c>
      <c r="E47" s="130">
        <f>SUM(E46)</f>
        <v>0</v>
      </c>
    </row>
    <row r="48" spans="1:5" s="10" customFormat="1" ht="15.75" hidden="1">
      <c r="A48" s="64"/>
      <c r="B48" s="17"/>
      <c r="C48" s="130"/>
      <c r="D48" s="130"/>
      <c r="E48" s="130"/>
    </row>
    <row r="49" spans="1:5" s="10" customFormat="1" ht="15.75" hidden="1">
      <c r="A49" s="64" t="s">
        <v>304</v>
      </c>
      <c r="B49" s="17"/>
      <c r="C49" s="130"/>
      <c r="D49" s="130"/>
      <c r="E49" s="130"/>
    </row>
    <row r="50" spans="1:5" s="10" customFormat="1" ht="15.75" hidden="1">
      <c r="A50" s="64"/>
      <c r="B50" s="17"/>
      <c r="C50" s="130"/>
      <c r="D50" s="130"/>
      <c r="E50" s="130"/>
    </row>
    <row r="51" spans="1:5" s="10" customFormat="1" ht="31.5" hidden="1">
      <c r="A51" s="64" t="s">
        <v>307</v>
      </c>
      <c r="B51" s="17"/>
      <c r="C51" s="130"/>
      <c r="D51" s="130"/>
      <c r="E51" s="130"/>
    </row>
    <row r="52" spans="1:5" s="10" customFormat="1" ht="15.75" hidden="1">
      <c r="A52" s="64"/>
      <c r="B52" s="17"/>
      <c r="C52" s="130"/>
      <c r="D52" s="130"/>
      <c r="E52" s="130"/>
    </row>
    <row r="53" spans="1:5" s="10" customFormat="1" ht="31.5" hidden="1">
      <c r="A53" s="64" t="s">
        <v>306</v>
      </c>
      <c r="B53" s="17"/>
      <c r="C53" s="130"/>
      <c r="D53" s="130"/>
      <c r="E53" s="130"/>
    </row>
    <row r="54" spans="1:5" s="10" customFormat="1" ht="15.75" hidden="1">
      <c r="A54" s="64"/>
      <c r="B54" s="17"/>
      <c r="C54" s="130"/>
      <c r="D54" s="130"/>
      <c r="E54" s="130"/>
    </row>
    <row r="55" spans="1:5" s="10" customFormat="1" ht="31.5" hidden="1">
      <c r="A55" s="64" t="s">
        <v>305</v>
      </c>
      <c r="B55" s="17"/>
      <c r="C55" s="130"/>
      <c r="D55" s="130"/>
      <c r="E55" s="130"/>
    </row>
    <row r="56" spans="1:5" s="10" customFormat="1" ht="15.75" hidden="1">
      <c r="A56" s="89" t="s">
        <v>508</v>
      </c>
      <c r="B56" s="17">
        <v>2</v>
      </c>
      <c r="C56" s="130"/>
      <c r="D56" s="130"/>
      <c r="E56" s="130"/>
    </row>
    <row r="57" spans="1:5" s="10" customFormat="1" ht="15.75" hidden="1">
      <c r="A57" s="89"/>
      <c r="B57" s="17"/>
      <c r="C57" s="130"/>
      <c r="D57" s="130"/>
      <c r="E57" s="130"/>
    </row>
    <row r="58" spans="1:5" s="10" customFormat="1" ht="15.75" hidden="1">
      <c r="A58" s="89"/>
      <c r="B58" s="17"/>
      <c r="C58" s="130"/>
      <c r="D58" s="130"/>
      <c r="E58" s="130"/>
    </row>
    <row r="59" spans="1:5" s="10" customFormat="1" ht="15.75" hidden="1">
      <c r="A59" s="89" t="s">
        <v>509</v>
      </c>
      <c r="B59" s="17">
        <v>2</v>
      </c>
      <c r="C59" s="130"/>
      <c r="D59" s="130"/>
      <c r="E59" s="130"/>
    </row>
    <row r="60" spans="1:5" s="10" customFormat="1" ht="15.75" hidden="1">
      <c r="A60" s="111" t="s">
        <v>485</v>
      </c>
      <c r="B60" s="102"/>
      <c r="C60" s="130">
        <f>SUM(C56:C59)</f>
        <v>0</v>
      </c>
      <c r="D60" s="130">
        <f>SUM(D56:D59)</f>
        <v>0</v>
      </c>
      <c r="E60" s="130">
        <f>SUM(E56:E59)</f>
        <v>0</v>
      </c>
    </row>
    <row r="61" spans="1:5" s="10" customFormat="1" ht="15.75" hidden="1">
      <c r="A61" s="89" t="s">
        <v>167</v>
      </c>
      <c r="B61" s="102">
        <v>2</v>
      </c>
      <c r="C61" s="130"/>
      <c r="D61" s="130"/>
      <c r="E61" s="130"/>
    </row>
    <row r="62" spans="1:5" s="10" customFormat="1" ht="15.75" hidden="1">
      <c r="A62" s="89" t="s">
        <v>308</v>
      </c>
      <c r="B62" s="102">
        <v>2</v>
      </c>
      <c r="C62" s="130"/>
      <c r="D62" s="130"/>
      <c r="E62" s="130"/>
    </row>
    <row r="63" spans="1:5" s="10" customFormat="1" ht="15.75" hidden="1">
      <c r="A63" s="89" t="s">
        <v>168</v>
      </c>
      <c r="B63" s="102">
        <v>2</v>
      </c>
      <c r="C63" s="130"/>
      <c r="D63" s="130"/>
      <c r="E63" s="130"/>
    </row>
    <row r="64" spans="1:5" s="10" customFormat="1" ht="15.75" hidden="1">
      <c r="A64" s="111" t="s">
        <v>170</v>
      </c>
      <c r="B64" s="102"/>
      <c r="C64" s="130">
        <f>SUM(C61:C63)</f>
        <v>0</v>
      </c>
      <c r="D64" s="130">
        <f>SUM(D61:D63)</f>
        <v>0</v>
      </c>
      <c r="E64" s="130">
        <f>SUM(E61:E63)</f>
        <v>0</v>
      </c>
    </row>
    <row r="65" spans="1:5" s="10" customFormat="1" ht="15.75" hidden="1">
      <c r="A65" s="89" t="s">
        <v>521</v>
      </c>
      <c r="B65" s="102">
        <v>2</v>
      </c>
      <c r="C65" s="130"/>
      <c r="D65" s="130"/>
      <c r="E65" s="130"/>
    </row>
    <row r="66" spans="1:5" s="10" customFormat="1" ht="15.75" hidden="1">
      <c r="A66" s="89"/>
      <c r="B66" s="102"/>
      <c r="C66" s="130"/>
      <c r="D66" s="130"/>
      <c r="E66" s="130"/>
    </row>
    <row r="67" spans="1:5" s="10" customFormat="1" ht="15.75" hidden="1">
      <c r="A67" s="89"/>
      <c r="B67" s="102"/>
      <c r="C67" s="130"/>
      <c r="D67" s="130"/>
      <c r="E67" s="130"/>
    </row>
    <row r="68" spans="1:5" s="10" customFormat="1" ht="15.75" hidden="1">
      <c r="A68" s="89"/>
      <c r="B68" s="102"/>
      <c r="C68" s="130"/>
      <c r="D68" s="130"/>
      <c r="E68" s="130"/>
    </row>
    <row r="69" spans="1:5" s="10" customFormat="1" ht="15.75" hidden="1">
      <c r="A69" s="111" t="s">
        <v>171</v>
      </c>
      <c r="B69" s="102"/>
      <c r="C69" s="130">
        <f>SUM(C65:C68)</f>
        <v>0</v>
      </c>
      <c r="D69" s="130">
        <f>SUM(D65:D68)</f>
        <v>0</v>
      </c>
      <c r="E69" s="130">
        <f>SUM(E65:E68)</f>
        <v>0</v>
      </c>
    </row>
    <row r="70" spans="1:5" s="10" customFormat="1" ht="15.75" hidden="1">
      <c r="A70" s="89" t="s">
        <v>142</v>
      </c>
      <c r="B70" s="17">
        <v>2</v>
      </c>
      <c r="C70" s="130"/>
      <c r="D70" s="130"/>
      <c r="E70" s="130"/>
    </row>
    <row r="71" spans="1:5" s="10" customFormat="1" ht="15.75" hidden="1">
      <c r="A71" s="89" t="s">
        <v>462</v>
      </c>
      <c r="B71" s="104">
        <v>2</v>
      </c>
      <c r="C71" s="130"/>
      <c r="D71" s="130"/>
      <c r="E71" s="130"/>
    </row>
    <row r="72" spans="1:5" s="10" customFormat="1" ht="15.75">
      <c r="A72" s="89" t="s">
        <v>471</v>
      </c>
      <c r="B72" s="104">
        <v>2</v>
      </c>
      <c r="C72" s="84">
        <v>2232</v>
      </c>
      <c r="D72" s="84">
        <v>2232</v>
      </c>
      <c r="E72" s="84">
        <v>2232</v>
      </c>
    </row>
    <row r="73" spans="1:5" s="10" customFormat="1" ht="15.75" hidden="1">
      <c r="A73" s="89" t="s">
        <v>463</v>
      </c>
      <c r="B73" s="104">
        <v>2</v>
      </c>
      <c r="C73" s="130"/>
      <c r="D73" s="130"/>
      <c r="E73" s="130"/>
    </row>
    <row r="74" spans="1:5" s="10" customFormat="1" ht="15.75" hidden="1">
      <c r="A74" s="89" t="s">
        <v>472</v>
      </c>
      <c r="B74" s="104">
        <v>2</v>
      </c>
      <c r="C74" s="130"/>
      <c r="D74" s="130"/>
      <c r="E74" s="130"/>
    </row>
    <row r="75" spans="1:5" s="10" customFormat="1" ht="15.75" hidden="1">
      <c r="A75" s="89" t="s">
        <v>464</v>
      </c>
      <c r="B75" s="104">
        <v>2</v>
      </c>
      <c r="C75" s="130"/>
      <c r="D75" s="130"/>
      <c r="E75" s="130"/>
    </row>
    <row r="76" spans="1:5" s="10" customFormat="1" ht="15.75" hidden="1">
      <c r="A76" s="89" t="s">
        <v>473</v>
      </c>
      <c r="B76" s="104">
        <v>2</v>
      </c>
      <c r="C76" s="130"/>
      <c r="D76" s="130"/>
      <c r="E76" s="130"/>
    </row>
    <row r="77" spans="1:5" s="10" customFormat="1" ht="15.75" hidden="1">
      <c r="A77" s="89" t="s">
        <v>131</v>
      </c>
      <c r="B77" s="17"/>
      <c r="C77" s="130"/>
      <c r="D77" s="130"/>
      <c r="E77" s="130"/>
    </row>
    <row r="78" spans="1:5" s="10" customFormat="1" ht="15.75" hidden="1">
      <c r="A78" s="89" t="s">
        <v>131</v>
      </c>
      <c r="B78" s="17"/>
      <c r="C78" s="130"/>
      <c r="D78" s="130"/>
      <c r="E78" s="130"/>
    </row>
    <row r="79" spans="1:5" s="10" customFormat="1" ht="31.5">
      <c r="A79" s="111" t="s">
        <v>172</v>
      </c>
      <c r="B79" s="17"/>
      <c r="C79" s="84">
        <f>SUM(C70:C78)</f>
        <v>2232</v>
      </c>
      <c r="D79" s="84">
        <f>SUM(D70:D78)</f>
        <v>2232</v>
      </c>
      <c r="E79" s="84">
        <f>SUM(E70:E78)</f>
        <v>2232</v>
      </c>
    </row>
    <row r="80" spans="1:5" s="10" customFormat="1" ht="15.75" hidden="1">
      <c r="A80" s="89" t="s">
        <v>474</v>
      </c>
      <c r="B80" s="104">
        <v>2</v>
      </c>
      <c r="C80" s="130"/>
      <c r="D80" s="130"/>
      <c r="E80" s="130"/>
    </row>
    <row r="81" spans="1:5" s="10" customFormat="1" ht="15.75" hidden="1">
      <c r="A81" s="89" t="s">
        <v>475</v>
      </c>
      <c r="B81" s="104">
        <v>2</v>
      </c>
      <c r="C81" s="130"/>
      <c r="D81" s="130"/>
      <c r="E81" s="130"/>
    </row>
    <row r="82" spans="1:5" s="10" customFormat="1" ht="15.75" hidden="1">
      <c r="A82" s="89" t="s">
        <v>476</v>
      </c>
      <c r="B82" s="104">
        <v>2</v>
      </c>
      <c r="C82" s="130"/>
      <c r="D82" s="130"/>
      <c r="E82" s="130"/>
    </row>
    <row r="83" spans="1:5" s="10" customFormat="1" ht="15.75" hidden="1">
      <c r="A83" s="89" t="s">
        <v>477</v>
      </c>
      <c r="B83" s="104">
        <v>2</v>
      </c>
      <c r="C83" s="130"/>
      <c r="D83" s="130"/>
      <c r="E83" s="130"/>
    </row>
    <row r="84" spans="1:5" s="10" customFormat="1" ht="15.75" hidden="1">
      <c r="A84" s="89" t="s">
        <v>478</v>
      </c>
      <c r="B84" s="104">
        <v>2</v>
      </c>
      <c r="C84" s="130"/>
      <c r="D84" s="130"/>
      <c r="E84" s="130"/>
    </row>
    <row r="85" spans="1:5" s="10" customFormat="1" ht="15.75" hidden="1">
      <c r="A85" s="89" t="s">
        <v>479</v>
      </c>
      <c r="B85" s="104">
        <v>2</v>
      </c>
      <c r="C85" s="130"/>
      <c r="D85" s="130"/>
      <c r="E85" s="130"/>
    </row>
    <row r="86" spans="1:5" s="10" customFormat="1" ht="15.75" hidden="1">
      <c r="A86" s="89" t="s">
        <v>480</v>
      </c>
      <c r="B86" s="17">
        <v>2</v>
      </c>
      <c r="C86" s="130"/>
      <c r="D86" s="130"/>
      <c r="E86" s="130"/>
    </row>
    <row r="87" spans="1:5" s="10" customFormat="1" ht="15.75" hidden="1">
      <c r="A87" s="89" t="s">
        <v>481</v>
      </c>
      <c r="B87" s="17">
        <v>2</v>
      </c>
      <c r="C87" s="130"/>
      <c r="D87" s="130"/>
      <c r="E87" s="130"/>
    </row>
    <row r="88" spans="1:5" s="10" customFormat="1" ht="15.75" hidden="1">
      <c r="A88" s="89" t="s">
        <v>131</v>
      </c>
      <c r="B88" s="17"/>
      <c r="C88" s="130"/>
      <c r="D88" s="130"/>
      <c r="E88" s="130"/>
    </row>
    <row r="89" spans="1:5" s="10" customFormat="1" ht="15.75" hidden="1">
      <c r="A89" s="89" t="s">
        <v>131</v>
      </c>
      <c r="B89" s="17"/>
      <c r="C89" s="130"/>
      <c r="D89" s="130"/>
      <c r="E89" s="130"/>
    </row>
    <row r="90" spans="1:5" s="10" customFormat="1" ht="15.75" hidden="1">
      <c r="A90" s="111" t="s">
        <v>309</v>
      </c>
      <c r="B90" s="17"/>
      <c r="C90" s="130">
        <f>SUM(C80:C89)</f>
        <v>0</v>
      </c>
      <c r="D90" s="130">
        <f>SUM(D80:D89)</f>
        <v>0</v>
      </c>
      <c r="E90" s="130">
        <f>SUM(E80:E89)</f>
        <v>0</v>
      </c>
    </row>
    <row r="91" spans="1:5" s="10" customFormat="1" ht="15.75" hidden="1">
      <c r="A91" s="64"/>
      <c r="B91" s="17"/>
      <c r="C91" s="130"/>
      <c r="D91" s="130"/>
      <c r="E91" s="130"/>
    </row>
    <row r="92" spans="1:5" s="10" customFormat="1" ht="15.75" hidden="1">
      <c r="A92" s="64" t="s">
        <v>618</v>
      </c>
      <c r="B92" s="17"/>
      <c r="C92" s="130"/>
      <c r="D92" s="130"/>
      <c r="E92" s="130"/>
    </row>
    <row r="93" spans="1:5" s="10" customFormat="1" ht="31.5">
      <c r="A93" s="112" t="s">
        <v>310</v>
      </c>
      <c r="B93" s="17"/>
      <c r="C93" s="84">
        <f>C60+C64+C69+C79+C90</f>
        <v>2232</v>
      </c>
      <c r="D93" s="84">
        <f>D60+D64+D69+D79+D90</f>
        <v>2232</v>
      </c>
      <c r="E93" s="84">
        <f>E60+E64+E69+E79+E90</f>
        <v>2232</v>
      </c>
    </row>
    <row r="94" spans="1:5" s="10" customFormat="1" ht="31.5">
      <c r="A94" s="43" t="s">
        <v>280</v>
      </c>
      <c r="B94" s="104"/>
      <c r="C94" s="86">
        <f>SUM(C95:C95:C97)</f>
        <v>10398448</v>
      </c>
      <c r="D94" s="86">
        <f>SUM(D95:D95:D97)</f>
        <v>11418348</v>
      </c>
      <c r="E94" s="86">
        <f>SUM(E95:E95:E97)</f>
        <v>12418348</v>
      </c>
    </row>
    <row r="95" spans="1:5" s="10" customFormat="1" ht="15.75">
      <c r="A95" s="89" t="s">
        <v>406</v>
      </c>
      <c r="B95" s="102">
        <v>1</v>
      </c>
      <c r="C95" s="84">
        <f>SUMIF($B$6:$B$94,"1",C$6:C$94)</f>
        <v>0</v>
      </c>
      <c r="D95" s="84">
        <f>SUMIF($B$6:$B$94,"1",D$6:D$94)</f>
        <v>0</v>
      </c>
      <c r="E95" s="84">
        <f>SUMIF($B$6:$B$94,"1",E$6:E$94)</f>
        <v>0</v>
      </c>
    </row>
    <row r="96" spans="1:5" s="10" customFormat="1" ht="15.75">
      <c r="A96" s="89" t="s">
        <v>245</v>
      </c>
      <c r="B96" s="102">
        <v>2</v>
      </c>
      <c r="C96" s="84">
        <f>SUMIF($B$6:$B$94,"2",C$6:C$94)</f>
        <v>10398448</v>
      </c>
      <c r="D96" s="84">
        <f>SUMIF($B$6:$B$94,"2",D$6:D$94)</f>
        <v>11418348</v>
      </c>
      <c r="E96" s="84">
        <f>SUMIF($B$6:$B$94,"2",E$6:E$94)</f>
        <v>12418348</v>
      </c>
    </row>
    <row r="97" spans="1:5" s="10" customFormat="1" ht="15.75">
      <c r="A97" s="89" t="s">
        <v>137</v>
      </c>
      <c r="B97" s="102">
        <v>3</v>
      </c>
      <c r="C97" s="84">
        <f>SUMIF($B$6:$B$94,"3",C$6:C$94)</f>
        <v>0</v>
      </c>
      <c r="D97" s="84">
        <f>SUMIF($B$6:$B$94,"3",D$6:D$94)</f>
        <v>0</v>
      </c>
      <c r="E97" s="84">
        <f>SUMIF($B$6:$B$94,"3",E$6:E$94)</f>
        <v>0</v>
      </c>
    </row>
    <row r="98" spans="1:5" s="10" customFormat="1" ht="31.5">
      <c r="A98" s="68" t="s">
        <v>311</v>
      </c>
      <c r="B98" s="17"/>
      <c r="C98" s="138"/>
      <c r="D98" s="138"/>
      <c r="E98" s="138"/>
    </row>
    <row r="99" spans="1:5" s="10" customFormat="1" ht="15.75" hidden="1">
      <c r="A99" s="89" t="s">
        <v>169</v>
      </c>
      <c r="B99" s="17">
        <v>2</v>
      </c>
      <c r="C99" s="130"/>
      <c r="D99" s="130"/>
      <c r="E99" s="130"/>
    </row>
    <row r="100" spans="1:5" s="10" customFormat="1" ht="15.75" hidden="1">
      <c r="A100" s="89" t="s">
        <v>313</v>
      </c>
      <c r="B100" s="17">
        <v>2</v>
      </c>
      <c r="C100" s="130"/>
      <c r="D100" s="130"/>
      <c r="E100" s="130"/>
    </row>
    <row r="101" spans="1:5" s="10" customFormat="1" ht="31.5" hidden="1">
      <c r="A101" s="89" t="s">
        <v>314</v>
      </c>
      <c r="B101" s="17">
        <v>2</v>
      </c>
      <c r="C101" s="130"/>
      <c r="D101" s="130"/>
      <c r="E101" s="130"/>
    </row>
    <row r="102" spans="1:5" s="10" customFormat="1" ht="31.5" hidden="1">
      <c r="A102" s="89" t="s">
        <v>315</v>
      </c>
      <c r="B102" s="17">
        <v>2</v>
      </c>
      <c r="C102" s="130"/>
      <c r="D102" s="130"/>
      <c r="E102" s="130"/>
    </row>
    <row r="103" spans="1:5" s="10" customFormat="1" ht="31.5" hidden="1">
      <c r="A103" s="89" t="s">
        <v>316</v>
      </c>
      <c r="B103" s="17">
        <v>2</v>
      </c>
      <c r="C103" s="130"/>
      <c r="D103" s="130"/>
      <c r="E103" s="130"/>
    </row>
    <row r="104" spans="1:5" s="10" customFormat="1" ht="31.5" hidden="1">
      <c r="A104" s="89" t="s">
        <v>317</v>
      </c>
      <c r="B104" s="17">
        <v>2</v>
      </c>
      <c r="C104" s="130"/>
      <c r="D104" s="130"/>
      <c r="E104" s="130"/>
    </row>
    <row r="105" spans="1:5" s="10" customFormat="1" ht="15.75" hidden="1">
      <c r="A105" s="111" t="s">
        <v>318</v>
      </c>
      <c r="B105" s="17"/>
      <c r="C105" s="130">
        <f>SUM(C99:C104)</f>
        <v>0</v>
      </c>
      <c r="D105" s="130">
        <f>SUM(D99:D104)</f>
        <v>0</v>
      </c>
      <c r="E105" s="130">
        <f>SUM(E99:E104)</f>
        <v>0</v>
      </c>
    </row>
    <row r="106" spans="1:5" s="10" customFormat="1" ht="15.75" hidden="1">
      <c r="A106" s="89"/>
      <c r="B106" s="17"/>
      <c r="C106" s="130"/>
      <c r="D106" s="130"/>
      <c r="E106" s="130"/>
    </row>
    <row r="107" spans="1:5" s="10" customFormat="1" ht="15.75">
      <c r="A107" s="64" t="s">
        <v>650</v>
      </c>
      <c r="B107" s="17">
        <v>2</v>
      </c>
      <c r="C107" s="130"/>
      <c r="D107" s="130"/>
      <c r="E107" s="130">
        <v>498443</v>
      </c>
    </row>
    <row r="108" spans="1:5" s="10" customFormat="1" ht="15.75" hidden="1">
      <c r="A108" s="111" t="s">
        <v>319</v>
      </c>
      <c r="B108" s="17"/>
      <c r="C108" s="130"/>
      <c r="D108" s="130"/>
      <c r="E108" s="130"/>
    </row>
    <row r="109" spans="1:5" s="10" customFormat="1" ht="31.5">
      <c r="A109" s="112" t="s">
        <v>320</v>
      </c>
      <c r="B109" s="17"/>
      <c r="C109" s="130">
        <f>C105+C107+C108</f>
        <v>0</v>
      </c>
      <c r="D109" s="130">
        <f>D105+D107+D108</f>
        <v>0</v>
      </c>
      <c r="E109" s="130">
        <f>E105+E107+E108</f>
        <v>498443</v>
      </c>
    </row>
    <row r="110" spans="1:5" s="10" customFormat="1" ht="15.75" hidden="1">
      <c r="A110" s="64"/>
      <c r="B110" s="17"/>
      <c r="C110" s="130"/>
      <c r="D110" s="130"/>
      <c r="E110" s="130"/>
    </row>
    <row r="111" spans="1:5" s="10" customFormat="1" ht="31.5" hidden="1">
      <c r="A111" s="64" t="s">
        <v>321</v>
      </c>
      <c r="B111" s="17"/>
      <c r="C111" s="130"/>
      <c r="D111" s="130"/>
      <c r="E111" s="130"/>
    </row>
    <row r="112" spans="1:5" s="10" customFormat="1" ht="15.75" hidden="1">
      <c r="A112" s="64"/>
      <c r="B112" s="17"/>
      <c r="C112" s="130"/>
      <c r="D112" s="130"/>
      <c r="E112" s="130"/>
    </row>
    <row r="113" spans="1:5" s="10" customFormat="1" ht="31.5" hidden="1">
      <c r="A113" s="64" t="s">
        <v>322</v>
      </c>
      <c r="B113" s="17"/>
      <c r="C113" s="130"/>
      <c r="D113" s="130"/>
      <c r="E113" s="130"/>
    </row>
    <row r="114" spans="1:5" s="10" customFormat="1" ht="15.75" hidden="1">
      <c r="A114" s="64"/>
      <c r="B114" s="17"/>
      <c r="C114" s="130"/>
      <c r="D114" s="130"/>
      <c r="E114" s="130"/>
    </row>
    <row r="115" spans="1:5" s="10" customFormat="1" ht="31.5" hidden="1">
      <c r="A115" s="64" t="s">
        <v>323</v>
      </c>
      <c r="B115" s="17"/>
      <c r="C115" s="130"/>
      <c r="D115" s="130"/>
      <c r="E115" s="130"/>
    </row>
    <row r="116" spans="1:5" s="10" customFormat="1" ht="31.5" hidden="1">
      <c r="A116" s="89" t="s">
        <v>495</v>
      </c>
      <c r="B116" s="17">
        <v>2</v>
      </c>
      <c r="C116" s="130"/>
      <c r="D116" s="130"/>
      <c r="E116" s="130"/>
    </row>
    <row r="117" spans="1:5" s="10" customFormat="1" ht="15.75" hidden="1">
      <c r="A117" s="111" t="s">
        <v>496</v>
      </c>
      <c r="B117" s="17"/>
      <c r="C117" s="84">
        <f>SUM(C115:C116)</f>
        <v>0</v>
      </c>
      <c r="D117" s="84">
        <f>SUM(D115:D116)</f>
        <v>0</v>
      </c>
      <c r="E117" s="84">
        <f>SUM(E115:E116)</f>
        <v>0</v>
      </c>
    </row>
    <row r="118" spans="1:5" s="10" customFormat="1" ht="15.75" hidden="1">
      <c r="A118" s="64"/>
      <c r="B118" s="17"/>
      <c r="C118" s="130"/>
      <c r="D118" s="130"/>
      <c r="E118" s="130"/>
    </row>
    <row r="119" spans="1:5" s="10" customFormat="1" ht="31.5" hidden="1">
      <c r="A119" s="111" t="s">
        <v>514</v>
      </c>
      <c r="B119" s="17"/>
      <c r="C119" s="130">
        <f>SUM(C118)</f>
        <v>0</v>
      </c>
      <c r="D119" s="130">
        <f>SUM(D118)</f>
        <v>0</v>
      </c>
      <c r="E119" s="130">
        <f>SUM(E118)</f>
        <v>0</v>
      </c>
    </row>
    <row r="120" spans="1:5" s="10" customFormat="1" ht="15.75" hidden="1">
      <c r="A120" s="111"/>
      <c r="B120" s="17"/>
      <c r="C120" s="130"/>
      <c r="D120" s="130"/>
      <c r="E120" s="130"/>
    </row>
    <row r="121" spans="1:5" s="10" customFormat="1" ht="15.75" hidden="1">
      <c r="A121" s="89"/>
      <c r="B121" s="17"/>
      <c r="C121" s="130"/>
      <c r="D121" s="130"/>
      <c r="E121" s="130"/>
    </row>
    <row r="122" spans="1:5" s="10" customFormat="1" ht="15.75" hidden="1">
      <c r="A122" s="111" t="s">
        <v>171</v>
      </c>
      <c r="B122" s="17"/>
      <c r="C122" s="130">
        <f>SUM(C120:C121)</f>
        <v>0</v>
      </c>
      <c r="D122" s="130">
        <f>SUM(D120:D121)</f>
        <v>0</v>
      </c>
      <c r="E122" s="130">
        <f>SUM(E120:E121)</f>
        <v>0</v>
      </c>
    </row>
    <row r="123" spans="1:5" s="10" customFormat="1" ht="15.75" hidden="1">
      <c r="A123" s="111"/>
      <c r="B123" s="17"/>
      <c r="C123" s="130"/>
      <c r="D123" s="130"/>
      <c r="E123" s="130"/>
    </row>
    <row r="124" spans="1:5" s="10" customFormat="1" ht="15.75" hidden="1">
      <c r="A124" s="126"/>
      <c r="B124" s="17"/>
      <c r="C124" s="130"/>
      <c r="D124" s="130"/>
      <c r="E124" s="130"/>
    </row>
    <row r="125" spans="1:5" s="10" customFormat="1" ht="15.75" hidden="1">
      <c r="A125" s="126"/>
      <c r="B125" s="17"/>
      <c r="C125" s="130"/>
      <c r="D125" s="130"/>
      <c r="E125" s="130"/>
    </row>
    <row r="126" spans="1:5" s="10" customFormat="1" ht="15.75" hidden="1">
      <c r="A126" s="111" t="s">
        <v>172</v>
      </c>
      <c r="B126" s="17"/>
      <c r="C126" s="130">
        <f>SUM(C124:C125)</f>
        <v>0</v>
      </c>
      <c r="D126" s="130">
        <f>SUM(D124:D125)</f>
        <v>0</v>
      </c>
      <c r="E126" s="130">
        <f>SUM(E124:E125)</f>
        <v>0</v>
      </c>
    </row>
    <row r="127" spans="1:5" s="10" customFormat="1" ht="31.5" hidden="1">
      <c r="A127" s="64" t="s">
        <v>324</v>
      </c>
      <c r="B127" s="17"/>
      <c r="C127" s="84">
        <f>C117+C126+C119+C122</f>
        <v>0</v>
      </c>
      <c r="D127" s="84">
        <f>D117+D126+D119+D122</f>
        <v>0</v>
      </c>
      <c r="E127" s="84">
        <f>E117+E126+E119+E122</f>
        <v>0</v>
      </c>
    </row>
    <row r="128" spans="1:5" s="10" customFormat="1" ht="31.5">
      <c r="A128" s="43" t="s">
        <v>311</v>
      </c>
      <c r="B128" s="104"/>
      <c r="C128" s="86">
        <f>SUM(C129:C129:C131)</f>
        <v>0</v>
      </c>
      <c r="D128" s="86">
        <f>SUM(D129:D129:D131)</f>
        <v>0</v>
      </c>
      <c r="E128" s="86">
        <f>SUM(E129:E129:E131)</f>
        <v>498443</v>
      </c>
    </row>
    <row r="129" spans="1:5" s="10" customFormat="1" ht="15.75">
      <c r="A129" s="89" t="s">
        <v>406</v>
      </c>
      <c r="B129" s="102">
        <v>1</v>
      </c>
      <c r="C129" s="84">
        <f>SUMIF($B$98:$B$128,"1",C$98:C$128)</f>
        <v>0</v>
      </c>
      <c r="D129" s="84">
        <f>SUMIF($B$98:$B$128,"1",D$98:D$128)</f>
        <v>0</v>
      </c>
      <c r="E129" s="84">
        <f>SUMIF($B$98:$B$128,"1",E$98:E$128)</f>
        <v>0</v>
      </c>
    </row>
    <row r="130" spans="1:5" s="10" customFormat="1" ht="15.75">
      <c r="A130" s="89" t="s">
        <v>245</v>
      </c>
      <c r="B130" s="102">
        <v>2</v>
      </c>
      <c r="C130" s="84">
        <f>SUMIF($B$98:$B$128,"2",C$98:C$128)</f>
        <v>0</v>
      </c>
      <c r="D130" s="84">
        <f>SUMIF($B$98:$B$128,"2",D$98:D$128)</f>
        <v>0</v>
      </c>
      <c r="E130" s="84">
        <f>SUMIF($B$98:$B$128,"2",E$98:E$128)</f>
        <v>498443</v>
      </c>
    </row>
    <row r="131" spans="1:5" s="10" customFormat="1" ht="15.75">
      <c r="A131" s="89" t="s">
        <v>137</v>
      </c>
      <c r="B131" s="102">
        <v>3</v>
      </c>
      <c r="C131" s="84">
        <f>SUMIF($B$98:$B$128,"3",C$98:C$128)</f>
        <v>0</v>
      </c>
      <c r="D131" s="84">
        <f>SUMIF($B$98:$B$128,"3",D$98:D$128)</f>
        <v>0</v>
      </c>
      <c r="E131" s="84">
        <f>SUMIF($B$98:$B$128,"3",E$98:E$128)</f>
        <v>0</v>
      </c>
    </row>
    <row r="132" spans="1:5" s="10" customFormat="1" ht="15.75">
      <c r="A132" s="68" t="s">
        <v>326</v>
      </c>
      <c r="B132" s="17"/>
      <c r="C132" s="138"/>
      <c r="D132" s="138"/>
      <c r="E132" s="138"/>
    </row>
    <row r="133" spans="1:5" s="10" customFormat="1" ht="31.5" hidden="1">
      <c r="A133" s="89" t="s">
        <v>328</v>
      </c>
      <c r="B133" s="17">
        <v>2</v>
      </c>
      <c r="C133" s="130"/>
      <c r="D133" s="130"/>
      <c r="E133" s="130"/>
    </row>
    <row r="134" spans="1:5" s="10" customFormat="1" ht="15.75" hidden="1">
      <c r="A134" s="112" t="s">
        <v>327</v>
      </c>
      <c r="B134" s="17"/>
      <c r="C134" s="130">
        <f>SUM(C133)</f>
        <v>0</v>
      </c>
      <c r="D134" s="130">
        <f>SUM(D133)</f>
        <v>0</v>
      </c>
      <c r="E134" s="130">
        <f>SUM(E133)</f>
        <v>0</v>
      </c>
    </row>
    <row r="135" spans="1:5" s="10" customFormat="1" ht="15.75" hidden="1">
      <c r="A135" s="89" t="s">
        <v>129</v>
      </c>
      <c r="B135" s="17">
        <v>3</v>
      </c>
      <c r="C135" s="130"/>
      <c r="D135" s="130"/>
      <c r="E135" s="130"/>
    </row>
    <row r="136" spans="1:5" s="10" customFormat="1" ht="15.75">
      <c r="A136" s="115" t="s">
        <v>128</v>
      </c>
      <c r="B136" s="17">
        <v>3</v>
      </c>
      <c r="C136" s="84">
        <v>747000</v>
      </c>
      <c r="D136" s="84">
        <v>467211</v>
      </c>
      <c r="E136" s="84">
        <v>467211</v>
      </c>
    </row>
    <row r="137" spans="1:5" s="10" customFormat="1" ht="15.75">
      <c r="A137" s="112" t="s">
        <v>329</v>
      </c>
      <c r="B137" s="17"/>
      <c r="C137" s="84">
        <f>SUM(C135:C136)</f>
        <v>747000</v>
      </c>
      <c r="D137" s="84">
        <f>SUM(D135:D136)</f>
        <v>467211</v>
      </c>
      <c r="E137" s="84">
        <f>SUM(E135:E136)</f>
        <v>467211</v>
      </c>
    </row>
    <row r="138" spans="1:5" s="10" customFormat="1" ht="31.5" customHeight="1">
      <c r="A138" s="89" t="s">
        <v>330</v>
      </c>
      <c r="B138" s="17">
        <v>3</v>
      </c>
      <c r="C138" s="84">
        <v>65000</v>
      </c>
      <c r="D138" s="84">
        <v>65000</v>
      </c>
      <c r="E138" s="84">
        <v>65000</v>
      </c>
    </row>
    <row r="139" spans="1:5" s="10" customFormat="1" ht="31.5" customHeight="1" hidden="1">
      <c r="A139" s="89" t="s">
        <v>331</v>
      </c>
      <c r="B139" s="17">
        <v>3</v>
      </c>
      <c r="C139" s="130"/>
      <c r="D139" s="130"/>
      <c r="E139" s="130"/>
    </row>
    <row r="140" spans="1:5" s="10" customFormat="1" ht="15.75" customHeight="1">
      <c r="A140" s="112" t="s">
        <v>332</v>
      </c>
      <c r="B140" s="17"/>
      <c r="C140" s="84">
        <f>SUM(C138:C139)</f>
        <v>65000</v>
      </c>
      <c r="D140" s="84">
        <f>SUM(D138:D139)</f>
        <v>65000</v>
      </c>
      <c r="E140" s="84">
        <f>SUM(E138:E139)</f>
        <v>65000</v>
      </c>
    </row>
    <row r="141" spans="1:5" s="10" customFormat="1" ht="31.5">
      <c r="A141" s="89" t="s">
        <v>333</v>
      </c>
      <c r="B141" s="17">
        <v>2</v>
      </c>
      <c r="C141" s="84">
        <v>70000</v>
      </c>
      <c r="D141" s="84">
        <v>70000</v>
      </c>
      <c r="E141" s="84">
        <v>70000</v>
      </c>
    </row>
    <row r="142" spans="1:5" s="10" customFormat="1" ht="15.75" hidden="1">
      <c r="A142" s="89" t="s">
        <v>334</v>
      </c>
      <c r="B142" s="17">
        <v>2</v>
      </c>
      <c r="C142" s="130"/>
      <c r="D142" s="130"/>
      <c r="E142" s="130"/>
    </row>
    <row r="143" spans="1:5" s="10" customFormat="1" ht="15.75">
      <c r="A143" s="64" t="s">
        <v>335</v>
      </c>
      <c r="B143" s="17"/>
      <c r="C143" s="84">
        <f>SUM(C141:C142)</f>
        <v>70000</v>
      </c>
      <c r="D143" s="84">
        <f>SUM(D141:D142)</f>
        <v>70000</v>
      </c>
      <c r="E143" s="84">
        <f>SUM(E141:E142)</f>
        <v>70000</v>
      </c>
    </row>
    <row r="144" spans="1:5" s="10" customFormat="1" ht="15.75" hidden="1">
      <c r="A144" s="89" t="s">
        <v>336</v>
      </c>
      <c r="B144" s="17">
        <v>3</v>
      </c>
      <c r="C144" s="130"/>
      <c r="D144" s="130"/>
      <c r="E144" s="130"/>
    </row>
    <row r="145" spans="1:5" s="10" customFormat="1" ht="15.75" hidden="1">
      <c r="A145" s="89" t="s">
        <v>337</v>
      </c>
      <c r="B145" s="17">
        <v>2</v>
      </c>
      <c r="C145" s="130"/>
      <c r="D145" s="130"/>
      <c r="E145" s="130"/>
    </row>
    <row r="146" spans="1:5" s="10" customFormat="1" ht="15.75" hidden="1">
      <c r="A146" s="112" t="s">
        <v>338</v>
      </c>
      <c r="B146" s="17"/>
      <c r="C146" s="130">
        <f>SUM(C144:C145)</f>
        <v>0</v>
      </c>
      <c r="D146" s="130">
        <f>SUM(D144:D145)</f>
        <v>0</v>
      </c>
      <c r="E146" s="130">
        <f>SUM(E144:E145)</f>
        <v>0</v>
      </c>
    </row>
    <row r="147" spans="1:5" s="10" customFormat="1" ht="15.75" hidden="1">
      <c r="A147" s="89" t="s">
        <v>339</v>
      </c>
      <c r="B147" s="17">
        <v>2</v>
      </c>
      <c r="C147" s="130"/>
      <c r="D147" s="130"/>
      <c r="E147" s="130"/>
    </row>
    <row r="148" spans="1:5" s="10" customFormat="1" ht="15.75" hidden="1">
      <c r="A148" s="89" t="s">
        <v>340</v>
      </c>
      <c r="B148" s="17">
        <v>2</v>
      </c>
      <c r="C148" s="130"/>
      <c r="D148" s="130"/>
      <c r="E148" s="130"/>
    </row>
    <row r="149" spans="1:5" s="10" customFormat="1" ht="15.75" hidden="1">
      <c r="A149" s="89" t="s">
        <v>159</v>
      </c>
      <c r="B149" s="17">
        <v>2</v>
      </c>
      <c r="C149" s="130"/>
      <c r="D149" s="130"/>
      <c r="E149" s="130"/>
    </row>
    <row r="150" spans="1:5" s="10" customFormat="1" ht="15.75" hidden="1">
      <c r="A150" s="89" t="s">
        <v>160</v>
      </c>
      <c r="B150" s="17">
        <v>2</v>
      </c>
      <c r="C150" s="130"/>
      <c r="D150" s="130"/>
      <c r="E150" s="130"/>
    </row>
    <row r="151" spans="1:5" s="10" customFormat="1" ht="15.75" hidden="1">
      <c r="A151" s="89" t="s">
        <v>161</v>
      </c>
      <c r="B151" s="17">
        <v>2</v>
      </c>
      <c r="C151" s="130"/>
      <c r="D151" s="130"/>
      <c r="E151" s="130"/>
    </row>
    <row r="152" spans="1:5" s="10" customFormat="1" ht="47.25" hidden="1">
      <c r="A152" s="89" t="s">
        <v>341</v>
      </c>
      <c r="B152" s="17">
        <v>2</v>
      </c>
      <c r="C152" s="130"/>
      <c r="D152" s="130"/>
      <c r="E152" s="130"/>
    </row>
    <row r="153" spans="1:5" s="10" customFormat="1" ht="15.75" hidden="1">
      <c r="A153" s="89" t="s">
        <v>342</v>
      </c>
      <c r="B153" s="17">
        <v>2</v>
      </c>
      <c r="C153" s="130"/>
      <c r="D153" s="130"/>
      <c r="E153" s="130"/>
    </row>
    <row r="154" spans="1:5" s="10" customFormat="1" ht="15.75">
      <c r="A154" s="89" t="s">
        <v>343</v>
      </c>
      <c r="B154" s="17">
        <v>2</v>
      </c>
      <c r="C154" s="84">
        <v>9000</v>
      </c>
      <c r="D154" s="84">
        <v>9000</v>
      </c>
      <c r="E154" s="84">
        <v>9000</v>
      </c>
    </row>
    <row r="155" spans="1:5" s="10" customFormat="1" ht="31.5">
      <c r="A155" s="111" t="s">
        <v>344</v>
      </c>
      <c r="B155" s="17"/>
      <c r="C155" s="84">
        <f>SUM(C154)</f>
        <v>9000</v>
      </c>
      <c r="D155" s="84">
        <f>SUM(D154)</f>
        <v>9000</v>
      </c>
      <c r="E155" s="84">
        <f>SUM(E154)</f>
        <v>9000</v>
      </c>
    </row>
    <row r="156" spans="1:5" s="10" customFormat="1" ht="15.75">
      <c r="A156" s="112" t="s">
        <v>345</v>
      </c>
      <c r="B156" s="17"/>
      <c r="C156" s="84">
        <f>SUM(C147:C153)+C155</f>
        <v>9000</v>
      </c>
      <c r="D156" s="84">
        <f>SUM(D147:D153)+D155</f>
        <v>9000</v>
      </c>
      <c r="E156" s="84">
        <f>SUM(E147:E153)+E155</f>
        <v>9000</v>
      </c>
    </row>
    <row r="157" spans="1:5" s="10" customFormat="1" ht="15.75">
      <c r="A157" s="43" t="s">
        <v>326</v>
      </c>
      <c r="B157" s="104"/>
      <c r="C157" s="86">
        <f>SUM(C158:C158:C160)</f>
        <v>891000</v>
      </c>
      <c r="D157" s="86">
        <f>SUM(D158:D158:D160)</f>
        <v>611211</v>
      </c>
      <c r="E157" s="86">
        <f>SUM(E158:E158:E160)</f>
        <v>611211</v>
      </c>
    </row>
    <row r="158" spans="1:5" s="10" customFormat="1" ht="15.75">
      <c r="A158" s="89" t="s">
        <v>406</v>
      </c>
      <c r="B158" s="102">
        <v>1</v>
      </c>
      <c r="C158" s="84">
        <f>SUMIF($B$132:$B$157,"1",C$132:C$157)</f>
        <v>0</v>
      </c>
      <c r="D158" s="84">
        <f>SUMIF($B$132:$B$157,"1",D$132:D$157)</f>
        <v>0</v>
      </c>
      <c r="E158" s="84">
        <f>SUMIF($B$132:$B$157,"1",E$132:E$157)</f>
        <v>0</v>
      </c>
    </row>
    <row r="159" spans="1:5" s="10" customFormat="1" ht="15.75">
      <c r="A159" s="89" t="s">
        <v>245</v>
      </c>
      <c r="B159" s="102">
        <v>2</v>
      </c>
      <c r="C159" s="84">
        <f>SUMIF($B$132:$B$157,"2",C$132:C$157)</f>
        <v>79000</v>
      </c>
      <c r="D159" s="84">
        <f>SUMIF($B$132:$B$157,"2",D$132:D$157)</f>
        <v>79000</v>
      </c>
      <c r="E159" s="84">
        <f>SUMIF($B$132:$B$157,"2",E$132:E$157)</f>
        <v>79000</v>
      </c>
    </row>
    <row r="160" spans="1:5" s="10" customFormat="1" ht="15.75">
      <c r="A160" s="89" t="s">
        <v>137</v>
      </c>
      <c r="B160" s="102">
        <v>3</v>
      </c>
      <c r="C160" s="84">
        <f>SUMIF($B$132:$B$157,"3",C$132:C$157)</f>
        <v>812000</v>
      </c>
      <c r="D160" s="84">
        <f>SUMIF($B$132:$B$157,"3",D$132:D$157)</f>
        <v>532211</v>
      </c>
      <c r="E160" s="84">
        <f>SUMIF($B$132:$B$157,"3",E$132:E$157)</f>
        <v>532211</v>
      </c>
    </row>
    <row r="161" spans="1:5" s="10" customFormat="1" ht="15.75">
      <c r="A161" s="68" t="s">
        <v>350</v>
      </c>
      <c r="B161" s="17"/>
      <c r="C161" s="138"/>
      <c r="D161" s="138"/>
      <c r="E161" s="138"/>
    </row>
    <row r="162" spans="1:5" s="10" customFormat="1" ht="15.75" hidden="1">
      <c r="A162" s="89"/>
      <c r="B162" s="17"/>
      <c r="C162" s="130"/>
      <c r="D162" s="130"/>
      <c r="E162" s="130"/>
    </row>
    <row r="163" spans="1:5" s="10" customFormat="1" ht="15.75" hidden="1">
      <c r="A163" s="89" t="s">
        <v>131</v>
      </c>
      <c r="B163" s="17"/>
      <c r="C163" s="130"/>
      <c r="D163" s="130"/>
      <c r="E163" s="130"/>
    </row>
    <row r="164" spans="1:5" s="10" customFormat="1" ht="15.75" hidden="1">
      <c r="A164" s="111" t="s">
        <v>346</v>
      </c>
      <c r="B164" s="17"/>
      <c r="C164" s="130">
        <f>SUM(C162:C163)</f>
        <v>0</v>
      </c>
      <c r="D164" s="130">
        <f>SUM(D162:D163)</f>
        <v>0</v>
      </c>
      <c r="E164" s="130">
        <f>SUM(E162:E163)</f>
        <v>0</v>
      </c>
    </row>
    <row r="165" spans="1:5" s="10" customFormat="1" ht="31.5">
      <c r="A165" s="89" t="s">
        <v>347</v>
      </c>
      <c r="B165" s="17"/>
      <c r="C165" s="84">
        <f>SUM(C166:C170)</f>
        <v>4000</v>
      </c>
      <c r="D165" s="84">
        <f>SUM(D166:D170)</f>
        <v>7400</v>
      </c>
      <c r="E165" s="84">
        <f>SUM(E166:E170)</f>
        <v>7400</v>
      </c>
    </row>
    <row r="166" spans="1:5" s="10" customFormat="1" ht="15.75">
      <c r="A166" s="125" t="s">
        <v>459</v>
      </c>
      <c r="B166" s="17">
        <v>2</v>
      </c>
      <c r="C166" s="84">
        <v>4000</v>
      </c>
      <c r="D166" s="84">
        <v>7400</v>
      </c>
      <c r="E166" s="84">
        <v>7400</v>
      </c>
    </row>
    <row r="167" spans="1:5" s="10" customFormat="1" ht="15.75" hidden="1">
      <c r="A167" s="125" t="s">
        <v>522</v>
      </c>
      <c r="B167" s="17">
        <v>2</v>
      </c>
      <c r="C167" s="130"/>
      <c r="D167" s="130"/>
      <c r="E167" s="130"/>
    </row>
    <row r="168" spans="1:5" s="10" customFormat="1" ht="15.75" hidden="1">
      <c r="A168" s="125" t="s">
        <v>516</v>
      </c>
      <c r="B168" s="17">
        <v>2</v>
      </c>
      <c r="C168" s="130"/>
      <c r="D168" s="130"/>
      <c r="E168" s="130"/>
    </row>
    <row r="169" spans="1:5" s="10" customFormat="1" ht="15.75" hidden="1">
      <c r="A169" s="125" t="s">
        <v>517</v>
      </c>
      <c r="B169" s="17">
        <v>2</v>
      </c>
      <c r="C169" s="130"/>
      <c r="D169" s="130"/>
      <c r="E169" s="130"/>
    </row>
    <row r="170" spans="1:5" s="10" customFormat="1" ht="15.75" hidden="1">
      <c r="A170" s="125" t="s">
        <v>518</v>
      </c>
      <c r="B170" s="17">
        <v>2</v>
      </c>
      <c r="C170" s="130"/>
      <c r="D170" s="130"/>
      <c r="E170" s="130"/>
    </row>
    <row r="171" spans="1:5" s="10" customFormat="1" ht="31.5" hidden="1">
      <c r="A171" s="89" t="s">
        <v>348</v>
      </c>
      <c r="B171" s="17">
        <v>2</v>
      </c>
      <c r="C171" s="130"/>
      <c r="D171" s="130"/>
      <c r="E171" s="130"/>
    </row>
    <row r="172" spans="1:5" s="10" customFormat="1" ht="15.75" hidden="1">
      <c r="A172" s="89" t="s">
        <v>515</v>
      </c>
      <c r="B172" s="17"/>
      <c r="C172" s="130"/>
      <c r="D172" s="130"/>
      <c r="E172" s="130"/>
    </row>
    <row r="173" spans="1:5" s="10" customFormat="1" ht="15.75">
      <c r="A173" s="112" t="s">
        <v>349</v>
      </c>
      <c r="B173" s="17"/>
      <c r="C173" s="84">
        <f>SUM(C166:C172)</f>
        <v>4000</v>
      </c>
      <c r="D173" s="84">
        <f>SUM(D166:D172)</f>
        <v>7400</v>
      </c>
      <c r="E173" s="84">
        <f>SUM(E166:E172)</f>
        <v>7400</v>
      </c>
    </row>
    <row r="174" spans="1:5" s="10" customFormat="1" ht="15.75" hidden="1">
      <c r="A174" s="89" t="s">
        <v>131</v>
      </c>
      <c r="B174" s="17"/>
      <c r="C174" s="130"/>
      <c r="D174" s="130"/>
      <c r="E174" s="130"/>
    </row>
    <row r="175" spans="1:5" s="10" customFormat="1" ht="15.75" hidden="1">
      <c r="A175" s="89" t="s">
        <v>131</v>
      </c>
      <c r="B175" s="17"/>
      <c r="C175" s="130"/>
      <c r="D175" s="130"/>
      <c r="E175" s="130"/>
    </row>
    <row r="176" spans="1:5" s="10" customFormat="1" ht="15.75" hidden="1">
      <c r="A176" s="111" t="s">
        <v>351</v>
      </c>
      <c r="B176" s="17"/>
      <c r="C176" s="130">
        <f>SUM(C174:C175)</f>
        <v>0</v>
      </c>
      <c r="D176" s="130">
        <f>SUM(D174:D175)</f>
        <v>0</v>
      </c>
      <c r="E176" s="130">
        <f>SUM(E174:E175)</f>
        <v>0</v>
      </c>
    </row>
    <row r="177" spans="1:5" s="10" customFormat="1" ht="15.75" hidden="1">
      <c r="A177" s="89" t="s">
        <v>131</v>
      </c>
      <c r="B177" s="17"/>
      <c r="C177" s="130"/>
      <c r="D177" s="130"/>
      <c r="E177" s="130"/>
    </row>
    <row r="178" spans="1:5" s="10" customFormat="1" ht="15.75" hidden="1">
      <c r="A178" s="89"/>
      <c r="B178" s="17"/>
      <c r="C178" s="130"/>
      <c r="D178" s="130"/>
      <c r="E178" s="130"/>
    </row>
    <row r="179" spans="1:5" s="10" customFormat="1" ht="15.75" hidden="1">
      <c r="A179" s="111" t="s">
        <v>352</v>
      </c>
      <c r="B179" s="17"/>
      <c r="C179" s="130">
        <f>SUM(C177:C178)</f>
        <v>0</v>
      </c>
      <c r="D179" s="130">
        <f>SUM(D177:D178)</f>
        <v>0</v>
      </c>
      <c r="E179" s="130">
        <f>SUM(E177:E178)</f>
        <v>0</v>
      </c>
    </row>
    <row r="180" spans="1:5" s="10" customFormat="1" ht="15.75" hidden="1">
      <c r="A180" s="64" t="s">
        <v>353</v>
      </c>
      <c r="B180" s="17"/>
      <c r="C180" s="130">
        <f>C176+C179</f>
        <v>0</v>
      </c>
      <c r="D180" s="130">
        <f>D176+D179</f>
        <v>0</v>
      </c>
      <c r="E180" s="130">
        <f>E176+E179</f>
        <v>0</v>
      </c>
    </row>
    <row r="181" spans="1:5" s="10" customFormat="1" ht="15.75" hidden="1">
      <c r="A181" s="89" t="s">
        <v>354</v>
      </c>
      <c r="B181" s="17">
        <v>2</v>
      </c>
      <c r="C181" s="130"/>
      <c r="D181" s="130"/>
      <c r="E181" s="130"/>
    </row>
    <row r="182" spans="1:5" s="10" customFormat="1" ht="31.5">
      <c r="A182" s="89" t="s">
        <v>355</v>
      </c>
      <c r="B182" s="17">
        <v>2</v>
      </c>
      <c r="C182" s="84">
        <v>50000</v>
      </c>
      <c r="D182" s="84">
        <v>50000</v>
      </c>
      <c r="E182" s="84">
        <v>50000</v>
      </c>
    </row>
    <row r="183" spans="1:5" s="10" customFormat="1" ht="31.5" hidden="1">
      <c r="A183" s="89" t="s">
        <v>356</v>
      </c>
      <c r="B183" s="17">
        <v>2</v>
      </c>
      <c r="C183" s="130"/>
      <c r="D183" s="130"/>
      <c r="E183" s="130"/>
    </row>
    <row r="184" spans="1:5" s="10" customFormat="1" ht="15.75" hidden="1">
      <c r="A184" s="89" t="s">
        <v>358</v>
      </c>
      <c r="B184" s="17">
        <v>2</v>
      </c>
      <c r="C184" s="130"/>
      <c r="D184" s="130"/>
      <c r="E184" s="130"/>
    </row>
    <row r="185" spans="1:5" s="10" customFormat="1" ht="31.5" hidden="1">
      <c r="A185" s="89" t="s">
        <v>357</v>
      </c>
      <c r="B185" s="17">
        <v>2</v>
      </c>
      <c r="C185" s="130"/>
      <c r="D185" s="130"/>
      <c r="E185" s="130"/>
    </row>
    <row r="186" spans="1:5" s="10" customFormat="1" ht="15.75" hidden="1">
      <c r="A186" s="89" t="s">
        <v>359</v>
      </c>
      <c r="B186" s="17">
        <v>2</v>
      </c>
      <c r="C186" s="130"/>
      <c r="D186" s="130"/>
      <c r="E186" s="130"/>
    </row>
    <row r="187" spans="1:5" s="10" customFormat="1" ht="15.75" hidden="1">
      <c r="A187" s="89" t="s">
        <v>131</v>
      </c>
      <c r="B187" s="17">
        <v>2</v>
      </c>
      <c r="C187" s="130"/>
      <c r="D187" s="130"/>
      <c r="E187" s="130"/>
    </row>
    <row r="188" spans="1:5" s="10" customFormat="1" ht="15.75" hidden="1">
      <c r="A188" s="89" t="s">
        <v>131</v>
      </c>
      <c r="B188" s="17">
        <v>2</v>
      </c>
      <c r="C188" s="130"/>
      <c r="D188" s="130"/>
      <c r="E188" s="130"/>
    </row>
    <row r="189" spans="1:5" s="10" customFormat="1" ht="15.75" hidden="1">
      <c r="A189" s="89" t="s">
        <v>131</v>
      </c>
      <c r="B189" s="17">
        <v>2</v>
      </c>
      <c r="C189" s="130"/>
      <c r="D189" s="130"/>
      <c r="E189" s="130"/>
    </row>
    <row r="190" spans="1:5" s="10" customFormat="1" ht="15.75" hidden="1">
      <c r="A190" s="89" t="s">
        <v>131</v>
      </c>
      <c r="B190" s="17">
        <v>2</v>
      </c>
      <c r="C190" s="130"/>
      <c r="D190" s="130"/>
      <c r="E190" s="130"/>
    </row>
    <row r="191" spans="1:5" s="10" customFormat="1" ht="15.75" hidden="1">
      <c r="A191" s="111" t="s">
        <v>360</v>
      </c>
      <c r="B191" s="17"/>
      <c r="C191" s="130">
        <f>SUM(C187:C190)</f>
        <v>0</v>
      </c>
      <c r="D191" s="130">
        <f>SUM(D187:D190)</f>
        <v>0</v>
      </c>
      <c r="E191" s="130">
        <f>SUM(E187:E190)</f>
        <v>0</v>
      </c>
    </row>
    <row r="192" spans="1:5" s="10" customFormat="1" ht="15.75">
      <c r="A192" s="64" t="s">
        <v>361</v>
      </c>
      <c r="B192" s="17"/>
      <c r="C192" s="84">
        <f>SUM(C181:C186)+C191</f>
        <v>50000</v>
      </c>
      <c r="D192" s="84">
        <f>SUM(D181:D186)+D191</f>
        <v>50000</v>
      </c>
      <c r="E192" s="84">
        <f>SUM(E181:E186)+E191</f>
        <v>50000</v>
      </c>
    </row>
    <row r="193" spans="1:5" s="10" customFormat="1" ht="15.75">
      <c r="A193" s="89" t="s">
        <v>390</v>
      </c>
      <c r="B193" s="17">
        <v>2</v>
      </c>
      <c r="C193" s="84">
        <v>102910</v>
      </c>
      <c r="D193" s="84">
        <v>102910</v>
      </c>
      <c r="E193" s="84">
        <v>102910</v>
      </c>
    </row>
    <row r="194" spans="1:5" s="10" customFormat="1" ht="15.75" hidden="1">
      <c r="A194" s="89" t="s">
        <v>362</v>
      </c>
      <c r="B194" s="17">
        <v>2</v>
      </c>
      <c r="C194" s="130"/>
      <c r="D194" s="130"/>
      <c r="E194" s="130"/>
    </row>
    <row r="195" spans="1:5" s="10" customFormat="1" ht="15.75" hidden="1">
      <c r="A195" s="89" t="s">
        <v>363</v>
      </c>
      <c r="B195" s="17">
        <v>2</v>
      </c>
      <c r="C195" s="130"/>
      <c r="D195" s="130"/>
      <c r="E195" s="130"/>
    </row>
    <row r="196" spans="1:5" s="10" customFormat="1" ht="15.75">
      <c r="A196" s="112" t="s">
        <v>364</v>
      </c>
      <c r="B196" s="17"/>
      <c r="C196" s="84">
        <f>SUM(C193:C195)</f>
        <v>102910</v>
      </c>
      <c r="D196" s="84">
        <f>SUM(D193:D195)</f>
        <v>102910</v>
      </c>
      <c r="E196" s="84">
        <f>SUM(E193:E195)</f>
        <v>102910</v>
      </c>
    </row>
    <row r="197" spans="1:5" s="10" customFormat="1" ht="15.75" hidden="1">
      <c r="A197" s="64" t="s">
        <v>365</v>
      </c>
      <c r="B197" s="17"/>
      <c r="C197" s="130"/>
      <c r="D197" s="130"/>
      <c r="E197" s="130"/>
    </row>
    <row r="198" spans="1:5" s="10" customFormat="1" ht="15.75" hidden="1">
      <c r="A198" s="64" t="s">
        <v>366</v>
      </c>
      <c r="B198" s="17"/>
      <c r="C198" s="130"/>
      <c r="D198" s="130"/>
      <c r="E198" s="130"/>
    </row>
    <row r="199" spans="1:5" s="10" customFormat="1" ht="15.75" hidden="1">
      <c r="A199" s="89" t="s">
        <v>487</v>
      </c>
      <c r="B199" s="17">
        <v>2</v>
      </c>
      <c r="C199" s="130"/>
      <c r="D199" s="130"/>
      <c r="E199" s="130"/>
    </row>
    <row r="200" spans="1:5" s="10" customFormat="1" ht="31.5">
      <c r="A200" s="89" t="s">
        <v>488</v>
      </c>
      <c r="B200" s="17">
        <v>2</v>
      </c>
      <c r="C200" s="84">
        <v>20000</v>
      </c>
      <c r="D200" s="84">
        <v>20000</v>
      </c>
      <c r="E200" s="84">
        <v>20000</v>
      </c>
    </row>
    <row r="201" spans="1:5" s="10" customFormat="1" ht="31.5">
      <c r="A201" s="64" t="s">
        <v>486</v>
      </c>
      <c r="B201" s="17"/>
      <c r="C201" s="84">
        <f>SUM(C199:C200)</f>
        <v>20000</v>
      </c>
      <c r="D201" s="84">
        <f>SUM(D199:D200)</f>
        <v>20000</v>
      </c>
      <c r="E201" s="84">
        <f>SUM(E199:E200)</f>
        <v>20000</v>
      </c>
    </row>
    <row r="202" spans="1:5" s="10" customFormat="1" ht="15.75" hidden="1">
      <c r="A202" s="89" t="s">
        <v>489</v>
      </c>
      <c r="B202" s="17">
        <v>2</v>
      </c>
      <c r="C202" s="130"/>
      <c r="D202" s="130"/>
      <c r="E202" s="130"/>
    </row>
    <row r="203" spans="1:5" s="10" customFormat="1" ht="15.75" hidden="1">
      <c r="A203" s="89" t="s">
        <v>490</v>
      </c>
      <c r="B203" s="17">
        <v>2</v>
      </c>
      <c r="C203" s="130"/>
      <c r="D203" s="130"/>
      <c r="E203" s="130"/>
    </row>
    <row r="204" spans="1:5" s="10" customFormat="1" ht="15.75" hidden="1">
      <c r="A204" s="64" t="s">
        <v>367</v>
      </c>
      <c r="B204" s="108"/>
      <c r="C204" s="84">
        <f>SUM(C202:C203)</f>
        <v>0</v>
      </c>
      <c r="D204" s="84">
        <f>SUM(D202:D203)</f>
        <v>0</v>
      </c>
      <c r="E204" s="84">
        <f>SUM(E202:E203)</f>
        <v>0</v>
      </c>
    </row>
    <row r="205" spans="1:5" s="10" customFormat="1" ht="15.75" hidden="1">
      <c r="A205" s="89" t="s">
        <v>449</v>
      </c>
      <c r="B205" s="108">
        <v>2</v>
      </c>
      <c r="C205" s="130"/>
      <c r="D205" s="130"/>
      <c r="E205" s="130"/>
    </row>
    <row r="206" spans="1:5" s="10" customFormat="1" ht="63" hidden="1">
      <c r="A206" s="89" t="s">
        <v>368</v>
      </c>
      <c r="B206" s="108"/>
      <c r="C206" s="130"/>
      <c r="D206" s="130"/>
      <c r="E206" s="130"/>
    </row>
    <row r="207" spans="1:5" s="10" customFormat="1" ht="31.5" hidden="1">
      <c r="A207" s="89" t="s">
        <v>370</v>
      </c>
      <c r="B207" s="108">
        <v>2</v>
      </c>
      <c r="C207" s="130"/>
      <c r="D207" s="130"/>
      <c r="E207" s="130"/>
    </row>
    <row r="208" spans="1:5" s="10" customFormat="1" ht="15.75">
      <c r="A208" s="89" t="s">
        <v>371</v>
      </c>
      <c r="B208" s="108">
        <v>2</v>
      </c>
      <c r="C208" s="130"/>
      <c r="D208" s="130"/>
      <c r="E208" s="130">
        <v>1291</v>
      </c>
    </row>
    <row r="209" spans="1:5" s="10" customFormat="1" ht="15.75">
      <c r="A209" s="111" t="s">
        <v>369</v>
      </c>
      <c r="B209" s="108"/>
      <c r="C209" s="130">
        <f>SUM(C207:C208)</f>
        <v>0</v>
      </c>
      <c r="D209" s="130">
        <f>SUM(D207:D208)</f>
        <v>0</v>
      </c>
      <c r="E209" s="130">
        <f>SUM(E207:E208)</f>
        <v>1291</v>
      </c>
    </row>
    <row r="210" spans="1:5" s="10" customFormat="1" ht="15.75" hidden="1">
      <c r="A210" s="89" t="s">
        <v>131</v>
      </c>
      <c r="B210" s="108"/>
      <c r="C210" s="130"/>
      <c r="D210" s="130"/>
      <c r="E210" s="130"/>
    </row>
    <row r="211" spans="1:5" s="10" customFormat="1" ht="15.75">
      <c r="A211" s="89" t="s">
        <v>653</v>
      </c>
      <c r="B211" s="108">
        <v>2</v>
      </c>
      <c r="C211" s="130"/>
      <c r="D211" s="130"/>
      <c r="E211" s="130">
        <v>4</v>
      </c>
    </row>
    <row r="212" spans="1:5" s="10" customFormat="1" ht="31.5">
      <c r="A212" s="111" t="s">
        <v>372</v>
      </c>
      <c r="B212" s="108"/>
      <c r="C212" s="130">
        <f>SUM(C210:C211)</f>
        <v>0</v>
      </c>
      <c r="D212" s="130">
        <f>SUM(D210:D211)</f>
        <v>0</v>
      </c>
      <c r="E212" s="130">
        <f>SUM(E210:E211)</f>
        <v>4</v>
      </c>
    </row>
    <row r="213" spans="1:5" s="10" customFormat="1" ht="15.75">
      <c r="A213" s="64" t="s">
        <v>450</v>
      </c>
      <c r="B213" s="108"/>
      <c r="C213" s="130">
        <f>SUM(C206)+C209+C212</f>
        <v>0</v>
      </c>
      <c r="D213" s="130">
        <f>SUM(D206)+D209+D212</f>
        <v>0</v>
      </c>
      <c r="E213" s="130">
        <f>SUM(E206)+E209+E212</f>
        <v>1295</v>
      </c>
    </row>
    <row r="214" spans="1:5" s="10" customFormat="1" ht="15.75">
      <c r="A214" s="43" t="s">
        <v>350</v>
      </c>
      <c r="B214" s="104"/>
      <c r="C214" s="86">
        <f>SUM(C215:C215:C217)</f>
        <v>176910</v>
      </c>
      <c r="D214" s="86">
        <f>SUM(D215:D215:D217)</f>
        <v>180310</v>
      </c>
      <c r="E214" s="86">
        <f>SUM(E215:E215:E217)</f>
        <v>181605</v>
      </c>
    </row>
    <row r="215" spans="1:5" s="10" customFormat="1" ht="15.75">
      <c r="A215" s="89" t="s">
        <v>406</v>
      </c>
      <c r="B215" s="102">
        <v>1</v>
      </c>
      <c r="C215" s="84">
        <f>SUMIF($B$161:$B$214,"1",C$161:C$214)</f>
        <v>0</v>
      </c>
      <c r="D215" s="84">
        <f>SUMIF($B$161:$B$214,"1",D$161:D$214)</f>
        <v>0</v>
      </c>
      <c r="E215" s="84">
        <f>SUMIF($B$161:$B$214,"1",E$161:E$214)</f>
        <v>0</v>
      </c>
    </row>
    <row r="216" spans="1:5" s="10" customFormat="1" ht="15.75">
      <c r="A216" s="89" t="s">
        <v>245</v>
      </c>
      <c r="B216" s="102">
        <v>2</v>
      </c>
      <c r="C216" s="84">
        <f>SUMIF($B$161:$B$214,"2",C$161:C$214)</f>
        <v>176910</v>
      </c>
      <c r="D216" s="84">
        <f>SUMIF($B$161:$B$214,"2",D$161:D$214)</f>
        <v>180310</v>
      </c>
      <c r="E216" s="84">
        <f>SUMIF($B$161:$B$214,"2",E$161:E$214)</f>
        <v>181605</v>
      </c>
    </row>
    <row r="217" spans="1:5" s="10" customFormat="1" ht="15.75">
      <c r="A217" s="89" t="s">
        <v>137</v>
      </c>
      <c r="B217" s="102">
        <v>3</v>
      </c>
      <c r="C217" s="84">
        <f>SUMIF($B$161:$B$214,"3",C$161:C$214)</f>
        <v>0</v>
      </c>
      <c r="D217" s="84">
        <f>SUMIF($B$161:$B$214,"3",D$161:D$214)</f>
        <v>0</v>
      </c>
      <c r="E217" s="84">
        <f>SUMIF($B$161:$B$214,"3",E$161:E$214)</f>
        <v>0</v>
      </c>
    </row>
    <row r="218" spans="1:5" s="10" customFormat="1" ht="15.75" hidden="1">
      <c r="A218" s="68" t="s">
        <v>373</v>
      </c>
      <c r="B218" s="17"/>
      <c r="C218" s="138"/>
      <c r="D218" s="138"/>
      <c r="E218" s="138"/>
    </row>
    <row r="219" spans="1:5" s="10" customFormat="1" ht="15.75" hidden="1">
      <c r="A219" s="89" t="s">
        <v>130</v>
      </c>
      <c r="B219" s="108"/>
      <c r="C219" s="130"/>
      <c r="D219" s="130"/>
      <c r="E219" s="130"/>
    </row>
    <row r="220" spans="1:5" s="10" customFormat="1" ht="15.75" hidden="1">
      <c r="A220" s="112" t="s">
        <v>374</v>
      </c>
      <c r="B220" s="108"/>
      <c r="C220" s="130">
        <f>SUM(C219)</f>
        <v>0</v>
      </c>
      <c r="D220" s="130">
        <f>SUM(D219)</f>
        <v>0</v>
      </c>
      <c r="E220" s="130">
        <f>SUM(E219)</f>
        <v>0</v>
      </c>
    </row>
    <row r="221" spans="1:5" s="10" customFormat="1" ht="15.75" hidden="1">
      <c r="A221" s="89" t="s">
        <v>375</v>
      </c>
      <c r="B221" s="108">
        <v>2</v>
      </c>
      <c r="C221" s="130"/>
      <c r="D221" s="130"/>
      <c r="E221" s="130"/>
    </row>
    <row r="222" spans="1:5" s="10" customFormat="1" ht="15.75">
      <c r="A222" s="89" t="s">
        <v>533</v>
      </c>
      <c r="B222" s="108">
        <v>2</v>
      </c>
      <c r="C222" s="130"/>
      <c r="D222" s="130"/>
      <c r="E222" s="130">
        <v>18750</v>
      </c>
    </row>
    <row r="223" spans="1:5" s="10" customFormat="1" ht="15.75" hidden="1">
      <c r="A223" s="89" t="s">
        <v>131</v>
      </c>
      <c r="B223" s="108">
        <v>2</v>
      </c>
      <c r="C223" s="130"/>
      <c r="D223" s="130"/>
      <c r="E223" s="130"/>
    </row>
    <row r="224" spans="1:5" s="10" customFormat="1" ht="47.25">
      <c r="A224" s="111" t="s">
        <v>377</v>
      </c>
      <c r="B224" s="108"/>
      <c r="C224" s="84">
        <f>SUM(C222:C223)</f>
        <v>0</v>
      </c>
      <c r="D224" s="84">
        <f>SUM(D222:D223)</f>
        <v>0</v>
      </c>
      <c r="E224" s="84">
        <f>SUM(E222:E223)</f>
        <v>18750</v>
      </c>
    </row>
    <row r="225" spans="1:5" s="10" customFormat="1" ht="15.75">
      <c r="A225" s="64" t="s">
        <v>376</v>
      </c>
      <c r="B225" s="108"/>
      <c r="C225" s="84">
        <f>C221+C224</f>
        <v>0</v>
      </c>
      <c r="D225" s="84">
        <f>D221+D224</f>
        <v>0</v>
      </c>
      <c r="E225" s="84">
        <f>E221+E224</f>
        <v>18750</v>
      </c>
    </row>
    <row r="226" spans="1:5" s="10" customFormat="1" ht="15.75" hidden="1">
      <c r="A226" s="89"/>
      <c r="B226" s="108"/>
      <c r="C226" s="130"/>
      <c r="D226" s="130"/>
      <c r="E226" s="130"/>
    </row>
    <row r="227" spans="1:5" s="10" customFormat="1" ht="15.75" hidden="1">
      <c r="A227" s="89" t="s">
        <v>130</v>
      </c>
      <c r="B227" s="108">
        <v>2</v>
      </c>
      <c r="C227" s="130"/>
      <c r="D227" s="130"/>
      <c r="E227" s="130"/>
    </row>
    <row r="228" spans="1:5" s="10" customFormat="1" ht="15.75" hidden="1">
      <c r="A228" s="89" t="s">
        <v>130</v>
      </c>
      <c r="B228" s="108">
        <v>2</v>
      </c>
      <c r="C228" s="130"/>
      <c r="D228" s="130"/>
      <c r="E228" s="130"/>
    </row>
    <row r="229" spans="1:5" s="10" customFormat="1" ht="15.75" hidden="1">
      <c r="A229" s="112" t="s">
        <v>378</v>
      </c>
      <c r="B229" s="108"/>
      <c r="C229" s="130">
        <f>SUM(C226:C228)</f>
        <v>0</v>
      </c>
      <c r="D229" s="130">
        <f>SUM(D226:D228)</f>
        <v>0</v>
      </c>
      <c r="E229" s="130">
        <f>SUM(E226:E228)</f>
        <v>0</v>
      </c>
    </row>
    <row r="230" spans="1:5" s="10" customFormat="1" ht="15.75" hidden="1">
      <c r="A230" s="89" t="s">
        <v>379</v>
      </c>
      <c r="B230" s="108">
        <v>2</v>
      </c>
      <c r="C230" s="130"/>
      <c r="D230" s="130"/>
      <c r="E230" s="130"/>
    </row>
    <row r="231" spans="1:5" s="10" customFormat="1" ht="15.75" hidden="1">
      <c r="A231" s="89" t="s">
        <v>380</v>
      </c>
      <c r="B231" s="108">
        <v>2</v>
      </c>
      <c r="C231" s="130"/>
      <c r="D231" s="130"/>
      <c r="E231" s="130"/>
    </row>
    <row r="232" spans="1:5" s="10" customFormat="1" ht="15.75" hidden="1">
      <c r="A232" s="64" t="s">
        <v>381</v>
      </c>
      <c r="B232" s="108"/>
      <c r="C232" s="130">
        <f>SUM(C230:C231)</f>
        <v>0</v>
      </c>
      <c r="D232" s="130">
        <f>SUM(D230:D231)</f>
        <v>0</v>
      </c>
      <c r="E232" s="130">
        <f>SUM(E230:E231)</f>
        <v>0</v>
      </c>
    </row>
    <row r="233" spans="1:5" s="10" customFormat="1" ht="15.75" hidden="1">
      <c r="A233" s="64" t="s">
        <v>382</v>
      </c>
      <c r="B233" s="108">
        <v>2</v>
      </c>
      <c r="C233" s="130"/>
      <c r="D233" s="130"/>
      <c r="E233" s="130"/>
    </row>
    <row r="234" spans="1:5" s="10" customFormat="1" ht="15.75">
      <c r="A234" s="43" t="s">
        <v>373</v>
      </c>
      <c r="B234" s="104"/>
      <c r="C234" s="86">
        <f>SUM(C235:C235:C237)</f>
        <v>0</v>
      </c>
      <c r="D234" s="86">
        <f>SUM(D235:D235:D237)</f>
        <v>0</v>
      </c>
      <c r="E234" s="86">
        <f>SUM(E235:E235:E237)</f>
        <v>18750</v>
      </c>
    </row>
    <row r="235" spans="1:5" s="10" customFormat="1" ht="15.75">
      <c r="A235" s="89" t="s">
        <v>406</v>
      </c>
      <c r="B235" s="102">
        <v>1</v>
      </c>
      <c r="C235" s="84">
        <f>SUMIF($B$218:$B$234,"1",C$218:C$234)</f>
        <v>0</v>
      </c>
      <c r="D235" s="84">
        <f>SUMIF($B$218:$B$234,"1",D$218:D$234)</f>
        <v>0</v>
      </c>
      <c r="E235" s="84">
        <f>SUMIF($B$218:$B$234,"1",E$218:E$234)</f>
        <v>0</v>
      </c>
    </row>
    <row r="236" spans="1:5" s="10" customFormat="1" ht="15.75">
      <c r="A236" s="89" t="s">
        <v>245</v>
      </c>
      <c r="B236" s="102">
        <v>2</v>
      </c>
      <c r="C236" s="84">
        <f>SUMIF($B$218:$B$234,"2",C$218:C$234)</f>
        <v>0</v>
      </c>
      <c r="D236" s="84">
        <f>SUMIF($B$218:$B$234,"2",D$218:D$234)</f>
        <v>0</v>
      </c>
      <c r="E236" s="84">
        <f>SUMIF($B$218:$B$234,"2",E$218:E$234)</f>
        <v>18750</v>
      </c>
    </row>
    <row r="237" spans="1:5" s="10" customFormat="1" ht="15.75">
      <c r="A237" s="89" t="s">
        <v>137</v>
      </c>
      <c r="B237" s="102">
        <v>3</v>
      </c>
      <c r="C237" s="84">
        <f>SUMIF($B$218:$B$234,"3",C$218:C$234)</f>
        <v>0</v>
      </c>
      <c r="D237" s="84">
        <f>SUMIF($B$218:$B$234,"3",D$218:D$234)</f>
        <v>0</v>
      </c>
      <c r="E237" s="84">
        <f>SUMIF($B$218:$B$234,"3",E$218:E$234)</f>
        <v>0</v>
      </c>
    </row>
    <row r="238" spans="1:5" s="10" customFormat="1" ht="15.75">
      <c r="A238" s="68" t="s">
        <v>386</v>
      </c>
      <c r="B238" s="17"/>
      <c r="C238" s="138"/>
      <c r="D238" s="138"/>
      <c r="E238" s="138"/>
    </row>
    <row r="239" spans="1:5" s="10" customFormat="1" ht="15.75" hidden="1">
      <c r="A239" s="89"/>
      <c r="B239" s="17"/>
      <c r="C239" s="138"/>
      <c r="D239" s="138"/>
      <c r="E239" s="138"/>
    </row>
    <row r="240" spans="1:5" s="10" customFormat="1" ht="31.5" hidden="1">
      <c r="A240" s="64" t="s">
        <v>385</v>
      </c>
      <c r="B240" s="17"/>
      <c r="C240" s="84"/>
      <c r="D240" s="84"/>
      <c r="E240" s="84"/>
    </row>
    <row r="241" spans="1:5" s="10" customFormat="1" ht="15.75" hidden="1">
      <c r="A241" s="89"/>
      <c r="B241" s="17"/>
      <c r="C241" s="84"/>
      <c r="D241" s="84"/>
      <c r="E241" s="84"/>
    </row>
    <row r="242" spans="1:5" s="10" customFormat="1" ht="15.75" hidden="1">
      <c r="A242" s="89" t="s">
        <v>502</v>
      </c>
      <c r="B242" s="17">
        <v>2</v>
      </c>
      <c r="C242" s="84"/>
      <c r="D242" s="84"/>
      <c r="E242" s="84"/>
    </row>
    <row r="243" spans="1:5" s="10" customFormat="1" ht="31.5" hidden="1">
      <c r="A243" s="64" t="s">
        <v>451</v>
      </c>
      <c r="B243" s="17"/>
      <c r="C243" s="84">
        <f>SUM(C241:C242)</f>
        <v>0</v>
      </c>
      <c r="D243" s="84">
        <f>SUM(D241:D242)</f>
        <v>0</v>
      </c>
      <c r="E243" s="84">
        <f>SUM(E241:E242)</f>
        <v>0</v>
      </c>
    </row>
    <row r="244" spans="1:5" s="10" customFormat="1" ht="15.75" hidden="1">
      <c r="A244" s="64"/>
      <c r="B244" s="17"/>
      <c r="C244" s="84"/>
      <c r="D244" s="84"/>
      <c r="E244" s="84"/>
    </row>
    <row r="245" spans="1:5" s="10" customFormat="1" ht="15.75" hidden="1">
      <c r="A245" s="64"/>
      <c r="B245" s="17"/>
      <c r="C245" s="84"/>
      <c r="D245" s="84"/>
      <c r="E245" s="84"/>
    </row>
    <row r="246" spans="1:5" s="10" customFormat="1" ht="31.5">
      <c r="A246" s="64" t="s">
        <v>602</v>
      </c>
      <c r="B246" s="17">
        <v>2</v>
      </c>
      <c r="C246" s="84"/>
      <c r="D246" s="84">
        <v>16100</v>
      </c>
      <c r="E246" s="84">
        <v>16100</v>
      </c>
    </row>
    <row r="247" spans="1:5" s="10" customFormat="1" ht="31.5">
      <c r="A247" s="64" t="s">
        <v>452</v>
      </c>
      <c r="B247" s="17"/>
      <c r="C247" s="84">
        <f>SUM(C243:C246)</f>
        <v>0</v>
      </c>
      <c r="D247" s="84">
        <f>SUM(D243:D246)</f>
        <v>16100</v>
      </c>
      <c r="E247" s="84">
        <f>SUM(E243:E246)</f>
        <v>16100</v>
      </c>
    </row>
    <row r="248" spans="1:5" s="10" customFormat="1" ht="15.75">
      <c r="A248" s="43" t="s">
        <v>386</v>
      </c>
      <c r="B248" s="104"/>
      <c r="C248" s="86">
        <f>SUM(C249:C249:C251)</f>
        <v>0</v>
      </c>
      <c r="D248" s="86">
        <f>SUM(D249:D249:D251)</f>
        <v>16100</v>
      </c>
      <c r="E248" s="86">
        <f>SUM(E249:E249:E251)</f>
        <v>16100</v>
      </c>
    </row>
    <row r="249" spans="1:5" s="10" customFormat="1" ht="15.75">
      <c r="A249" s="89" t="s">
        <v>406</v>
      </c>
      <c r="B249" s="102">
        <v>1</v>
      </c>
      <c r="C249" s="84">
        <f>SUMIF($B$238:$B$248,"1",C$238:C$248)</f>
        <v>0</v>
      </c>
      <c r="D249" s="84">
        <f>SUMIF($B$238:$B$248,"1",D$238:D$248)</f>
        <v>0</v>
      </c>
      <c r="E249" s="84">
        <f>SUMIF($B$238:$B$248,"1",E$238:E$248)</f>
        <v>0</v>
      </c>
    </row>
    <row r="250" spans="1:5" s="10" customFormat="1" ht="15.75">
      <c r="A250" s="89" t="s">
        <v>245</v>
      </c>
      <c r="B250" s="102">
        <v>2</v>
      </c>
      <c r="C250" s="84">
        <f>SUMIF($B$238:$B$248,"2",C$238:C$248)</f>
        <v>0</v>
      </c>
      <c r="D250" s="84">
        <f>SUMIF($B$238:$B$248,"2",D$238:D$248)</f>
        <v>16100</v>
      </c>
      <c r="E250" s="84">
        <f>SUMIF($B$238:$B$248,"2",E$238:E$248)</f>
        <v>16100</v>
      </c>
    </row>
    <row r="251" spans="1:5" s="10" customFormat="1" ht="15.75">
      <c r="A251" s="89" t="s">
        <v>137</v>
      </c>
      <c r="B251" s="102">
        <v>3</v>
      </c>
      <c r="C251" s="84">
        <f>SUMIF($B$238:$B$248,"3",C$238:C$248)</f>
        <v>0</v>
      </c>
      <c r="D251" s="84">
        <f>SUMIF($B$238:$B$248,"3",D$238:D$248)</f>
        <v>0</v>
      </c>
      <c r="E251" s="84">
        <f>SUMIF($B$238:$B$248,"3",E$238:E$248)</f>
        <v>0</v>
      </c>
    </row>
    <row r="252" spans="1:5" s="10" customFormat="1" ht="15.75">
      <c r="A252" s="68" t="s">
        <v>387</v>
      </c>
      <c r="B252" s="17"/>
      <c r="C252" s="86"/>
      <c r="D252" s="86"/>
      <c r="E252" s="86"/>
    </row>
    <row r="253" spans="1:5" s="10" customFormat="1" ht="15.75" hidden="1">
      <c r="A253" s="64"/>
      <c r="B253" s="17"/>
      <c r="C253" s="84"/>
      <c r="D253" s="84"/>
      <c r="E253" s="84"/>
    </row>
    <row r="254" spans="1:5" s="10" customFormat="1" ht="31.5" hidden="1">
      <c r="A254" s="64" t="s">
        <v>388</v>
      </c>
      <c r="B254" s="17"/>
      <c r="C254" s="84"/>
      <c r="D254" s="84"/>
      <c r="E254" s="84"/>
    </row>
    <row r="255" spans="1:5" s="10" customFormat="1" ht="15.75" hidden="1">
      <c r="A255" s="89" t="s">
        <v>519</v>
      </c>
      <c r="B255" s="17">
        <v>2</v>
      </c>
      <c r="C255" s="130"/>
      <c r="D255" s="130"/>
      <c r="E255" s="130"/>
    </row>
    <row r="256" spans="1:5" s="10" customFormat="1" ht="31.5" hidden="1">
      <c r="A256" s="64" t="s">
        <v>453</v>
      </c>
      <c r="B256" s="17"/>
      <c r="C256" s="130">
        <f>SUM(C255)</f>
        <v>0</v>
      </c>
      <c r="D256" s="130">
        <f>SUM(D255)</f>
        <v>0</v>
      </c>
      <c r="E256" s="130">
        <f>SUM(E255)</f>
        <v>0</v>
      </c>
    </row>
    <row r="257" spans="1:5" s="10" customFormat="1" ht="15.75" hidden="1">
      <c r="A257" s="64"/>
      <c r="B257" s="17"/>
      <c r="C257" s="130"/>
      <c r="D257" s="130"/>
      <c r="E257" s="130"/>
    </row>
    <row r="258" spans="1:5" s="10" customFormat="1" ht="15.75" hidden="1">
      <c r="A258" s="64"/>
      <c r="B258" s="17"/>
      <c r="C258" s="130"/>
      <c r="D258" s="130"/>
      <c r="E258" s="130"/>
    </row>
    <row r="259" spans="1:5" s="10" customFormat="1" ht="31.5">
      <c r="A259" s="64" t="s">
        <v>652</v>
      </c>
      <c r="B259" s="17">
        <v>2</v>
      </c>
      <c r="C259" s="130"/>
      <c r="D259" s="130"/>
      <c r="E259" s="130">
        <v>500000</v>
      </c>
    </row>
    <row r="260" spans="1:5" s="10" customFormat="1" ht="31.5">
      <c r="A260" s="64" t="s">
        <v>454</v>
      </c>
      <c r="B260" s="17"/>
      <c r="C260" s="130">
        <f>SUM(C256:C259)</f>
        <v>0</v>
      </c>
      <c r="D260" s="130">
        <f>SUM(D256:D259)</f>
        <v>0</v>
      </c>
      <c r="E260" s="130">
        <f>SUM(E256:E259)</f>
        <v>500000</v>
      </c>
    </row>
    <row r="261" spans="1:5" s="10" customFormat="1" ht="31.5">
      <c r="A261" s="43" t="s">
        <v>387</v>
      </c>
      <c r="B261" s="104"/>
      <c r="C261" s="138">
        <f>SUM(C262:C262:C264)</f>
        <v>0</v>
      </c>
      <c r="D261" s="138">
        <f>SUM(D262:D262:D264)</f>
        <v>0</v>
      </c>
      <c r="E261" s="138">
        <f>SUM(E262:E262:E264)</f>
        <v>500000</v>
      </c>
    </row>
    <row r="262" spans="1:5" s="10" customFormat="1" ht="15.75">
      <c r="A262" s="89" t="s">
        <v>406</v>
      </c>
      <c r="B262" s="102">
        <v>1</v>
      </c>
      <c r="C262" s="130">
        <f>SUMIF($B$252:$B$261,"1",C$252:C$261)</f>
        <v>0</v>
      </c>
      <c r="D262" s="130">
        <f>SUMIF($B$252:$B$261,"1",D$252:D$261)</f>
        <v>0</v>
      </c>
      <c r="E262" s="130">
        <f>SUMIF($B$252:$B$261,"1",E$252:E$261)</f>
        <v>0</v>
      </c>
    </row>
    <row r="263" spans="1:5" s="10" customFormat="1" ht="15.75">
      <c r="A263" s="89" t="s">
        <v>245</v>
      </c>
      <c r="B263" s="102">
        <v>2</v>
      </c>
      <c r="C263" s="130">
        <f>SUMIF($B$252:$B$261,"2",C$252:C$261)</f>
        <v>0</v>
      </c>
      <c r="D263" s="130">
        <f>SUMIF($B$252:$B$261,"2",D$252:D$261)</f>
        <v>0</v>
      </c>
      <c r="E263" s="130">
        <f>SUMIF($B$252:$B$261,"2",E$252:E$261)</f>
        <v>500000</v>
      </c>
    </row>
    <row r="264" spans="1:5" s="10" customFormat="1" ht="15.75">
      <c r="A264" s="89" t="s">
        <v>137</v>
      </c>
      <c r="B264" s="102">
        <v>3</v>
      </c>
      <c r="C264" s="130">
        <f>SUMIF($B$252:$B$261,"3",C$252:C$261)</f>
        <v>0</v>
      </c>
      <c r="D264" s="130">
        <f>SUMIF($B$252:$B$261,"3",D$252:D$261)</f>
        <v>0</v>
      </c>
      <c r="E264" s="130">
        <f>SUMIF($B$252:$B$261,"3",E$252:E$261)</f>
        <v>0</v>
      </c>
    </row>
    <row r="265" spans="1:5" s="10" customFormat="1" ht="49.5">
      <c r="A265" s="69" t="s">
        <v>465</v>
      </c>
      <c r="B265" s="105"/>
      <c r="C265" s="85"/>
      <c r="D265" s="85"/>
      <c r="E265" s="85"/>
    </row>
    <row r="266" spans="1:5" s="10" customFormat="1" ht="16.5">
      <c r="A266" s="68" t="s">
        <v>175</v>
      </c>
      <c r="B266" s="105"/>
      <c r="C266" s="139"/>
      <c r="D266" s="139"/>
      <c r="E266" s="139"/>
    </row>
    <row r="267" spans="1:5" s="10" customFormat="1" ht="23.25" customHeight="1">
      <c r="A267" s="64" t="s">
        <v>231</v>
      </c>
      <c r="B267" s="105">
        <v>2</v>
      </c>
      <c r="C267" s="87">
        <v>5483624</v>
      </c>
      <c r="D267" s="87">
        <v>4666093</v>
      </c>
      <c r="E267" s="87">
        <v>4666093</v>
      </c>
    </row>
    <row r="268" spans="1:5" s="10" customFormat="1" ht="15.75">
      <c r="A268" s="64" t="s">
        <v>457</v>
      </c>
      <c r="B268" s="104">
        <v>2</v>
      </c>
      <c r="C268" s="140"/>
      <c r="D268" s="140"/>
      <c r="E268" s="140"/>
    </row>
    <row r="269" spans="1:5" s="10" customFormat="1" ht="31.5">
      <c r="A269" s="43" t="s">
        <v>175</v>
      </c>
      <c r="B269" s="104"/>
      <c r="C269" s="86">
        <f>SUM(C270:C272)</f>
        <v>5483624</v>
      </c>
      <c r="D269" s="86">
        <f>SUM(D270:D272)</f>
        <v>4666093</v>
      </c>
      <c r="E269" s="86">
        <f>SUM(E270:E272)</f>
        <v>4666093</v>
      </c>
    </row>
    <row r="270" spans="1:5" s="10" customFormat="1" ht="15.75">
      <c r="A270" s="89" t="s">
        <v>406</v>
      </c>
      <c r="B270" s="102">
        <v>1</v>
      </c>
      <c r="C270" s="84">
        <f>SUMIF($B$266:$B$269,"1",C$266:C$269)</f>
        <v>0</v>
      </c>
      <c r="D270" s="84">
        <f>SUMIF($B$266:$B$269,"1",D$266:D$269)</f>
        <v>0</v>
      </c>
      <c r="E270" s="84">
        <f>SUMIF($B$266:$B$269,"1",E$266:E$269)</f>
        <v>0</v>
      </c>
    </row>
    <row r="271" spans="1:5" s="10" customFormat="1" ht="15.75">
      <c r="A271" s="89" t="s">
        <v>245</v>
      </c>
      <c r="B271" s="102">
        <v>2</v>
      </c>
      <c r="C271" s="84">
        <f>SUMIF($B$266:$B$269,"2",C$266:C$269)</f>
        <v>5483624</v>
      </c>
      <c r="D271" s="84">
        <f>SUMIF($B$266:$B$269,"2",D$266:D$269)</f>
        <v>4666093</v>
      </c>
      <c r="E271" s="84">
        <f>SUMIF($B$266:$B$269,"2",E$266:E$269)</f>
        <v>4666093</v>
      </c>
    </row>
    <row r="272" spans="1:5" s="10" customFormat="1" ht="15.75">
      <c r="A272" s="89" t="s">
        <v>137</v>
      </c>
      <c r="B272" s="102">
        <v>3</v>
      </c>
      <c r="C272" s="84">
        <f>SUMIF($B$266:$B$269,"3",C$266:C$269)</f>
        <v>0</v>
      </c>
      <c r="D272" s="84">
        <f>SUMIF($B$266:$B$269,"3",D$266:D$269)</f>
        <v>0</v>
      </c>
      <c r="E272" s="84">
        <f>SUMIF($B$266:$B$269,"3",E$266:E$269)</f>
        <v>0</v>
      </c>
    </row>
    <row r="273" spans="1:5" s="10" customFormat="1" ht="31.5">
      <c r="A273" s="68" t="s">
        <v>176</v>
      </c>
      <c r="B273" s="102"/>
      <c r="C273" s="130"/>
      <c r="D273" s="130"/>
      <c r="E273" s="130"/>
    </row>
    <row r="274" spans="1:5" s="10" customFormat="1" ht="31.5" hidden="1">
      <c r="A274" s="64" t="s">
        <v>231</v>
      </c>
      <c r="B274" s="105">
        <v>2</v>
      </c>
      <c r="C274" s="130"/>
      <c r="D274" s="130"/>
      <c r="E274" s="130"/>
    </row>
    <row r="275" spans="1:5" s="10" customFormat="1" ht="15.75" hidden="1">
      <c r="A275" s="64" t="s">
        <v>457</v>
      </c>
      <c r="B275" s="104">
        <v>2</v>
      </c>
      <c r="C275" s="140"/>
      <c r="D275" s="140"/>
      <c r="E275" s="140"/>
    </row>
    <row r="276" spans="1:5" s="10" customFormat="1" ht="15.75" hidden="1">
      <c r="A276" s="43" t="s">
        <v>176</v>
      </c>
      <c r="B276" s="104"/>
      <c r="C276" s="138">
        <f>SUM(C277:C279)</f>
        <v>0</v>
      </c>
      <c r="D276" s="138">
        <f>SUM(D277:D279)</f>
        <v>0</v>
      </c>
      <c r="E276" s="138">
        <f>SUM(E277:E279)</f>
        <v>0</v>
      </c>
    </row>
    <row r="277" spans="1:5" s="10" customFormat="1" ht="15.75" hidden="1">
      <c r="A277" s="89" t="s">
        <v>406</v>
      </c>
      <c r="B277" s="102">
        <v>1</v>
      </c>
      <c r="C277" s="130">
        <f>SUMIF($B$273:$B$276,"1",C$273:C$276)</f>
        <v>0</v>
      </c>
      <c r="D277" s="130">
        <f>SUMIF($B$273:$B$276,"1",D$273:D$276)</f>
        <v>0</v>
      </c>
      <c r="E277" s="130">
        <f>SUMIF($B$273:$B$276,"1",E$273:E$276)</f>
        <v>0</v>
      </c>
    </row>
    <row r="278" spans="1:5" s="10" customFormat="1" ht="15.75" hidden="1">
      <c r="A278" s="89" t="s">
        <v>245</v>
      </c>
      <c r="B278" s="102">
        <v>2</v>
      </c>
      <c r="C278" s="130">
        <f>SUMIF($B$273:$B$276,"2",C$273:C$276)</f>
        <v>0</v>
      </c>
      <c r="D278" s="130">
        <f>SUMIF($B$273:$B$276,"2",D$273:D$276)</f>
        <v>0</v>
      </c>
      <c r="E278" s="130">
        <f>SUMIF($B$273:$B$276,"2",E$273:E$276)</f>
        <v>0</v>
      </c>
    </row>
    <row r="279" spans="1:5" s="10" customFormat="1" ht="15.75" hidden="1">
      <c r="A279" s="89" t="s">
        <v>137</v>
      </c>
      <c r="B279" s="102">
        <v>3</v>
      </c>
      <c r="C279" s="130">
        <f>SUMIF($B$273:$B$276,"3",C$273:C$276)</f>
        <v>0</v>
      </c>
      <c r="D279" s="130">
        <f>SUMIF($B$273:$B$276,"3",D$273:D$276)</f>
        <v>0</v>
      </c>
      <c r="E279" s="130">
        <f>SUMIF($B$273:$B$276,"3",E$273:E$276)</f>
        <v>0</v>
      </c>
    </row>
    <row r="280" spans="1:5" s="10" customFormat="1" ht="33" hidden="1">
      <c r="A280" s="69" t="s">
        <v>96</v>
      </c>
      <c r="B280" s="105"/>
      <c r="C280" s="139">
        <f>C281+C294</f>
        <v>0</v>
      </c>
      <c r="D280" s="139">
        <f>D281+D294</f>
        <v>0</v>
      </c>
      <c r="E280" s="139">
        <f>E281+E294</f>
        <v>0</v>
      </c>
    </row>
    <row r="281" spans="1:5" s="10" customFormat="1" ht="15.75" hidden="1">
      <c r="A281" s="68" t="s">
        <v>173</v>
      </c>
      <c r="B281" s="104"/>
      <c r="C281" s="140"/>
      <c r="D281" s="140"/>
      <c r="E281" s="140"/>
    </row>
    <row r="282" spans="1:5" s="10" customFormat="1" ht="15.75" hidden="1">
      <c r="A282" s="64" t="s">
        <v>230</v>
      </c>
      <c r="B282" s="104"/>
      <c r="C282" s="140"/>
      <c r="D282" s="140"/>
      <c r="E282" s="140"/>
    </row>
    <row r="283" spans="1:5" s="10" customFormat="1" ht="31.5" hidden="1">
      <c r="A283" s="89" t="s">
        <v>455</v>
      </c>
      <c r="B283" s="104"/>
      <c r="C283" s="140"/>
      <c r="D283" s="140"/>
      <c r="E283" s="140"/>
    </row>
    <row r="284" spans="1:5" s="10" customFormat="1" ht="31.5" hidden="1">
      <c r="A284" s="89" t="s">
        <v>242</v>
      </c>
      <c r="B284" s="104"/>
      <c r="C284" s="140"/>
      <c r="D284" s="140"/>
      <c r="E284" s="140"/>
    </row>
    <row r="285" spans="1:5" s="10" customFormat="1" ht="31.5" hidden="1">
      <c r="A285" s="89" t="s">
        <v>456</v>
      </c>
      <c r="B285" s="104"/>
      <c r="C285" s="140"/>
      <c r="D285" s="140"/>
      <c r="E285" s="140"/>
    </row>
    <row r="286" spans="1:5" s="10" customFormat="1" ht="31.5">
      <c r="A286" s="89" t="s">
        <v>241</v>
      </c>
      <c r="B286" s="104">
        <v>2</v>
      </c>
      <c r="C286" s="140"/>
      <c r="D286" s="140"/>
      <c r="E286" s="140">
        <v>502731</v>
      </c>
    </row>
    <row r="287" spans="1:5" s="10" customFormat="1" ht="15.75" hidden="1">
      <c r="A287" s="89" t="s">
        <v>240</v>
      </c>
      <c r="B287" s="104"/>
      <c r="C287" s="140"/>
      <c r="D287" s="140"/>
      <c r="E287" s="140"/>
    </row>
    <row r="288" spans="1:5" s="10" customFormat="1" ht="15.75" hidden="1">
      <c r="A288" s="64" t="s">
        <v>232</v>
      </c>
      <c r="B288" s="104"/>
      <c r="C288" s="140"/>
      <c r="D288" s="140"/>
      <c r="E288" s="140"/>
    </row>
    <row r="289" spans="1:5" s="10" customFormat="1" ht="31.5" hidden="1">
      <c r="A289" s="64" t="s">
        <v>233</v>
      </c>
      <c r="B289" s="104"/>
      <c r="C289" s="140"/>
      <c r="D289" s="140"/>
      <c r="E289" s="140"/>
    </row>
    <row r="290" spans="1:5" s="10" customFormat="1" ht="31.5">
      <c r="A290" s="43" t="s">
        <v>173</v>
      </c>
      <c r="B290" s="104"/>
      <c r="C290" s="138">
        <f>SUM(C291:C293)</f>
        <v>0</v>
      </c>
      <c r="D290" s="138">
        <f>SUM(D291:D293)</f>
        <v>0</v>
      </c>
      <c r="E290" s="138">
        <f>SUM(E291:E293)</f>
        <v>502731</v>
      </c>
    </row>
    <row r="291" spans="1:5" s="10" customFormat="1" ht="15.75">
      <c r="A291" s="89" t="s">
        <v>406</v>
      </c>
      <c r="B291" s="102">
        <v>1</v>
      </c>
      <c r="C291" s="130">
        <f>SUMIF($B$281:$B$290,"1",C$281:C$290)</f>
        <v>0</v>
      </c>
      <c r="D291" s="130">
        <f>SUMIF($B$281:$B$290,"1",D$281:D$290)</f>
        <v>0</v>
      </c>
      <c r="E291" s="130">
        <f>SUMIF($B$281:$B$290,"1",E$281:E$290)</f>
        <v>0</v>
      </c>
    </row>
    <row r="292" spans="1:5" s="10" customFormat="1" ht="15.75">
      <c r="A292" s="89" t="s">
        <v>245</v>
      </c>
      <c r="B292" s="102">
        <v>2</v>
      </c>
      <c r="C292" s="130">
        <f>SUMIF($B$281:$B$290,"2",C$281:C$290)</f>
        <v>0</v>
      </c>
      <c r="D292" s="130">
        <f>SUMIF($B$281:$B$290,"2",D$281:D$290)</f>
        <v>0</v>
      </c>
      <c r="E292" s="130">
        <f>SUMIF($B$281:$B$290,"2",E$281:E$290)</f>
        <v>502731</v>
      </c>
    </row>
    <row r="293" spans="1:5" s="10" customFormat="1" ht="15.75">
      <c r="A293" s="89" t="s">
        <v>137</v>
      </c>
      <c r="B293" s="102">
        <v>3</v>
      </c>
      <c r="C293" s="130">
        <f>SUMIF($B$281:$B$290,"3",C$281:C$290)</f>
        <v>0</v>
      </c>
      <c r="D293" s="130">
        <f>SUMIF($B$281:$B$290,"3",D$281:D$290)</f>
        <v>0</v>
      </c>
      <c r="E293" s="130">
        <f>SUMIF($B$281:$B$290,"3",E$281:E$290)</f>
        <v>0</v>
      </c>
    </row>
    <row r="294" spans="1:5" s="10" customFormat="1" ht="15.75" hidden="1">
      <c r="A294" s="68" t="s">
        <v>174</v>
      </c>
      <c r="B294" s="104"/>
      <c r="C294" s="140"/>
      <c r="D294" s="140"/>
      <c r="E294" s="140"/>
    </row>
    <row r="295" spans="1:5" s="10" customFormat="1" ht="15.75" hidden="1">
      <c r="A295" s="64" t="s">
        <v>230</v>
      </c>
      <c r="B295" s="104"/>
      <c r="C295" s="140"/>
      <c r="D295" s="140"/>
      <c r="E295" s="140"/>
    </row>
    <row r="296" spans="1:5" s="10" customFormat="1" ht="31.5" hidden="1">
      <c r="A296" s="89" t="s">
        <v>455</v>
      </c>
      <c r="B296" s="104"/>
      <c r="C296" s="140"/>
      <c r="D296" s="140"/>
      <c r="E296" s="140"/>
    </row>
    <row r="297" spans="1:5" s="10" customFormat="1" ht="31.5" hidden="1">
      <c r="A297" s="89" t="s">
        <v>242</v>
      </c>
      <c r="B297" s="104"/>
      <c r="C297" s="140"/>
      <c r="D297" s="140"/>
      <c r="E297" s="140"/>
    </row>
    <row r="298" spans="1:5" s="10" customFormat="1" ht="31.5" hidden="1">
      <c r="A298" s="89" t="s">
        <v>456</v>
      </c>
      <c r="B298" s="104"/>
      <c r="C298" s="140"/>
      <c r="D298" s="140"/>
      <c r="E298" s="140"/>
    </row>
    <row r="299" spans="1:5" s="10" customFormat="1" ht="15.75" hidden="1">
      <c r="A299" s="89" t="s">
        <v>241</v>
      </c>
      <c r="B299" s="104"/>
      <c r="C299" s="140"/>
      <c r="D299" s="140"/>
      <c r="E299" s="140"/>
    </row>
    <row r="300" spans="1:5" s="10" customFormat="1" ht="15.75" hidden="1">
      <c r="A300" s="89" t="s">
        <v>240</v>
      </c>
      <c r="B300" s="104"/>
      <c r="C300" s="140"/>
      <c r="D300" s="140"/>
      <c r="E300" s="140"/>
    </row>
    <row r="301" spans="1:5" s="10" customFormat="1" ht="15.75" hidden="1">
      <c r="A301" s="64" t="s">
        <v>232</v>
      </c>
      <c r="B301" s="104"/>
      <c r="C301" s="140"/>
      <c r="D301" s="140"/>
      <c r="E301" s="140"/>
    </row>
    <row r="302" spans="1:5" s="10" customFormat="1" ht="31.5" hidden="1">
      <c r="A302" s="64" t="s">
        <v>233</v>
      </c>
      <c r="B302" s="104"/>
      <c r="C302" s="140"/>
      <c r="D302" s="140"/>
      <c r="E302" s="140"/>
    </row>
    <row r="303" spans="1:5" s="10" customFormat="1" ht="15.75" hidden="1">
      <c r="A303" s="43" t="s">
        <v>174</v>
      </c>
      <c r="B303" s="104"/>
      <c r="C303" s="138">
        <f>SUM(C304:C306)</f>
        <v>0</v>
      </c>
      <c r="D303" s="138">
        <f>SUM(D304:D306)</f>
        <v>0</v>
      </c>
      <c r="E303" s="138">
        <f>SUM(E304:E306)</f>
        <v>0</v>
      </c>
    </row>
    <row r="304" spans="1:5" s="10" customFormat="1" ht="15.75" hidden="1">
      <c r="A304" s="89" t="s">
        <v>406</v>
      </c>
      <c r="B304" s="102">
        <v>1</v>
      </c>
      <c r="C304" s="130">
        <f>SUMIF($B$294:$B$303,"1",C$294:C$303)</f>
        <v>0</v>
      </c>
      <c r="D304" s="130">
        <f>SUMIF($B$294:$B$303,"1",D$294:D$303)</f>
        <v>0</v>
      </c>
      <c r="E304" s="130">
        <f>SUMIF($B$294:$B$303,"1",E$294:E$303)</f>
        <v>0</v>
      </c>
    </row>
    <row r="305" spans="1:5" s="10" customFormat="1" ht="15.75" hidden="1">
      <c r="A305" s="89" t="s">
        <v>245</v>
      </c>
      <c r="B305" s="102">
        <v>2</v>
      </c>
      <c r="C305" s="130">
        <f>SUMIF($B$294:$B$303,"2",C$294:C$303)</f>
        <v>0</v>
      </c>
      <c r="D305" s="130">
        <f>SUMIF($B$294:$B$303,"2",D$294:D$303)</f>
        <v>0</v>
      </c>
      <c r="E305" s="130">
        <f>SUMIF($B$294:$B$303,"2",E$294:E$303)</f>
        <v>0</v>
      </c>
    </row>
    <row r="306" spans="1:5" s="10" customFormat="1" ht="15.75" hidden="1">
      <c r="A306" s="89" t="s">
        <v>137</v>
      </c>
      <c r="B306" s="102">
        <v>3</v>
      </c>
      <c r="C306" s="130">
        <f>SUMIF($B$294:$B$303,"3",C$294:C$303)</f>
        <v>0</v>
      </c>
      <c r="D306" s="130">
        <f>SUMIF($B$294:$B$303,"3",D$294:D$303)</f>
        <v>0</v>
      </c>
      <c r="E306" s="130">
        <f>SUMIF($B$294:$B$303,"3",E$294:E$303)</f>
        <v>0</v>
      </c>
    </row>
    <row r="307" spans="1:7" s="10" customFormat="1" ht="16.5">
      <c r="A307" s="69" t="s">
        <v>97</v>
      </c>
      <c r="B307" s="105"/>
      <c r="C307" s="109">
        <f>C94+C128+C157+C214++C234+C248+C261+C269+C276+C290+C303</f>
        <v>16949982</v>
      </c>
      <c r="D307" s="109">
        <f>D94+D128+D157+D214++D234+D248+D261+D269+D276+D290+D303</f>
        <v>16892062</v>
      </c>
      <c r="E307" s="109">
        <f>E94+E128+E157+E214++E234+E248+E261+E269+E276+E290+E303</f>
        <v>19413281</v>
      </c>
      <c r="G307" s="12"/>
    </row>
    <row r="308" ht="15.75"/>
    <row r="309" ht="15.75"/>
    <row r="310" ht="15.75">
      <c r="F310" s="193"/>
    </row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5"/>
  <sheetViews>
    <sheetView zoomScalePageLayoutView="0" workbookViewId="0" topLeftCell="A1">
      <selection activeCell="F116" sqref="F1:F16384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1.140625" style="41" customWidth="1"/>
    <col min="4" max="5" width="12.421875" style="16" customWidth="1"/>
    <col min="6" max="16384" width="9.140625" style="16" customWidth="1"/>
  </cols>
  <sheetData>
    <row r="1" spans="1:5" ht="15.75" customHeight="1">
      <c r="A1" s="320" t="s">
        <v>542</v>
      </c>
      <c r="B1" s="320"/>
      <c r="C1" s="320"/>
      <c r="D1" s="320"/>
      <c r="E1" s="320"/>
    </row>
    <row r="2" spans="1:5" ht="15.75">
      <c r="A2" s="307" t="s">
        <v>466</v>
      </c>
      <c r="B2" s="307"/>
      <c r="C2" s="307"/>
      <c r="D2" s="307"/>
      <c r="E2" s="307"/>
    </row>
    <row r="3" spans="1:3" ht="15.75">
      <c r="A3" s="45"/>
      <c r="C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655</v>
      </c>
      <c r="E4" s="40" t="s">
        <v>654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5" s="10" customFormat="1" ht="15.75">
      <c r="A7" s="43" t="s">
        <v>181</v>
      </c>
      <c r="B7" s="104"/>
      <c r="C7" s="86">
        <f>SUM(C8:C10)</f>
        <v>6079547</v>
      </c>
      <c r="D7" s="86">
        <f>SUM(D8:D10)</f>
        <v>5935547</v>
      </c>
      <c r="E7" s="86">
        <f>SUM(E8:E10)</f>
        <v>5258420</v>
      </c>
    </row>
    <row r="8" spans="1:5" s="10" customFormat="1" ht="15.75">
      <c r="A8" s="89" t="s">
        <v>406</v>
      </c>
      <c r="B8" s="102">
        <v>1</v>
      </c>
      <c r="C8" s="84">
        <f>COFOG!C46</f>
        <v>0</v>
      </c>
      <c r="D8" s="84">
        <f>COFOG!D46</f>
        <v>0</v>
      </c>
      <c r="E8" s="84">
        <f>COFOG!E46</f>
        <v>0</v>
      </c>
    </row>
    <row r="9" spans="1:5" s="10" customFormat="1" ht="15.75">
      <c r="A9" s="89" t="s">
        <v>245</v>
      </c>
      <c r="B9" s="102">
        <v>2</v>
      </c>
      <c r="C9" s="84">
        <f>COFOG!C47</f>
        <v>5454547</v>
      </c>
      <c r="D9" s="84">
        <f>COFOG!D47</f>
        <v>5310547</v>
      </c>
      <c r="E9" s="84">
        <f>COFOG!E47</f>
        <v>4633420</v>
      </c>
    </row>
    <row r="10" spans="1:5" s="10" customFormat="1" ht="15.75">
      <c r="A10" s="89" t="s">
        <v>137</v>
      </c>
      <c r="B10" s="102">
        <v>3</v>
      </c>
      <c r="C10" s="84">
        <f>COFOG!C48</f>
        <v>625000</v>
      </c>
      <c r="D10" s="84">
        <f>COFOG!D48</f>
        <v>625000</v>
      </c>
      <c r="E10" s="84">
        <f>COFOG!E48</f>
        <v>625000</v>
      </c>
    </row>
    <row r="11" spans="1:5" s="10" customFormat="1" ht="31.5">
      <c r="A11" s="43" t="s">
        <v>183</v>
      </c>
      <c r="B11" s="104"/>
      <c r="C11" s="86">
        <f>SUM(C12:C14)</f>
        <v>1252878</v>
      </c>
      <c r="D11" s="86">
        <f>SUM(D12:D14)</f>
        <v>1219878</v>
      </c>
      <c r="E11" s="86">
        <f>SUM(E12:E14)</f>
        <v>1139432</v>
      </c>
    </row>
    <row r="12" spans="1:5" s="10" customFormat="1" ht="15.75">
      <c r="A12" s="89" t="s">
        <v>406</v>
      </c>
      <c r="B12" s="102">
        <v>1</v>
      </c>
      <c r="C12" s="84">
        <f>COFOG!F46</f>
        <v>0</v>
      </c>
      <c r="D12" s="84">
        <f>COFOG!G46</f>
        <v>0</v>
      </c>
      <c r="E12" s="84">
        <f>COFOG!H46</f>
        <v>0</v>
      </c>
    </row>
    <row r="13" spans="1:5" s="10" customFormat="1" ht="15.75">
      <c r="A13" s="89" t="s">
        <v>245</v>
      </c>
      <c r="B13" s="102">
        <v>2</v>
      </c>
      <c r="C13" s="84">
        <f>COFOG!F47</f>
        <v>1100128</v>
      </c>
      <c r="D13" s="84">
        <f>COFOG!G47</f>
        <v>1067128</v>
      </c>
      <c r="E13" s="84">
        <f>COFOG!H47</f>
        <v>986682</v>
      </c>
    </row>
    <row r="14" spans="1:5" s="10" customFormat="1" ht="15.75">
      <c r="A14" s="89" t="s">
        <v>137</v>
      </c>
      <c r="B14" s="102">
        <v>3</v>
      </c>
      <c r="C14" s="84">
        <f>COFOG!F48</f>
        <v>152750</v>
      </c>
      <c r="D14" s="84">
        <f>COFOG!G48</f>
        <v>152750</v>
      </c>
      <c r="E14" s="84">
        <f>COFOG!H48</f>
        <v>152750</v>
      </c>
    </row>
    <row r="15" spans="1:5" s="10" customFormat="1" ht="15.75">
      <c r="A15" s="43" t="s">
        <v>184</v>
      </c>
      <c r="B15" s="104"/>
      <c r="C15" s="86">
        <f>SUM(C16:C18)</f>
        <v>3652032</v>
      </c>
      <c r="D15" s="86">
        <f>SUM(D16:D18)</f>
        <v>3278728</v>
      </c>
      <c r="E15" s="86">
        <f>SUM(E16:E18)</f>
        <v>3337896</v>
      </c>
    </row>
    <row r="16" spans="1:5" s="10" customFormat="1" ht="15.75">
      <c r="A16" s="89" t="s">
        <v>406</v>
      </c>
      <c r="B16" s="102">
        <v>1</v>
      </c>
      <c r="C16" s="84">
        <f>COFOG!I46</f>
        <v>0</v>
      </c>
      <c r="D16" s="84">
        <f>COFOG!J46</f>
        <v>0</v>
      </c>
      <c r="E16" s="84">
        <f>COFOG!K46</f>
        <v>0</v>
      </c>
    </row>
    <row r="17" spans="1:5" s="10" customFormat="1" ht="15.75">
      <c r="A17" s="89" t="s">
        <v>245</v>
      </c>
      <c r="B17" s="102">
        <v>2</v>
      </c>
      <c r="C17" s="84">
        <f>COFOG!I47</f>
        <v>3652032</v>
      </c>
      <c r="D17" s="84">
        <f>COFOG!J47</f>
        <v>3278728</v>
      </c>
      <c r="E17" s="84">
        <f>COFOG!K47</f>
        <v>3337896</v>
      </c>
    </row>
    <row r="18" spans="1:5" s="10" customFormat="1" ht="15.75">
      <c r="A18" s="89" t="s">
        <v>137</v>
      </c>
      <c r="B18" s="102">
        <v>3</v>
      </c>
      <c r="C18" s="84">
        <f>COFOG!I48</f>
        <v>0</v>
      </c>
      <c r="D18" s="84">
        <f>COFOG!J48</f>
        <v>0</v>
      </c>
      <c r="E18" s="84">
        <f>COFOG!K48</f>
        <v>0</v>
      </c>
    </row>
    <row r="19" spans="1:5" s="10" customFormat="1" ht="15.75">
      <c r="A19" s="68" t="s">
        <v>185</v>
      </c>
      <c r="B19" s="104"/>
      <c r="C19" s="84"/>
      <c r="D19" s="84"/>
      <c r="E19" s="84"/>
    </row>
    <row r="20" spans="1:5" s="10" customFormat="1" ht="31.5" hidden="1">
      <c r="A20" s="111" t="s">
        <v>188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</row>
    <row r="21" spans="1:5" s="10" customFormat="1" ht="31.5" hidden="1">
      <c r="A21" s="89" t="s">
        <v>194</v>
      </c>
      <c r="B21" s="104">
        <v>2</v>
      </c>
      <c r="C21" s="84"/>
      <c r="D21" s="84"/>
      <c r="E21" s="84"/>
    </row>
    <row r="22" spans="1:5" s="10" customFormat="1" ht="15.75" hidden="1">
      <c r="A22" s="89" t="s">
        <v>195</v>
      </c>
      <c r="B22" s="104">
        <v>2</v>
      </c>
      <c r="C22" s="84"/>
      <c r="D22" s="84"/>
      <c r="E22" s="84"/>
    </row>
    <row r="23" spans="1:5" s="10" customFormat="1" ht="15.75" hidden="1">
      <c r="A23" s="112" t="s">
        <v>186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</row>
    <row r="24" spans="1:5" s="10" customFormat="1" ht="15.75" hidden="1">
      <c r="A24" s="64" t="s">
        <v>196</v>
      </c>
      <c r="B24" s="104"/>
      <c r="C24" s="84"/>
      <c r="D24" s="84"/>
      <c r="E24" s="84"/>
    </row>
    <row r="25" spans="1:5" s="10" customFormat="1" ht="47.25" hidden="1">
      <c r="A25" s="110" t="s">
        <v>193</v>
      </c>
      <c r="B25" s="104">
        <v>2</v>
      </c>
      <c r="C25" s="84"/>
      <c r="D25" s="84"/>
      <c r="E25" s="84"/>
    </row>
    <row r="26" spans="1:5" s="10" customFormat="1" ht="47.25" hidden="1">
      <c r="A26" s="110" t="s">
        <v>193</v>
      </c>
      <c r="B26" s="104">
        <v>3</v>
      </c>
      <c r="C26" s="84"/>
      <c r="D26" s="84"/>
      <c r="E26" s="84"/>
    </row>
    <row r="27" spans="1:5" s="10" customFormat="1" ht="15.75" hidden="1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</row>
    <row r="28" spans="1:5" s="10" customFormat="1" ht="15.75" hidden="1">
      <c r="A28" s="111" t="s">
        <v>189</v>
      </c>
      <c r="B28" s="104"/>
      <c r="C28" s="84">
        <f>SUM(C29:C29)</f>
        <v>0</v>
      </c>
      <c r="D28" s="84">
        <f>SUM(D29:D29)</f>
        <v>0</v>
      </c>
      <c r="E28" s="84">
        <f>SUM(E29:E29)</f>
        <v>0</v>
      </c>
    </row>
    <row r="29" spans="1:5" s="10" customFormat="1" ht="15.75" hidden="1">
      <c r="A29" s="89" t="s">
        <v>438</v>
      </c>
      <c r="B29" s="104">
        <v>2</v>
      </c>
      <c r="C29" s="84"/>
      <c r="D29" s="84"/>
      <c r="E29" s="84"/>
    </row>
    <row r="30" spans="1:5" s="10" customFormat="1" ht="15.75" hidden="1">
      <c r="A30" s="89" t="s">
        <v>190</v>
      </c>
      <c r="B30" s="104">
        <v>2</v>
      </c>
      <c r="C30" s="84"/>
      <c r="D30" s="84"/>
      <c r="E30" s="84"/>
    </row>
    <row r="31" spans="1:5" s="10" customFormat="1" ht="31.5" hidden="1">
      <c r="A31" s="89" t="s">
        <v>191</v>
      </c>
      <c r="B31" s="104">
        <v>2</v>
      </c>
      <c r="C31" s="84"/>
      <c r="D31" s="84"/>
      <c r="E31" s="84"/>
    </row>
    <row r="32" spans="1:5" s="10" customFormat="1" ht="15.75">
      <c r="A32" s="89" t="s">
        <v>414</v>
      </c>
      <c r="B32" s="104"/>
      <c r="C32" s="84">
        <f>C33+C48</f>
        <v>300000</v>
      </c>
      <c r="D32" s="84">
        <f>D33+D48</f>
        <v>430000</v>
      </c>
      <c r="E32" s="84">
        <f>E33+E48</f>
        <v>430000</v>
      </c>
    </row>
    <row r="33" spans="1:5" s="10" customFormat="1" ht="15.75">
      <c r="A33" s="89" t="s">
        <v>415</v>
      </c>
      <c r="B33" s="104"/>
      <c r="C33" s="84">
        <f>SUM(C34:C47)</f>
        <v>300000</v>
      </c>
      <c r="D33" s="84">
        <f>SUM(D34:D47)</f>
        <v>430000</v>
      </c>
      <c r="E33" s="84">
        <f>SUM(E34:E47)</f>
        <v>430000</v>
      </c>
    </row>
    <row r="34" spans="1:5" s="10" customFormat="1" ht="15.75">
      <c r="A34" s="89" t="s">
        <v>417</v>
      </c>
      <c r="B34" s="104">
        <v>2</v>
      </c>
      <c r="C34" s="84">
        <v>50000</v>
      </c>
      <c r="D34" s="84">
        <v>50000</v>
      </c>
      <c r="E34" s="84">
        <v>50000</v>
      </c>
    </row>
    <row r="35" spans="1:5" s="10" customFormat="1" ht="31.5" hidden="1">
      <c r="A35" s="89" t="s">
        <v>425</v>
      </c>
      <c r="B35" s="104">
        <v>2</v>
      </c>
      <c r="C35" s="84"/>
      <c r="D35" s="84"/>
      <c r="E35" s="84"/>
    </row>
    <row r="36" spans="1:5" s="10" customFormat="1" ht="15.75" hidden="1">
      <c r="A36" s="89" t="s">
        <v>511</v>
      </c>
      <c r="B36" s="104">
        <v>2</v>
      </c>
      <c r="C36" s="84"/>
      <c r="D36" s="84"/>
      <c r="E36" s="84"/>
    </row>
    <row r="37" spans="1:5" s="10" customFormat="1" ht="31.5" hidden="1">
      <c r="A37" s="89" t="s">
        <v>418</v>
      </c>
      <c r="B37" s="104">
        <v>2</v>
      </c>
      <c r="C37" s="84"/>
      <c r="D37" s="84"/>
      <c r="E37" s="84"/>
    </row>
    <row r="38" spans="1:5" s="10" customFormat="1" ht="31.5" hidden="1">
      <c r="A38" s="89" t="s">
        <v>426</v>
      </c>
      <c r="B38" s="104">
        <v>2</v>
      </c>
      <c r="C38" s="84"/>
      <c r="D38" s="84"/>
      <c r="E38" s="84"/>
    </row>
    <row r="39" spans="1:5" s="10" customFormat="1" ht="31.5">
      <c r="A39" s="89" t="s">
        <v>424</v>
      </c>
      <c r="B39" s="104">
        <v>2</v>
      </c>
      <c r="C39" s="84">
        <v>30000</v>
      </c>
      <c r="D39" s="84">
        <v>30000</v>
      </c>
      <c r="E39" s="84">
        <v>30000</v>
      </c>
    </row>
    <row r="40" spans="1:5" s="10" customFormat="1" ht="15.75">
      <c r="A40" s="89" t="s">
        <v>423</v>
      </c>
      <c r="B40" s="104">
        <v>2</v>
      </c>
      <c r="C40" s="84">
        <v>50000</v>
      </c>
      <c r="D40" s="84">
        <v>50000</v>
      </c>
      <c r="E40" s="84">
        <v>50000</v>
      </c>
    </row>
    <row r="41" spans="1:5" s="10" customFormat="1" ht="15.75">
      <c r="A41" s="89" t="s">
        <v>422</v>
      </c>
      <c r="B41" s="104">
        <v>2</v>
      </c>
      <c r="C41" s="84">
        <v>150000</v>
      </c>
      <c r="D41" s="84">
        <v>300000</v>
      </c>
      <c r="E41" s="84">
        <v>300000</v>
      </c>
    </row>
    <row r="42" spans="1:5" s="10" customFormat="1" ht="15.75" hidden="1">
      <c r="A42" s="89" t="s">
        <v>421</v>
      </c>
      <c r="B42" s="104">
        <v>2</v>
      </c>
      <c r="C42" s="84"/>
      <c r="D42" s="84"/>
      <c r="E42" s="84"/>
    </row>
    <row r="43" spans="1:5" s="10" customFormat="1" ht="31.5">
      <c r="A43" s="89" t="s">
        <v>420</v>
      </c>
      <c r="B43" s="104">
        <v>2</v>
      </c>
      <c r="C43" s="84">
        <v>20000</v>
      </c>
      <c r="D43" s="84">
        <v>0</v>
      </c>
      <c r="E43" s="84">
        <v>0</v>
      </c>
    </row>
    <row r="44" spans="1:5" s="10" customFormat="1" ht="15.75" hidden="1">
      <c r="A44" s="89" t="s">
        <v>470</v>
      </c>
      <c r="B44" s="104">
        <v>2</v>
      </c>
      <c r="C44" s="84"/>
      <c r="D44" s="84"/>
      <c r="E44" s="84"/>
    </row>
    <row r="45" spans="1:5" s="10" customFormat="1" ht="15.75" hidden="1">
      <c r="A45" s="89" t="s">
        <v>419</v>
      </c>
      <c r="B45" s="104">
        <v>2</v>
      </c>
      <c r="C45" s="84"/>
      <c r="D45" s="84"/>
      <c r="E45" s="84"/>
    </row>
    <row r="46" spans="1:5" s="10" customFormat="1" ht="15.75" hidden="1">
      <c r="A46" s="89" t="s">
        <v>427</v>
      </c>
      <c r="B46" s="104">
        <v>2</v>
      </c>
      <c r="C46" s="84"/>
      <c r="D46" s="84"/>
      <c r="E46" s="84"/>
    </row>
    <row r="47" spans="1:5" s="10" customFormat="1" ht="15.75" hidden="1">
      <c r="A47" s="89" t="s">
        <v>428</v>
      </c>
      <c r="B47" s="104">
        <v>2</v>
      </c>
      <c r="C47" s="84"/>
      <c r="D47" s="84"/>
      <c r="E47" s="84"/>
    </row>
    <row r="48" spans="1:5" s="10" customFormat="1" ht="15.75" hidden="1">
      <c r="A48" s="89" t="s">
        <v>416</v>
      </c>
      <c r="B48" s="104"/>
      <c r="C48" s="84">
        <f>SUM(C49:C58)</f>
        <v>0</v>
      </c>
      <c r="D48" s="84">
        <f>SUM(D49:D58)</f>
        <v>0</v>
      </c>
      <c r="E48" s="84">
        <f>SUM(E49:E58)</f>
        <v>0</v>
      </c>
    </row>
    <row r="49" spans="1:5" s="10" customFormat="1" ht="15.75" hidden="1">
      <c r="A49" s="89" t="s">
        <v>429</v>
      </c>
      <c r="B49" s="104">
        <v>2</v>
      </c>
      <c r="C49" s="84"/>
      <c r="D49" s="84"/>
      <c r="E49" s="84"/>
    </row>
    <row r="50" spans="1:5" s="10" customFormat="1" ht="31.5" hidden="1">
      <c r="A50" s="89" t="s">
        <v>430</v>
      </c>
      <c r="B50" s="104">
        <v>2</v>
      </c>
      <c r="C50" s="84"/>
      <c r="D50" s="84"/>
      <c r="E50" s="84"/>
    </row>
    <row r="51" spans="1:5" s="10" customFormat="1" ht="31.5" hidden="1">
      <c r="A51" s="89" t="s">
        <v>431</v>
      </c>
      <c r="B51" s="104">
        <v>2</v>
      </c>
      <c r="C51" s="84"/>
      <c r="D51" s="84"/>
      <c r="E51" s="84"/>
    </row>
    <row r="52" spans="1:5" s="10" customFormat="1" ht="15.75" hidden="1">
      <c r="A52" s="89" t="s">
        <v>432</v>
      </c>
      <c r="B52" s="104">
        <v>2</v>
      </c>
      <c r="C52" s="84"/>
      <c r="D52" s="84"/>
      <c r="E52" s="84"/>
    </row>
    <row r="53" spans="1:5" s="10" customFormat="1" ht="15.75" hidden="1">
      <c r="A53" s="89" t="s">
        <v>433</v>
      </c>
      <c r="B53" s="104">
        <v>2</v>
      </c>
      <c r="C53" s="84"/>
      <c r="D53" s="84"/>
      <c r="E53" s="84"/>
    </row>
    <row r="54" spans="1:5" s="10" customFormat="1" ht="15.75" hidden="1">
      <c r="A54" s="89" t="s">
        <v>434</v>
      </c>
      <c r="B54" s="104">
        <v>2</v>
      </c>
      <c r="C54" s="84"/>
      <c r="D54" s="84"/>
      <c r="E54" s="84"/>
    </row>
    <row r="55" spans="1:5" s="10" customFormat="1" ht="15.75" hidden="1">
      <c r="A55" s="89" t="s">
        <v>435</v>
      </c>
      <c r="B55" s="104">
        <v>2</v>
      </c>
      <c r="C55" s="84"/>
      <c r="D55" s="84"/>
      <c r="E55" s="84"/>
    </row>
    <row r="56" spans="1:5" s="10" customFormat="1" ht="15.75" hidden="1">
      <c r="A56" s="89" t="s">
        <v>469</v>
      </c>
      <c r="B56" s="104">
        <v>2</v>
      </c>
      <c r="C56" s="84"/>
      <c r="D56" s="84"/>
      <c r="E56" s="84"/>
    </row>
    <row r="57" spans="1:5" s="10" customFormat="1" ht="15.75" hidden="1">
      <c r="A57" s="89" t="s">
        <v>436</v>
      </c>
      <c r="B57" s="104">
        <v>2</v>
      </c>
      <c r="C57" s="84"/>
      <c r="D57" s="84"/>
      <c r="E57" s="84"/>
    </row>
    <row r="58" spans="1:5" s="10" customFormat="1" ht="15.75" hidden="1">
      <c r="A58" s="89" t="s">
        <v>437</v>
      </c>
      <c r="B58" s="104">
        <v>2</v>
      </c>
      <c r="C58" s="84"/>
      <c r="D58" s="84"/>
      <c r="E58" s="84"/>
    </row>
    <row r="59" spans="1:5" s="10" customFormat="1" ht="15.75">
      <c r="A59" s="112" t="s">
        <v>187</v>
      </c>
      <c r="B59" s="104"/>
      <c r="C59" s="84">
        <f>SUM(C30:C32)+SUM(C28:C28)</f>
        <v>300000</v>
      </c>
      <c r="D59" s="84">
        <f>SUM(D30:D32)+SUM(D28:D28)</f>
        <v>430000</v>
      </c>
      <c r="E59" s="84">
        <f>SUM(E30:E32)+SUM(E28:E28)</f>
        <v>430000</v>
      </c>
    </row>
    <row r="60" spans="1:5" s="10" customFormat="1" ht="15.75">
      <c r="A60" s="43" t="s">
        <v>185</v>
      </c>
      <c r="B60" s="104"/>
      <c r="C60" s="86">
        <f>SUM(C61:C63)</f>
        <v>300000</v>
      </c>
      <c r="D60" s="86">
        <f>SUM(D61:D63)</f>
        <v>430000</v>
      </c>
      <c r="E60" s="86">
        <f>SUM(E61:E63)</f>
        <v>430000</v>
      </c>
    </row>
    <row r="61" spans="1:5" s="10" customFormat="1" ht="15.75">
      <c r="A61" s="89" t="s">
        <v>406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</row>
    <row r="62" spans="1:5" s="10" customFormat="1" ht="15.75">
      <c r="A62" s="89" t="s">
        <v>245</v>
      </c>
      <c r="B62" s="102">
        <v>2</v>
      </c>
      <c r="C62" s="84">
        <f>SUMIF($B$19:$B$60,"2",C$19:C$60)</f>
        <v>300000</v>
      </c>
      <c r="D62" s="84">
        <f>SUMIF($B$19:$B$60,"2",D$19:D$60)</f>
        <v>430000</v>
      </c>
      <c r="E62" s="84">
        <f>SUMIF($B$19:$B$60,"2",E$19:E$60)</f>
        <v>430000</v>
      </c>
    </row>
    <row r="63" spans="1:5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</row>
    <row r="64" spans="1:5" s="10" customFormat="1" ht="15.75">
      <c r="A64" s="67" t="s">
        <v>246</v>
      </c>
      <c r="B64" s="17"/>
      <c r="C64" s="84"/>
      <c r="D64" s="84"/>
      <c r="E64" s="84"/>
    </row>
    <row r="65" spans="1:5" s="10" customFormat="1" ht="15.75" hidden="1">
      <c r="A65" s="64" t="s">
        <v>199</v>
      </c>
      <c r="B65" s="17"/>
      <c r="C65" s="84"/>
      <c r="D65" s="84"/>
      <c r="E65" s="84"/>
    </row>
    <row r="66" spans="1:5" s="10" customFormat="1" ht="31.5">
      <c r="A66" s="64" t="s">
        <v>441</v>
      </c>
      <c r="B66" s="17">
        <v>2</v>
      </c>
      <c r="C66" s="84"/>
      <c r="D66" s="84">
        <v>16100</v>
      </c>
      <c r="E66" s="84">
        <v>16100</v>
      </c>
    </row>
    <row r="67" spans="1:5" s="10" customFormat="1" ht="31.5">
      <c r="A67" s="64" t="s">
        <v>601</v>
      </c>
      <c r="B67" s="17">
        <v>2</v>
      </c>
      <c r="C67" s="84"/>
      <c r="D67" s="84">
        <v>18974</v>
      </c>
      <c r="E67" s="84">
        <v>18974</v>
      </c>
    </row>
    <row r="68" spans="1:5" s="10" customFormat="1" ht="31.5" hidden="1">
      <c r="A68" s="64" t="s">
        <v>440</v>
      </c>
      <c r="B68" s="17"/>
      <c r="C68" s="84"/>
      <c r="D68" s="84"/>
      <c r="E68" s="84"/>
    </row>
    <row r="69" spans="1:5" s="10" customFormat="1" ht="15.75" hidden="1">
      <c r="A69" s="64" t="s">
        <v>439</v>
      </c>
      <c r="B69" s="17"/>
      <c r="C69" s="84"/>
      <c r="D69" s="84"/>
      <c r="E69" s="84"/>
    </row>
    <row r="70" spans="1:5" s="10" customFormat="1" ht="15.75" hidden="1">
      <c r="A70" s="64"/>
      <c r="B70" s="17"/>
      <c r="C70" s="84"/>
      <c r="D70" s="84"/>
      <c r="E70" s="84"/>
    </row>
    <row r="71" spans="1:5" s="10" customFormat="1" ht="31.5" hidden="1">
      <c r="A71" s="64" t="s">
        <v>197</v>
      </c>
      <c r="B71" s="17"/>
      <c r="C71" s="84"/>
      <c r="D71" s="84"/>
      <c r="E71" s="84"/>
    </row>
    <row r="72" spans="1:5" s="10" customFormat="1" ht="15.75" hidden="1">
      <c r="A72" s="64"/>
      <c r="B72" s="17"/>
      <c r="C72" s="84"/>
      <c r="D72" s="84"/>
      <c r="E72" s="84"/>
    </row>
    <row r="73" spans="1:5" s="10" customFormat="1" ht="31.5" hidden="1">
      <c r="A73" s="64" t="s">
        <v>198</v>
      </c>
      <c r="B73" s="17"/>
      <c r="C73" s="84"/>
      <c r="D73" s="84"/>
      <c r="E73" s="84"/>
    </row>
    <row r="74" spans="1:5" s="10" customFormat="1" ht="15.75" hidden="1">
      <c r="A74" s="64"/>
      <c r="B74" s="17"/>
      <c r="C74" s="84"/>
      <c r="D74" s="84"/>
      <c r="E74" s="84"/>
    </row>
    <row r="75" spans="1:5" s="10" customFormat="1" ht="31.5" hidden="1">
      <c r="A75" s="64" t="s">
        <v>201</v>
      </c>
      <c r="B75" s="17"/>
      <c r="C75" s="84"/>
      <c r="D75" s="84"/>
      <c r="E75" s="84"/>
    </row>
    <row r="76" spans="1:5" s="10" customFormat="1" ht="15.75" hidden="1">
      <c r="A76" s="89" t="s">
        <v>157</v>
      </c>
      <c r="B76" s="104">
        <v>2</v>
      </c>
      <c r="C76" s="84"/>
      <c r="D76" s="84"/>
      <c r="E76" s="84"/>
    </row>
    <row r="77" spans="1:5" s="10" customFormat="1" ht="15.75" hidden="1">
      <c r="A77" s="88" t="s">
        <v>131</v>
      </c>
      <c r="B77" s="17"/>
      <c r="C77" s="84"/>
      <c r="D77" s="84"/>
      <c r="E77" s="84"/>
    </row>
    <row r="78" spans="1:5" s="10" customFormat="1" ht="15.75" hidden="1">
      <c r="A78" s="111" t="s">
        <v>156</v>
      </c>
      <c r="B78" s="17"/>
      <c r="C78" s="84">
        <f>SUM(C76:C77)</f>
        <v>0</v>
      </c>
      <c r="D78" s="84">
        <f>SUM(D76:D77)</f>
        <v>0</v>
      </c>
      <c r="E78" s="84">
        <f>SUM(E76:E77)</f>
        <v>0</v>
      </c>
    </row>
    <row r="79" spans="1:5" s="10" customFormat="1" ht="15.75">
      <c r="A79" s="89" t="s">
        <v>142</v>
      </c>
      <c r="B79" s="17">
        <v>2</v>
      </c>
      <c r="C79" s="84">
        <v>555881</v>
      </c>
      <c r="D79" s="84">
        <v>555881</v>
      </c>
      <c r="E79" s="84">
        <v>555881</v>
      </c>
    </row>
    <row r="80" spans="1:5" s="10" customFormat="1" ht="15.75" hidden="1">
      <c r="A80" s="88" t="s">
        <v>462</v>
      </c>
      <c r="B80" s="104">
        <v>2</v>
      </c>
      <c r="C80" s="84"/>
      <c r="D80" s="84"/>
      <c r="E80" s="84"/>
    </row>
    <row r="81" spans="1:5" s="10" customFormat="1" ht="15.75">
      <c r="A81" s="88" t="s">
        <v>544</v>
      </c>
      <c r="B81" s="104">
        <v>2</v>
      </c>
      <c r="C81" s="84">
        <v>7773</v>
      </c>
      <c r="D81" s="84">
        <v>7773</v>
      </c>
      <c r="E81" s="84">
        <v>7773</v>
      </c>
    </row>
    <row r="82" spans="1:5" s="10" customFormat="1" ht="15.75" hidden="1">
      <c r="A82" s="88" t="s">
        <v>463</v>
      </c>
      <c r="B82" s="104">
        <v>2</v>
      </c>
      <c r="C82" s="84"/>
      <c r="D82" s="84"/>
      <c r="E82" s="84"/>
    </row>
    <row r="83" spans="1:5" s="10" customFormat="1" ht="15.75" hidden="1">
      <c r="A83" s="88" t="s">
        <v>472</v>
      </c>
      <c r="B83" s="104">
        <v>2</v>
      </c>
      <c r="C83" s="84"/>
      <c r="D83" s="84"/>
      <c r="E83" s="84"/>
    </row>
    <row r="84" spans="1:5" s="10" customFormat="1" ht="15.75" hidden="1">
      <c r="A84" s="88" t="s">
        <v>464</v>
      </c>
      <c r="B84" s="104">
        <v>2</v>
      </c>
      <c r="C84" s="84"/>
      <c r="D84" s="84"/>
      <c r="E84" s="84"/>
    </row>
    <row r="85" spans="1:5" s="10" customFormat="1" ht="15.75">
      <c r="A85" s="88" t="s">
        <v>473</v>
      </c>
      <c r="B85" s="104">
        <v>2</v>
      </c>
      <c r="C85" s="84">
        <v>26197</v>
      </c>
      <c r="D85" s="84">
        <v>26197</v>
      </c>
      <c r="E85" s="84">
        <v>26197</v>
      </c>
    </row>
    <row r="86" spans="1:5" s="10" customFormat="1" ht="15.75" hidden="1">
      <c r="A86" s="88" t="s">
        <v>481</v>
      </c>
      <c r="B86" s="17">
        <v>2</v>
      </c>
      <c r="C86" s="84"/>
      <c r="D86" s="84"/>
      <c r="E86" s="84"/>
    </row>
    <row r="87" spans="1:5" s="10" customFormat="1" ht="15.75">
      <c r="A87" s="135" t="s">
        <v>536</v>
      </c>
      <c r="B87" s="17">
        <v>2</v>
      </c>
      <c r="C87" s="84">
        <v>20000</v>
      </c>
      <c r="D87" s="84">
        <v>20000</v>
      </c>
      <c r="E87" s="84">
        <v>20000</v>
      </c>
    </row>
    <row r="88" spans="1:5" s="10" customFormat="1" ht="31.5">
      <c r="A88" s="111" t="s">
        <v>202</v>
      </c>
      <c r="B88" s="17"/>
      <c r="C88" s="84">
        <f>SUM(C79:C87)</f>
        <v>609851</v>
      </c>
      <c r="D88" s="84">
        <f>SUM(D79:D87)</f>
        <v>609851</v>
      </c>
      <c r="E88" s="84">
        <f>SUM(E79:E87)</f>
        <v>609851</v>
      </c>
    </row>
    <row r="89" spans="1:5" s="10" customFormat="1" ht="15.75" hidden="1">
      <c r="A89" s="88" t="s">
        <v>474</v>
      </c>
      <c r="B89" s="104">
        <v>2</v>
      </c>
      <c r="C89" s="84"/>
      <c r="D89" s="84"/>
      <c r="E89" s="84"/>
    </row>
    <row r="90" spans="1:5" s="10" customFormat="1" ht="15.75" hidden="1">
      <c r="A90" s="88" t="s">
        <v>475</v>
      </c>
      <c r="B90" s="104">
        <v>2</v>
      </c>
      <c r="C90" s="84"/>
      <c r="D90" s="84"/>
      <c r="E90" s="84"/>
    </row>
    <row r="91" spans="1:5" s="10" customFormat="1" ht="15.75" hidden="1">
      <c r="A91" s="88" t="s">
        <v>476</v>
      </c>
      <c r="B91" s="104">
        <v>2</v>
      </c>
      <c r="C91" s="84"/>
      <c r="D91" s="84"/>
      <c r="E91" s="84"/>
    </row>
    <row r="92" spans="1:5" s="10" customFormat="1" ht="15.75" hidden="1">
      <c r="A92" s="88" t="s">
        <v>477</v>
      </c>
      <c r="B92" s="104">
        <v>2</v>
      </c>
      <c r="C92" s="84"/>
      <c r="D92" s="84"/>
      <c r="E92" s="84"/>
    </row>
    <row r="93" spans="1:5" s="10" customFormat="1" ht="15.75" hidden="1">
      <c r="A93" s="88" t="s">
        <v>478</v>
      </c>
      <c r="B93" s="104">
        <v>2</v>
      </c>
      <c r="C93" s="84"/>
      <c r="D93" s="84"/>
      <c r="E93" s="84"/>
    </row>
    <row r="94" spans="1:5" s="10" customFormat="1" ht="15.75">
      <c r="A94" s="88" t="s">
        <v>545</v>
      </c>
      <c r="B94" s="104">
        <v>2</v>
      </c>
      <c r="C94" s="84">
        <v>127831</v>
      </c>
      <c r="D94" s="84">
        <v>127831</v>
      </c>
      <c r="E94" s="84">
        <v>127831</v>
      </c>
    </row>
    <row r="95" spans="1:5" s="10" customFormat="1" ht="15.75" hidden="1">
      <c r="A95" s="88" t="s">
        <v>480</v>
      </c>
      <c r="B95" s="17">
        <v>2</v>
      </c>
      <c r="C95" s="84"/>
      <c r="D95" s="84"/>
      <c r="E95" s="84"/>
    </row>
    <row r="96" spans="1:5" s="10" customFormat="1" ht="15.75">
      <c r="A96" s="88" t="s">
        <v>546</v>
      </c>
      <c r="B96" s="17">
        <v>2</v>
      </c>
      <c r="C96" s="84">
        <v>20000</v>
      </c>
      <c r="D96" s="84">
        <v>20000</v>
      </c>
      <c r="E96" s="84">
        <v>20000</v>
      </c>
    </row>
    <row r="97" spans="1:5" s="10" customFormat="1" ht="15.75" hidden="1">
      <c r="A97" s="88" t="s">
        <v>512</v>
      </c>
      <c r="B97" s="17">
        <v>2</v>
      </c>
      <c r="C97" s="84"/>
      <c r="D97" s="84"/>
      <c r="E97" s="84"/>
    </row>
    <row r="98" spans="1:5" s="10" customFormat="1" ht="15.75" hidden="1">
      <c r="A98" s="88" t="s">
        <v>131</v>
      </c>
      <c r="B98" s="17"/>
      <c r="C98" s="84"/>
      <c r="D98" s="84"/>
      <c r="E98" s="84"/>
    </row>
    <row r="99" spans="1:5" s="10" customFormat="1" ht="15.75">
      <c r="A99" s="111" t="s">
        <v>203</v>
      </c>
      <c r="B99" s="17"/>
      <c r="C99" s="84">
        <f>SUM(C89:C98)</f>
        <v>147831</v>
      </c>
      <c r="D99" s="84">
        <f>SUM(D89:D98)</f>
        <v>147831</v>
      </c>
      <c r="E99" s="84">
        <f>SUM(E89:E98)</f>
        <v>147831</v>
      </c>
    </row>
    <row r="100" spans="1:5" s="10" customFormat="1" ht="18" customHeight="1">
      <c r="A100" s="112" t="s">
        <v>200</v>
      </c>
      <c r="B100" s="17"/>
      <c r="C100" s="84">
        <f>C78+C88+C99</f>
        <v>757682</v>
      </c>
      <c r="D100" s="84">
        <f>D78+D88+D99</f>
        <v>757682</v>
      </c>
      <c r="E100" s="84">
        <f>E78+E88+E99</f>
        <v>757682</v>
      </c>
    </row>
    <row r="101" spans="1:5" s="10" customFormat="1" ht="15.75" hidden="1">
      <c r="A101" s="64"/>
      <c r="B101" s="104"/>
      <c r="C101" s="84"/>
      <c r="D101" s="84"/>
      <c r="E101" s="84"/>
    </row>
    <row r="102" spans="1:5" s="10" customFormat="1" ht="31.5" hidden="1">
      <c r="A102" s="64" t="s">
        <v>204</v>
      </c>
      <c r="B102" s="104"/>
      <c r="C102" s="84"/>
      <c r="D102" s="84"/>
      <c r="E102" s="84"/>
    </row>
    <row r="103" spans="1:5" s="10" customFormat="1" ht="15.75" hidden="1">
      <c r="A103" s="89" t="s">
        <v>460</v>
      </c>
      <c r="B103" s="104">
        <v>2</v>
      </c>
      <c r="C103" s="84"/>
      <c r="D103" s="84"/>
      <c r="E103" s="84"/>
    </row>
    <row r="104" spans="1:5" s="10" customFormat="1" ht="31.5" hidden="1">
      <c r="A104" s="64" t="s">
        <v>205</v>
      </c>
      <c r="B104" s="104"/>
      <c r="C104" s="84">
        <f>SUM(C103)</f>
        <v>0</v>
      </c>
      <c r="D104" s="84">
        <f>SUM(D103)</f>
        <v>0</v>
      </c>
      <c r="E104" s="84">
        <f>SUM(E103)</f>
        <v>0</v>
      </c>
    </row>
    <row r="105" spans="1:5" s="10" customFormat="1" ht="15.75" hidden="1">
      <c r="A105" s="64" t="s">
        <v>206</v>
      </c>
      <c r="B105" s="104"/>
      <c r="C105" s="84"/>
      <c r="D105" s="84"/>
      <c r="E105" s="84"/>
    </row>
    <row r="106" spans="1:5" s="10" customFormat="1" ht="15.75" hidden="1">
      <c r="A106" s="64" t="s">
        <v>207</v>
      </c>
      <c r="B106" s="104"/>
      <c r="C106" s="84"/>
      <c r="D106" s="84"/>
      <c r="E106" s="84"/>
    </row>
    <row r="107" spans="1:5" s="10" customFormat="1" ht="15.75" hidden="1">
      <c r="A107" s="124" t="s">
        <v>461</v>
      </c>
      <c r="B107" s="104">
        <v>2</v>
      </c>
      <c r="C107" s="84"/>
      <c r="D107" s="84"/>
      <c r="E107" s="84"/>
    </row>
    <row r="108" spans="1:5" s="10" customFormat="1" ht="15.75" hidden="1">
      <c r="A108" s="124" t="s">
        <v>482</v>
      </c>
      <c r="B108" s="104">
        <v>2</v>
      </c>
      <c r="C108" s="84"/>
      <c r="D108" s="84"/>
      <c r="E108" s="84"/>
    </row>
    <row r="109" spans="1:5" s="10" customFormat="1" ht="15.75" hidden="1">
      <c r="A109" s="124"/>
      <c r="B109" s="104">
        <v>2</v>
      </c>
      <c r="C109" s="84"/>
      <c r="D109" s="84"/>
      <c r="E109" s="84"/>
    </row>
    <row r="110" spans="1:5" s="10" customFormat="1" ht="15.75">
      <c r="A110" s="124" t="s">
        <v>483</v>
      </c>
      <c r="B110" s="104">
        <v>2</v>
      </c>
      <c r="C110" s="84">
        <v>40000</v>
      </c>
      <c r="D110" s="84">
        <v>30000</v>
      </c>
      <c r="E110" s="84">
        <v>30000</v>
      </c>
    </row>
    <row r="111" spans="1:5" s="10" customFormat="1" ht="15.75">
      <c r="A111" s="113" t="s">
        <v>208</v>
      </c>
      <c r="B111" s="104"/>
      <c r="C111" s="84">
        <f>SUM(C107:C110)</f>
        <v>40000</v>
      </c>
      <c r="D111" s="84">
        <f>SUM(D107:D110)</f>
        <v>30000</v>
      </c>
      <c r="E111" s="84">
        <f>SUM(E107:E110)</f>
        <v>30000</v>
      </c>
    </row>
    <row r="112" spans="1:5" s="10" customFormat="1" ht="15.75" hidden="1">
      <c r="A112" s="89" t="s">
        <v>155</v>
      </c>
      <c r="B112" s="104">
        <v>2</v>
      </c>
      <c r="C112" s="84"/>
      <c r="D112" s="84"/>
      <c r="E112" s="84"/>
    </row>
    <row r="113" spans="1:5" s="10" customFormat="1" ht="15.75" hidden="1">
      <c r="A113" s="89"/>
      <c r="B113" s="104"/>
      <c r="C113" s="84"/>
      <c r="D113" s="84"/>
      <c r="E113" s="84"/>
    </row>
    <row r="114" spans="1:5" s="10" customFormat="1" ht="15.75" hidden="1">
      <c r="A114" s="113" t="s">
        <v>154</v>
      </c>
      <c r="B114" s="104"/>
      <c r="C114" s="84">
        <f>SUM(C112:C113)</f>
        <v>0</v>
      </c>
      <c r="D114" s="84">
        <f>SUM(D112:D113)</f>
        <v>0</v>
      </c>
      <c r="E114" s="84">
        <f>SUM(E112:E113)</f>
        <v>0</v>
      </c>
    </row>
    <row r="115" spans="1:5" s="10" customFormat="1" ht="15.75" hidden="1">
      <c r="A115" s="89"/>
      <c r="B115" s="104"/>
      <c r="C115" s="84"/>
      <c r="D115" s="84"/>
      <c r="E115" s="84"/>
    </row>
    <row r="116" spans="1:5" s="10" customFormat="1" ht="15.75">
      <c r="A116" s="64" t="s">
        <v>541</v>
      </c>
      <c r="B116" s="104">
        <v>2</v>
      </c>
      <c r="C116" s="84"/>
      <c r="D116" s="84">
        <v>137400</v>
      </c>
      <c r="E116" s="84">
        <v>137400</v>
      </c>
    </row>
    <row r="117" spans="1:5" s="10" customFormat="1" ht="15.75">
      <c r="A117" s="113" t="s">
        <v>209</v>
      </c>
      <c r="B117" s="104"/>
      <c r="C117" s="84">
        <f>SUM(C115:C116)</f>
        <v>0</v>
      </c>
      <c r="D117" s="84">
        <f>SUM(D115:D116)</f>
        <v>137400</v>
      </c>
      <c r="E117" s="84">
        <f>SUM(E115:E116)</f>
        <v>137400</v>
      </c>
    </row>
    <row r="118" spans="1:5" s="10" customFormat="1" ht="15.75" hidden="1">
      <c r="A118" s="68"/>
      <c r="B118" s="104"/>
      <c r="C118" s="84"/>
      <c r="D118" s="84"/>
      <c r="E118" s="84"/>
    </row>
    <row r="119" spans="1:5" s="10" customFormat="1" ht="17.25" customHeight="1">
      <c r="A119" s="112" t="s">
        <v>442</v>
      </c>
      <c r="B119" s="104"/>
      <c r="C119" s="84">
        <f>C111+C114+C117</f>
        <v>40000</v>
      </c>
      <c r="D119" s="84">
        <f>D111+D114+D117</f>
        <v>167400</v>
      </c>
      <c r="E119" s="84">
        <f>E111+E114+E117</f>
        <v>167400</v>
      </c>
    </row>
    <row r="120" spans="1:5" s="10" customFormat="1" ht="15.75">
      <c r="A120" s="89" t="s">
        <v>228</v>
      </c>
      <c r="B120" s="104">
        <v>2</v>
      </c>
      <c r="C120" s="84">
        <v>204130</v>
      </c>
      <c r="D120" s="84">
        <v>6945</v>
      </c>
      <c r="E120" s="84">
        <v>6945</v>
      </c>
    </row>
    <row r="121" spans="1:5" s="10" customFormat="1" ht="15.75" hidden="1">
      <c r="A121" s="89" t="s">
        <v>229</v>
      </c>
      <c r="B121" s="104">
        <v>2</v>
      </c>
      <c r="C121" s="84"/>
      <c r="D121" s="84"/>
      <c r="E121" s="84"/>
    </row>
    <row r="122" spans="1:5" s="10" customFormat="1" ht="15.75">
      <c r="A122" s="64" t="s">
        <v>443</v>
      </c>
      <c r="B122" s="104"/>
      <c r="C122" s="84">
        <f>SUM(C120:C121)</f>
        <v>204130</v>
      </c>
      <c r="D122" s="84">
        <f>SUM(D120:D121)</f>
        <v>6945</v>
      </c>
      <c r="E122" s="84">
        <f>SUM(E120:E121)</f>
        <v>6945</v>
      </c>
    </row>
    <row r="123" spans="1:5" s="10" customFormat="1" ht="15.75">
      <c r="A123" s="66" t="s">
        <v>246</v>
      </c>
      <c r="B123" s="104"/>
      <c r="C123" s="86">
        <f>SUM(C124:C124:C126)</f>
        <v>1001812</v>
      </c>
      <c r="D123" s="86">
        <f>SUM(D124:D124:D126)</f>
        <v>967101</v>
      </c>
      <c r="E123" s="86">
        <f>SUM(E124:E124:E126)</f>
        <v>967101</v>
      </c>
    </row>
    <row r="124" spans="1:5" s="10" customFormat="1" ht="15.75">
      <c r="A124" s="89" t="s">
        <v>406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</row>
    <row r="125" spans="1:5" s="10" customFormat="1" ht="15.75">
      <c r="A125" s="89" t="s">
        <v>245</v>
      </c>
      <c r="B125" s="102">
        <v>2</v>
      </c>
      <c r="C125" s="84">
        <f>SUMIF($B$64:$B$123,"2",C$64:C$123)</f>
        <v>1001812</v>
      </c>
      <c r="D125" s="84">
        <f>SUMIF($B$64:$B$123,"2",D$64:D$123)</f>
        <v>967101</v>
      </c>
      <c r="E125" s="84">
        <f>SUMIF($B$64:$B$123,"2",E$64:E$123)</f>
        <v>967101</v>
      </c>
    </row>
    <row r="126" spans="1:5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</row>
    <row r="127" spans="1:5" ht="15.75">
      <c r="A127" s="68" t="s">
        <v>93</v>
      </c>
      <c r="B127" s="104"/>
      <c r="C127" s="84"/>
      <c r="D127" s="84"/>
      <c r="E127" s="84"/>
    </row>
    <row r="128" spans="1:5" ht="15.75">
      <c r="A128" s="43" t="s">
        <v>247</v>
      </c>
      <c r="B128" s="104"/>
      <c r="C128" s="86">
        <f>SUM(C129:C131)</f>
        <v>2299338</v>
      </c>
      <c r="D128" s="86">
        <f>SUM(D129:D131)</f>
        <v>2288924</v>
      </c>
      <c r="E128" s="86">
        <f>SUM(E129:E131)</f>
        <v>2660094</v>
      </c>
    </row>
    <row r="129" spans="1:5" ht="15.75">
      <c r="A129" s="89" t="s">
        <v>406</v>
      </c>
      <c r="B129" s="102">
        <v>1</v>
      </c>
      <c r="C129" s="84">
        <f>Felh!J28</f>
        <v>0</v>
      </c>
      <c r="D129" s="84">
        <f>Felh!K28</f>
        <v>0</v>
      </c>
      <c r="E129" s="84">
        <f>Felh!L28</f>
        <v>0</v>
      </c>
    </row>
    <row r="130" spans="1:5" ht="15.75">
      <c r="A130" s="89" t="s">
        <v>245</v>
      </c>
      <c r="B130" s="102">
        <v>2</v>
      </c>
      <c r="C130" s="84">
        <f>Felh!J29</f>
        <v>2299338</v>
      </c>
      <c r="D130" s="84">
        <f>Felh!K29</f>
        <v>2288924</v>
      </c>
      <c r="E130" s="84">
        <f>Felh!L29</f>
        <v>2660094</v>
      </c>
    </row>
    <row r="131" spans="1:5" ht="15.75">
      <c r="A131" s="89" t="s">
        <v>137</v>
      </c>
      <c r="B131" s="102">
        <v>3</v>
      </c>
      <c r="C131" s="84">
        <f>Felh!J30</f>
        <v>0</v>
      </c>
      <c r="D131" s="84">
        <f>Felh!K30</f>
        <v>0</v>
      </c>
      <c r="E131" s="84">
        <f>Felh!L30</f>
        <v>0</v>
      </c>
    </row>
    <row r="132" spans="1:5" ht="15.75">
      <c r="A132" s="43" t="s">
        <v>248</v>
      </c>
      <c r="B132" s="104"/>
      <c r="C132" s="86">
        <f>SUM(C133:C135)</f>
        <v>2193631</v>
      </c>
      <c r="D132" s="86">
        <f>SUM(D133:D135)</f>
        <v>2204045</v>
      </c>
      <c r="E132" s="86">
        <f>SUM(E133:E135)</f>
        <v>4549768</v>
      </c>
    </row>
    <row r="133" spans="1:5" ht="15.75">
      <c r="A133" s="89" t="s">
        <v>406</v>
      </c>
      <c r="B133" s="102">
        <v>1</v>
      </c>
      <c r="C133" s="84">
        <f>Felh!J46</f>
        <v>0</v>
      </c>
      <c r="D133" s="84">
        <f>Felh!K46</f>
        <v>0</v>
      </c>
      <c r="E133" s="84">
        <f>Felh!L46</f>
        <v>0</v>
      </c>
    </row>
    <row r="134" spans="1:5" ht="15.75">
      <c r="A134" s="89" t="s">
        <v>245</v>
      </c>
      <c r="B134" s="102">
        <v>2</v>
      </c>
      <c r="C134" s="84">
        <f>Felh!J47</f>
        <v>2193631</v>
      </c>
      <c r="D134" s="84">
        <f>Felh!K47</f>
        <v>2204045</v>
      </c>
      <c r="E134" s="84">
        <f>Felh!L47</f>
        <v>4549768</v>
      </c>
    </row>
    <row r="135" spans="1:5" ht="15" customHeight="1">
      <c r="A135" s="89" t="s">
        <v>137</v>
      </c>
      <c r="B135" s="102">
        <v>3</v>
      </c>
      <c r="C135" s="84">
        <f>Felh!J48</f>
        <v>0</v>
      </c>
      <c r="D135" s="84">
        <f>Felh!K48</f>
        <v>0</v>
      </c>
      <c r="E135" s="84">
        <f>Felh!L48</f>
        <v>0</v>
      </c>
    </row>
    <row r="136" spans="1:5" ht="15.75">
      <c r="A136" s="43" t="s">
        <v>249</v>
      </c>
      <c r="B136" s="104"/>
      <c r="C136" s="86">
        <f>SUM(C137:C139)</f>
        <v>25698</v>
      </c>
      <c r="D136" s="86">
        <f>SUM(D137:D139)</f>
        <v>151991</v>
      </c>
      <c r="E136" s="86">
        <f>SUM(E137:E139)</f>
        <v>151991</v>
      </c>
    </row>
    <row r="137" spans="1:5" ht="15.75">
      <c r="A137" s="89" t="s">
        <v>406</v>
      </c>
      <c r="B137" s="102">
        <v>1</v>
      </c>
      <c r="C137" s="84">
        <f>Felh!J67</f>
        <v>0</v>
      </c>
      <c r="D137" s="84">
        <f>Felh!K67</f>
        <v>0</v>
      </c>
      <c r="E137" s="84">
        <f>Felh!L67</f>
        <v>0</v>
      </c>
    </row>
    <row r="138" spans="1:5" ht="15.75">
      <c r="A138" s="89" t="s">
        <v>245</v>
      </c>
      <c r="B138" s="102">
        <v>2</v>
      </c>
      <c r="C138" s="84">
        <f>Felh!J68</f>
        <v>25698</v>
      </c>
      <c r="D138" s="84">
        <f>Felh!K68</f>
        <v>151991</v>
      </c>
      <c r="E138" s="84">
        <f>Felh!L68</f>
        <v>151991</v>
      </c>
    </row>
    <row r="139" spans="1:5" ht="15.75">
      <c r="A139" s="89" t="s">
        <v>137</v>
      </c>
      <c r="B139" s="102">
        <v>3</v>
      </c>
      <c r="C139" s="84">
        <f>Felh!J69</f>
        <v>0</v>
      </c>
      <c r="D139" s="84">
        <f>Felh!K69</f>
        <v>0</v>
      </c>
      <c r="E139" s="84">
        <f>Felh!L69</f>
        <v>0</v>
      </c>
    </row>
    <row r="140" spans="1:5" ht="16.5">
      <c r="A140" s="70" t="s">
        <v>250</v>
      </c>
      <c r="B140" s="105"/>
      <c r="C140" s="84"/>
      <c r="D140" s="84"/>
      <c r="E140" s="84"/>
    </row>
    <row r="141" spans="1:5" ht="15.75">
      <c r="A141" s="68" t="s">
        <v>139</v>
      </c>
      <c r="B141" s="104"/>
      <c r="C141" s="15"/>
      <c r="D141" s="15"/>
      <c r="E141" s="15"/>
    </row>
    <row r="142" spans="1:5" ht="15.75">
      <c r="A142" s="64" t="s">
        <v>235</v>
      </c>
      <c r="B142" s="104"/>
      <c r="C142" s="15"/>
      <c r="D142" s="15"/>
      <c r="E142" s="15"/>
    </row>
    <row r="143" spans="1:5" ht="31.5" hidden="1">
      <c r="A143" s="89" t="s">
        <v>444</v>
      </c>
      <c r="B143" s="104"/>
      <c r="C143" s="15"/>
      <c r="D143" s="15"/>
      <c r="E143" s="15"/>
    </row>
    <row r="144" spans="1:5" ht="31.5" hidden="1">
      <c r="A144" s="89" t="s">
        <v>237</v>
      </c>
      <c r="B144" s="104"/>
      <c r="C144" s="15"/>
      <c r="D144" s="15"/>
      <c r="E144" s="15"/>
    </row>
    <row r="145" spans="1:5" ht="31.5" hidden="1">
      <c r="A145" s="89" t="s">
        <v>445</v>
      </c>
      <c r="B145" s="104"/>
      <c r="C145" s="15"/>
      <c r="D145" s="15"/>
      <c r="E145" s="15"/>
    </row>
    <row r="146" spans="1:5" ht="31.5">
      <c r="A146" s="89" t="s">
        <v>238</v>
      </c>
      <c r="B146" s="104">
        <v>2</v>
      </c>
      <c r="C146" s="15">
        <v>415848</v>
      </c>
      <c r="D146" s="15">
        <v>415848</v>
      </c>
      <c r="E146" s="15">
        <v>918579</v>
      </c>
    </row>
    <row r="147" spans="1:5" ht="15.75" hidden="1">
      <c r="A147" s="89" t="s">
        <v>239</v>
      </c>
      <c r="B147" s="104"/>
      <c r="C147" s="15"/>
      <c r="D147" s="15"/>
      <c r="E147" s="15"/>
    </row>
    <row r="148" spans="1:5" ht="31.5" hidden="1">
      <c r="A148" s="89" t="s">
        <v>458</v>
      </c>
      <c r="B148" s="104"/>
      <c r="C148" s="15"/>
      <c r="D148" s="15"/>
      <c r="E148" s="15"/>
    </row>
    <row r="149" spans="1:5" ht="15.75" hidden="1">
      <c r="A149" s="89" t="s">
        <v>243</v>
      </c>
      <c r="B149" s="104"/>
      <c r="C149" s="15"/>
      <c r="D149" s="15"/>
      <c r="E149" s="15"/>
    </row>
    <row r="150" spans="1:5" ht="15.75" hidden="1">
      <c r="A150" s="64" t="s">
        <v>244</v>
      </c>
      <c r="B150" s="104"/>
      <c r="C150" s="15"/>
      <c r="D150" s="15"/>
      <c r="E150" s="15"/>
    </row>
    <row r="151" spans="1:5" ht="15.75" hidden="1">
      <c r="A151" s="64" t="s">
        <v>236</v>
      </c>
      <c r="B151" s="104"/>
      <c r="C151" s="15"/>
      <c r="D151" s="15"/>
      <c r="E151" s="15"/>
    </row>
    <row r="152" spans="1:5" ht="15.75">
      <c r="A152" s="43" t="s">
        <v>139</v>
      </c>
      <c r="B152" s="104"/>
      <c r="C152" s="86">
        <f>SUM(C153:C155)</f>
        <v>415848</v>
      </c>
      <c r="D152" s="86">
        <f>SUM(D153:D155)</f>
        <v>415848</v>
      </c>
      <c r="E152" s="86">
        <f>SUM(E153:E155)</f>
        <v>918579</v>
      </c>
    </row>
    <row r="153" spans="1:5" ht="15.75">
      <c r="A153" s="89" t="s">
        <v>406</v>
      </c>
      <c r="B153" s="102">
        <v>1</v>
      </c>
      <c r="C153" s="84">
        <f>SUMIF($B$141:$B$152,"1",C$141:C$152)</f>
        <v>0</v>
      </c>
      <c r="D153" s="84">
        <f>SUMIF($B$141:$B$152,"1",D$141:D$152)</f>
        <v>0</v>
      </c>
      <c r="E153" s="84">
        <f>SUMIF($B$141:$B$152,"1",E$141:E$152)</f>
        <v>0</v>
      </c>
    </row>
    <row r="154" spans="1:5" ht="15.75">
      <c r="A154" s="89" t="s">
        <v>245</v>
      </c>
      <c r="B154" s="102">
        <v>2</v>
      </c>
      <c r="C154" s="84">
        <f>SUMIF($B$141:$B$152,"2",C$141:C$152)</f>
        <v>415848</v>
      </c>
      <c r="D154" s="84">
        <f>SUMIF($B$141:$B$152,"2",D$141:D$152)</f>
        <v>415848</v>
      </c>
      <c r="E154" s="84">
        <f>SUMIF($B$141:$B$152,"2",E$141:E$152)</f>
        <v>918579</v>
      </c>
    </row>
    <row r="155" spans="1:5" ht="15.75">
      <c r="A155" s="89" t="s">
        <v>137</v>
      </c>
      <c r="B155" s="102">
        <v>3</v>
      </c>
      <c r="C155" s="84">
        <f>SUMIF($B$141:$B$152,"3",C$141:C$152)</f>
        <v>0</v>
      </c>
      <c r="D155" s="84">
        <f>SUMIF($B$141:$B$152,"3",D$141:D$152)</f>
        <v>0</v>
      </c>
      <c r="E155" s="84">
        <f>SUMIF($B$141:$B$152,"3",E$141:E$152)</f>
        <v>0</v>
      </c>
    </row>
    <row r="156" spans="1:5" ht="15.75" hidden="1">
      <c r="A156" s="68" t="s">
        <v>140</v>
      </c>
      <c r="B156" s="104"/>
      <c r="C156" s="15"/>
      <c r="D156" s="15"/>
      <c r="E156" s="15"/>
    </row>
    <row r="157" spans="1:5" ht="15.75" hidden="1">
      <c r="A157" s="64" t="s">
        <v>235</v>
      </c>
      <c r="B157" s="104"/>
      <c r="C157" s="15"/>
      <c r="D157" s="15"/>
      <c r="E157" s="15"/>
    </row>
    <row r="158" spans="1:5" ht="31.5" hidden="1">
      <c r="A158" s="89" t="s">
        <v>444</v>
      </c>
      <c r="B158" s="104"/>
      <c r="C158" s="15"/>
      <c r="D158" s="15"/>
      <c r="E158" s="15"/>
    </row>
    <row r="159" spans="1:5" ht="31.5" hidden="1">
      <c r="A159" s="89" t="s">
        <v>237</v>
      </c>
      <c r="B159" s="104"/>
      <c r="C159" s="15"/>
      <c r="D159" s="15"/>
      <c r="E159" s="15"/>
    </row>
    <row r="160" spans="1:5" ht="31.5" hidden="1">
      <c r="A160" s="89" t="s">
        <v>445</v>
      </c>
      <c r="B160" s="104"/>
      <c r="C160" s="15"/>
      <c r="D160" s="15"/>
      <c r="E160" s="15"/>
    </row>
    <row r="161" spans="1:5" ht="15.75" hidden="1">
      <c r="A161" s="89" t="s">
        <v>238</v>
      </c>
      <c r="B161" s="104"/>
      <c r="C161" s="15"/>
      <c r="D161" s="15"/>
      <c r="E161" s="15"/>
    </row>
    <row r="162" spans="1:5" ht="15.75" hidden="1">
      <c r="A162" s="89" t="s">
        <v>239</v>
      </c>
      <c r="B162" s="104"/>
      <c r="C162" s="15"/>
      <c r="D162" s="15"/>
      <c r="E162" s="15"/>
    </row>
    <row r="163" spans="1:5" ht="31.5" hidden="1">
      <c r="A163" s="89" t="s">
        <v>458</v>
      </c>
      <c r="B163" s="104"/>
      <c r="C163" s="15"/>
      <c r="D163" s="15"/>
      <c r="E163" s="15"/>
    </row>
    <row r="164" spans="1:5" ht="15.75" hidden="1">
      <c r="A164" s="89" t="s">
        <v>243</v>
      </c>
      <c r="B164" s="104"/>
      <c r="C164" s="15"/>
      <c r="D164" s="15"/>
      <c r="E164" s="15"/>
    </row>
    <row r="165" spans="1:5" ht="15.75" hidden="1">
      <c r="A165" s="64" t="s">
        <v>244</v>
      </c>
      <c r="B165" s="104"/>
      <c r="C165" s="15"/>
      <c r="D165" s="15"/>
      <c r="E165" s="15"/>
    </row>
    <row r="166" spans="1:5" ht="15.75" hidden="1">
      <c r="A166" s="64" t="s">
        <v>236</v>
      </c>
      <c r="B166" s="104"/>
      <c r="C166" s="15"/>
      <c r="D166" s="15"/>
      <c r="E166" s="15"/>
    </row>
    <row r="167" spans="1:5" ht="15.75" hidden="1">
      <c r="A167" s="43" t="s">
        <v>251</v>
      </c>
      <c r="B167" s="104"/>
      <c r="C167" s="86">
        <f>SUM(C168:C170)</f>
        <v>0</v>
      </c>
      <c r="D167" s="86">
        <f>SUM(D168:D170)</f>
        <v>0</v>
      </c>
      <c r="E167" s="86">
        <f>SUM(E168:E170)</f>
        <v>0</v>
      </c>
    </row>
    <row r="168" spans="1:5" ht="15.75" hidden="1">
      <c r="A168" s="89" t="s">
        <v>406</v>
      </c>
      <c r="B168" s="102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</row>
    <row r="169" spans="1:5" ht="15.75" hidden="1">
      <c r="A169" s="89" t="s">
        <v>245</v>
      </c>
      <c r="B169" s="102">
        <v>2</v>
      </c>
      <c r="C169" s="84">
        <f>SUMIF($B$156:$B$167,"2",C$156:C$167)</f>
        <v>0</v>
      </c>
      <c r="D169" s="84">
        <f>SUMIF($B$156:$B$167,"2",D$156:D$167)</f>
        <v>0</v>
      </c>
      <c r="E169" s="84">
        <f>SUMIF($B$156:$B$167,"2",E$156:E$167)</f>
        <v>0</v>
      </c>
    </row>
    <row r="170" spans="1:5" ht="15.75" hidden="1">
      <c r="A170" s="89" t="s">
        <v>137</v>
      </c>
      <c r="B170" s="102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</row>
    <row r="171" spans="1:5" ht="16.5">
      <c r="A171" s="69" t="s">
        <v>141</v>
      </c>
      <c r="B171" s="105"/>
      <c r="C171" s="18">
        <f>C7+C11+C15+C60+C123+C128+C132+C136+C152+C167</f>
        <v>17220784</v>
      </c>
      <c r="D171" s="18">
        <f>D7+D11+D15+D60+D123+D128+D132+D136+D152+D167</f>
        <v>16892062</v>
      </c>
      <c r="E171" s="18">
        <f>E7+E11+E15+E60+E123+E128+E132+E136+E152+E167</f>
        <v>19413281</v>
      </c>
    </row>
    <row r="172" ht="15.75" hidden="1">
      <c r="C172" s="41">
        <f>Bevételek!C307</f>
        <v>16949982</v>
      </c>
    </row>
    <row r="173" ht="15.75" hidden="1">
      <c r="C173" s="41">
        <f>C172-C171</f>
        <v>-270802</v>
      </c>
    </row>
    <row r="174" ht="15.75"/>
    <row r="175" ht="15.75">
      <c r="F175" s="193"/>
    </row>
    <row r="185" ht="14.25" customHeight="1"/>
    <row r="365" ht="15.75"/>
    <row r="366" ht="15.75"/>
    <row r="367" ht="15.75"/>
    <row r="368" ht="15.75"/>
    <row r="369" ht="15.75"/>
    <row r="370" ht="15.75"/>
    <row r="371" ht="15.75"/>
    <row r="377" ht="15.75"/>
    <row r="378" ht="15.75"/>
    <row r="379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48"/>
  <sheetViews>
    <sheetView zoomScale="86" zoomScaleNormal="86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R1:W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1.00390625" style="2" customWidth="1"/>
    <col min="5" max="5" width="12.00390625" style="2" customWidth="1"/>
    <col min="6" max="6" width="10.421875" style="2" customWidth="1"/>
    <col min="7" max="14" width="12.7109375" style="2" customWidth="1"/>
    <col min="15" max="15" width="12.7109375" style="20" customWidth="1"/>
    <col min="16" max="17" width="14.140625" style="2" customWidth="1"/>
    <col min="18" max="16384" width="9.140625" style="2" customWidth="1"/>
  </cols>
  <sheetData>
    <row r="1" spans="1:15" ht="15.75">
      <c r="A1" s="294" t="s">
        <v>542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15.75">
      <c r="A2" s="294" t="s">
        <v>467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4" spans="1:17" s="3" customFormat="1" ht="15.75" customHeight="1">
      <c r="A4" s="296" t="s">
        <v>279</v>
      </c>
      <c r="B4" s="321" t="s">
        <v>153</v>
      </c>
      <c r="C4" s="321" t="s">
        <v>132</v>
      </c>
      <c r="D4" s="321"/>
      <c r="E4" s="321"/>
      <c r="F4" s="321" t="s">
        <v>133</v>
      </c>
      <c r="G4" s="321"/>
      <c r="H4" s="321"/>
      <c r="I4" s="321" t="s">
        <v>28</v>
      </c>
      <c r="J4" s="321"/>
      <c r="K4" s="321"/>
      <c r="L4" s="321" t="s">
        <v>15</v>
      </c>
      <c r="M4" s="321"/>
      <c r="N4" s="321"/>
      <c r="O4" s="321" t="s">
        <v>5</v>
      </c>
      <c r="P4" s="321"/>
      <c r="Q4" s="321"/>
    </row>
    <row r="5" spans="1:17" s="3" customFormat="1" ht="31.5">
      <c r="A5" s="296"/>
      <c r="B5" s="321"/>
      <c r="C5" s="40" t="s">
        <v>182</v>
      </c>
      <c r="D5" s="40" t="s">
        <v>655</v>
      </c>
      <c r="E5" s="40" t="s">
        <v>654</v>
      </c>
      <c r="F5" s="40" t="s">
        <v>182</v>
      </c>
      <c r="G5" s="40" t="s">
        <v>655</v>
      </c>
      <c r="H5" s="40" t="s">
        <v>654</v>
      </c>
      <c r="I5" s="40" t="s">
        <v>182</v>
      </c>
      <c r="J5" s="40" t="s">
        <v>655</v>
      </c>
      <c r="K5" s="40" t="s">
        <v>654</v>
      </c>
      <c r="L5" s="40" t="s">
        <v>182</v>
      </c>
      <c r="M5" s="40" t="s">
        <v>655</v>
      </c>
      <c r="N5" s="40" t="s">
        <v>654</v>
      </c>
      <c r="O5" s="40" t="s">
        <v>182</v>
      </c>
      <c r="P5" s="40" t="s">
        <v>655</v>
      </c>
      <c r="Q5" s="40" t="s">
        <v>654</v>
      </c>
    </row>
    <row r="6" spans="1:17" s="3" customFormat="1" ht="31.5">
      <c r="A6" s="7" t="s">
        <v>252</v>
      </c>
      <c r="B6" s="101">
        <v>2</v>
      </c>
      <c r="C6" s="5">
        <v>3741847</v>
      </c>
      <c r="D6" s="5">
        <v>3741847</v>
      </c>
      <c r="E6" s="5">
        <v>3401847</v>
      </c>
      <c r="F6" s="5">
        <v>830517</v>
      </c>
      <c r="G6" s="5">
        <v>830517</v>
      </c>
      <c r="H6" s="5">
        <v>772067</v>
      </c>
      <c r="I6" s="5">
        <v>550000</v>
      </c>
      <c r="J6" s="5">
        <v>550000</v>
      </c>
      <c r="K6" s="5">
        <v>350000</v>
      </c>
      <c r="L6" s="5">
        <v>148500</v>
      </c>
      <c r="M6" s="5">
        <v>148500</v>
      </c>
      <c r="N6" s="5">
        <v>28500</v>
      </c>
      <c r="O6" s="5">
        <f aca="true" t="shared" si="0" ref="O6:O48">C6+F6+I6+L6</f>
        <v>5270864</v>
      </c>
      <c r="P6" s="5">
        <f aca="true" t="shared" si="1" ref="P6:P48">D6+G6+J6+M6</f>
        <v>5270864</v>
      </c>
      <c r="Q6" s="5">
        <f aca="true" t="shared" si="2" ref="Q6:Q48">E6+H6+K6+N6</f>
        <v>4552414</v>
      </c>
    </row>
    <row r="7" spans="1:17" s="3" customFormat="1" ht="31.5">
      <c r="A7" s="7" t="s">
        <v>526</v>
      </c>
      <c r="B7" s="101">
        <v>3</v>
      </c>
      <c r="C7" s="5">
        <v>575000</v>
      </c>
      <c r="D7" s="5">
        <v>575000</v>
      </c>
      <c r="E7" s="5">
        <v>575000</v>
      </c>
      <c r="F7" s="5">
        <v>127750</v>
      </c>
      <c r="G7" s="5">
        <v>127750</v>
      </c>
      <c r="H7" s="5">
        <v>127750</v>
      </c>
      <c r="I7" s="141"/>
      <c r="J7" s="141"/>
      <c r="K7" s="141"/>
      <c r="L7" s="141"/>
      <c r="M7" s="141"/>
      <c r="N7" s="141"/>
      <c r="O7" s="5">
        <f t="shared" si="0"/>
        <v>702750</v>
      </c>
      <c r="P7" s="5">
        <f t="shared" si="1"/>
        <v>702750</v>
      </c>
      <c r="Q7" s="5">
        <f t="shared" si="2"/>
        <v>702750</v>
      </c>
    </row>
    <row r="8" spans="1:17" s="3" customFormat="1" ht="15.75">
      <c r="A8" s="123" t="s">
        <v>527</v>
      </c>
      <c r="B8" s="101">
        <v>3</v>
      </c>
      <c r="C8" s="5">
        <v>50000</v>
      </c>
      <c r="D8" s="5">
        <v>50000</v>
      </c>
      <c r="E8" s="5">
        <v>50000</v>
      </c>
      <c r="F8" s="5">
        <v>25000</v>
      </c>
      <c r="G8" s="5">
        <v>25000</v>
      </c>
      <c r="H8" s="5">
        <v>25000</v>
      </c>
      <c r="I8" s="141"/>
      <c r="J8" s="141"/>
      <c r="K8" s="141"/>
      <c r="L8" s="141"/>
      <c r="M8" s="141"/>
      <c r="N8" s="141"/>
      <c r="O8" s="5">
        <f t="shared" si="0"/>
        <v>75000</v>
      </c>
      <c r="P8" s="5">
        <f t="shared" si="1"/>
        <v>75000</v>
      </c>
      <c r="Q8" s="5">
        <f t="shared" si="2"/>
        <v>75000</v>
      </c>
    </row>
    <row r="9" spans="1:17" s="3" customFormat="1" ht="15.75">
      <c r="A9" s="7" t="s">
        <v>253</v>
      </c>
      <c r="B9" s="101">
        <v>2</v>
      </c>
      <c r="C9" s="5">
        <v>300000</v>
      </c>
      <c r="D9" s="5">
        <v>150000</v>
      </c>
      <c r="E9" s="5"/>
      <c r="F9" s="5">
        <v>66000</v>
      </c>
      <c r="G9" s="5">
        <v>33000</v>
      </c>
      <c r="H9" s="5"/>
      <c r="I9" s="5">
        <v>360000</v>
      </c>
      <c r="J9" s="5">
        <v>307638</v>
      </c>
      <c r="K9" s="5">
        <v>307638</v>
      </c>
      <c r="L9" s="5">
        <v>97200</v>
      </c>
      <c r="M9" s="5">
        <v>83062</v>
      </c>
      <c r="N9" s="5">
        <v>83062</v>
      </c>
      <c r="O9" s="5">
        <f t="shared" si="0"/>
        <v>823200</v>
      </c>
      <c r="P9" s="5">
        <f t="shared" si="1"/>
        <v>573700</v>
      </c>
      <c r="Q9" s="5">
        <f t="shared" si="2"/>
        <v>390700</v>
      </c>
    </row>
    <row r="10" spans="1:17" s="3" customFormat="1" ht="31.5" hidden="1">
      <c r="A10" s="7" t="s">
        <v>254</v>
      </c>
      <c r="B10" s="101">
        <v>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 hidden="1">
      <c r="A11" s="7" t="s">
        <v>255</v>
      </c>
      <c r="B11" s="101">
        <v>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5">
        <f t="shared" si="0"/>
        <v>0</v>
      </c>
      <c r="P11" s="5">
        <f t="shared" si="1"/>
        <v>0</v>
      </c>
      <c r="Q11" s="5">
        <f t="shared" si="2"/>
        <v>0</v>
      </c>
    </row>
    <row r="12" spans="1:17" s="3" customFormat="1" ht="15.75" hidden="1">
      <c r="A12" s="7" t="s">
        <v>256</v>
      </c>
      <c r="B12" s="101">
        <v>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257</v>
      </c>
      <c r="B13" s="101">
        <v>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506</v>
      </c>
      <c r="B14" s="101">
        <v>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507</v>
      </c>
      <c r="B15" s="101">
        <v>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258</v>
      </c>
      <c r="B16" s="101">
        <v>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259</v>
      </c>
      <c r="B17" s="101">
        <v>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>
      <c r="A18" s="7" t="s">
        <v>260</v>
      </c>
      <c r="B18" s="101">
        <v>2</v>
      </c>
      <c r="C18" s="141"/>
      <c r="D18" s="141"/>
      <c r="E18" s="141"/>
      <c r="F18" s="141"/>
      <c r="G18" s="141"/>
      <c r="H18" s="141"/>
      <c r="I18" s="5">
        <v>200000</v>
      </c>
      <c r="J18" s="5">
        <v>150000</v>
      </c>
      <c r="K18" s="5">
        <v>466025</v>
      </c>
      <c r="L18" s="5">
        <v>54000</v>
      </c>
      <c r="M18" s="5">
        <v>40500</v>
      </c>
      <c r="N18" s="5">
        <v>96127</v>
      </c>
      <c r="O18" s="5">
        <f t="shared" si="0"/>
        <v>254000</v>
      </c>
      <c r="P18" s="5">
        <f t="shared" si="1"/>
        <v>190500</v>
      </c>
      <c r="Q18" s="5">
        <f t="shared" si="2"/>
        <v>562152</v>
      </c>
    </row>
    <row r="19" spans="1:17" ht="15.75" hidden="1">
      <c r="A19" s="7" t="s">
        <v>468</v>
      </c>
      <c r="B19" s="101">
        <v>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 hidden="1">
      <c r="A20" s="7" t="s">
        <v>261</v>
      </c>
      <c r="B20" s="101">
        <v>2</v>
      </c>
      <c r="C20" s="141"/>
      <c r="D20" s="141"/>
      <c r="E20" s="141"/>
      <c r="F20" s="141"/>
      <c r="G20" s="141"/>
      <c r="H20" s="141"/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31.5">
      <c r="A21" s="7" t="s">
        <v>262</v>
      </c>
      <c r="B21" s="101">
        <v>2</v>
      </c>
      <c r="C21" s="141"/>
      <c r="D21" s="141"/>
      <c r="E21" s="141"/>
      <c r="F21" s="141"/>
      <c r="G21" s="141"/>
      <c r="H21" s="141"/>
      <c r="I21" s="5">
        <v>100000</v>
      </c>
      <c r="J21" s="5">
        <v>100000</v>
      </c>
      <c r="K21" s="5">
        <v>100000</v>
      </c>
      <c r="L21" s="5">
        <v>27000</v>
      </c>
      <c r="M21" s="5">
        <v>27000</v>
      </c>
      <c r="N21" s="5">
        <v>27000</v>
      </c>
      <c r="O21" s="5">
        <f t="shared" si="0"/>
        <v>127000</v>
      </c>
      <c r="P21" s="5">
        <f t="shared" si="1"/>
        <v>127000</v>
      </c>
      <c r="Q21" s="5">
        <f t="shared" si="2"/>
        <v>127000</v>
      </c>
    </row>
    <row r="22" spans="1:17" s="3" customFormat="1" ht="15.75" hidden="1">
      <c r="A22" s="7" t="s">
        <v>263</v>
      </c>
      <c r="B22" s="101">
        <v>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 hidden="1">
      <c r="A23" s="7" t="s">
        <v>264</v>
      </c>
      <c r="B23" s="101">
        <v>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>
      <c r="A24" s="7" t="s">
        <v>265</v>
      </c>
      <c r="B24" s="101">
        <v>2</v>
      </c>
      <c r="C24" s="141"/>
      <c r="D24" s="141"/>
      <c r="E24" s="141"/>
      <c r="F24" s="141"/>
      <c r="G24" s="141"/>
      <c r="H24" s="141"/>
      <c r="I24" s="5">
        <v>220000</v>
      </c>
      <c r="J24" s="5">
        <v>220000</v>
      </c>
      <c r="K24" s="5">
        <v>220000</v>
      </c>
      <c r="L24" s="5">
        <v>59400</v>
      </c>
      <c r="M24" s="5">
        <v>59400</v>
      </c>
      <c r="N24" s="5">
        <v>59400</v>
      </c>
      <c r="O24" s="5">
        <f t="shared" si="0"/>
        <v>279400</v>
      </c>
      <c r="P24" s="5">
        <f t="shared" si="1"/>
        <v>279400</v>
      </c>
      <c r="Q24" s="5">
        <f t="shared" si="2"/>
        <v>279400</v>
      </c>
    </row>
    <row r="25" spans="1:17" ht="15.75">
      <c r="A25" s="7" t="s">
        <v>266</v>
      </c>
      <c r="B25" s="101">
        <v>2</v>
      </c>
      <c r="C25" s="5">
        <v>560000</v>
      </c>
      <c r="D25" s="5">
        <v>560000</v>
      </c>
      <c r="E25" s="5">
        <v>602333</v>
      </c>
      <c r="F25" s="5">
        <v>123200</v>
      </c>
      <c r="G25" s="5">
        <v>123200</v>
      </c>
      <c r="H25" s="5">
        <v>132513</v>
      </c>
      <c r="I25" s="5">
        <v>350000</v>
      </c>
      <c r="J25" s="5">
        <v>433400</v>
      </c>
      <c r="K25" s="5">
        <v>433400</v>
      </c>
      <c r="L25" s="5">
        <v>365302</v>
      </c>
      <c r="M25" s="5">
        <v>116100</v>
      </c>
      <c r="N25" s="5">
        <v>116100</v>
      </c>
      <c r="O25" s="5">
        <f t="shared" si="0"/>
        <v>1398502</v>
      </c>
      <c r="P25" s="5">
        <f t="shared" si="1"/>
        <v>1232700</v>
      </c>
      <c r="Q25" s="5">
        <f t="shared" si="2"/>
        <v>1284346</v>
      </c>
    </row>
    <row r="26" spans="1:17" s="3" customFormat="1" ht="15.75">
      <c r="A26" s="7" t="s">
        <v>267</v>
      </c>
      <c r="B26" s="101">
        <v>2</v>
      </c>
      <c r="C26" s="141"/>
      <c r="D26" s="141"/>
      <c r="E26" s="141"/>
      <c r="F26" s="141"/>
      <c r="G26" s="141"/>
      <c r="H26" s="141"/>
      <c r="I26" s="5">
        <v>150000</v>
      </c>
      <c r="J26" s="5">
        <v>85015</v>
      </c>
      <c r="K26" s="5">
        <v>92392</v>
      </c>
      <c r="L26" s="5">
        <v>40500</v>
      </c>
      <c r="M26" s="5">
        <v>22954</v>
      </c>
      <c r="N26" s="5">
        <v>23093</v>
      </c>
      <c r="O26" s="5">
        <f t="shared" si="0"/>
        <v>190500</v>
      </c>
      <c r="P26" s="5">
        <f t="shared" si="1"/>
        <v>107969</v>
      </c>
      <c r="Q26" s="5">
        <f t="shared" si="2"/>
        <v>115485</v>
      </c>
    </row>
    <row r="27" spans="1:17" s="3" customFormat="1" ht="15.75" hidden="1">
      <c r="A27" s="7" t="s">
        <v>268</v>
      </c>
      <c r="B27" s="101">
        <v>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31.5" hidden="1">
      <c r="A28" s="7" t="s">
        <v>269</v>
      </c>
      <c r="B28" s="101">
        <v>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ht="15.75" hidden="1">
      <c r="A29" s="7" t="s">
        <v>270</v>
      </c>
      <c r="B29" s="101">
        <v>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>
      <c r="A30" s="7" t="s">
        <v>271</v>
      </c>
      <c r="B30" s="101">
        <v>2</v>
      </c>
      <c r="C30" s="141"/>
      <c r="D30" s="141"/>
      <c r="E30" s="141"/>
      <c r="F30" s="141"/>
      <c r="G30" s="141"/>
      <c r="H30" s="141"/>
      <c r="I30" s="5">
        <v>10000</v>
      </c>
      <c r="J30" s="5">
        <v>10000</v>
      </c>
      <c r="K30" s="5">
        <v>10000</v>
      </c>
      <c r="L30" s="141"/>
      <c r="M30" s="141"/>
      <c r="N30" s="141"/>
      <c r="O30" s="5">
        <f t="shared" si="0"/>
        <v>10000</v>
      </c>
      <c r="P30" s="5">
        <f t="shared" si="1"/>
        <v>10000</v>
      </c>
      <c r="Q30" s="5">
        <f t="shared" si="2"/>
        <v>10000</v>
      </c>
    </row>
    <row r="31" spans="1:17" s="3" customFormat="1" ht="15.75" hidden="1">
      <c r="A31" s="7" t="s">
        <v>272</v>
      </c>
      <c r="B31" s="101">
        <v>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31.5" hidden="1">
      <c r="A32" s="7" t="s">
        <v>273</v>
      </c>
      <c r="B32" s="101">
        <v>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31.5" hidden="1">
      <c r="A33" s="7" t="s">
        <v>274</v>
      </c>
      <c r="B33" s="101">
        <v>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15.75">
      <c r="A34" s="7" t="s">
        <v>501</v>
      </c>
      <c r="B34" s="101">
        <v>2</v>
      </c>
      <c r="C34" s="141"/>
      <c r="D34" s="141"/>
      <c r="E34" s="141"/>
      <c r="F34" s="141"/>
      <c r="G34" s="141"/>
      <c r="H34" s="141"/>
      <c r="I34" s="5">
        <v>200000</v>
      </c>
      <c r="J34" s="5">
        <v>200000</v>
      </c>
      <c r="K34" s="5">
        <v>200000</v>
      </c>
      <c r="L34" s="5">
        <v>54000</v>
      </c>
      <c r="M34" s="5">
        <v>54000</v>
      </c>
      <c r="N34" s="5">
        <v>54000</v>
      </c>
      <c r="O34" s="5">
        <f t="shared" si="0"/>
        <v>254000</v>
      </c>
      <c r="P34" s="5">
        <f t="shared" si="1"/>
        <v>254000</v>
      </c>
      <c r="Q34" s="5">
        <f t="shared" si="2"/>
        <v>254000</v>
      </c>
    </row>
    <row r="35" spans="1:17" s="3" customFormat="1" ht="15.75" hidden="1">
      <c r="A35" s="7" t="s">
        <v>275</v>
      </c>
      <c r="B35" s="101">
        <v>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>
      <c r="A36" s="7" t="s">
        <v>276</v>
      </c>
      <c r="B36" s="101">
        <v>2</v>
      </c>
      <c r="C36" s="141"/>
      <c r="D36" s="141"/>
      <c r="E36" s="141"/>
      <c r="F36" s="141"/>
      <c r="G36" s="141"/>
      <c r="H36" s="141"/>
      <c r="I36" s="5">
        <v>150000</v>
      </c>
      <c r="J36" s="5">
        <v>150000</v>
      </c>
      <c r="K36" s="5">
        <v>150000</v>
      </c>
      <c r="L36" s="5">
        <v>40500</v>
      </c>
      <c r="M36" s="5">
        <v>40500</v>
      </c>
      <c r="N36" s="5">
        <v>40500</v>
      </c>
      <c r="O36" s="5">
        <f t="shared" si="0"/>
        <v>190500</v>
      </c>
      <c r="P36" s="5">
        <f t="shared" si="1"/>
        <v>190500</v>
      </c>
      <c r="Q36" s="5">
        <f t="shared" si="2"/>
        <v>190500</v>
      </c>
    </row>
    <row r="37" spans="1:17" s="3" customFormat="1" ht="31.5">
      <c r="A37" s="7" t="s">
        <v>277</v>
      </c>
      <c r="B37" s="101">
        <v>2</v>
      </c>
      <c r="C37" s="5">
        <v>352700</v>
      </c>
      <c r="D37" s="5">
        <v>358700</v>
      </c>
      <c r="E37" s="5">
        <v>366045</v>
      </c>
      <c r="F37" s="5">
        <v>80411</v>
      </c>
      <c r="G37" s="5">
        <v>80411</v>
      </c>
      <c r="H37" s="5">
        <v>82102</v>
      </c>
      <c r="I37" s="5">
        <v>250000</v>
      </c>
      <c r="J37" s="5">
        <v>250000</v>
      </c>
      <c r="K37" s="5">
        <v>250000</v>
      </c>
      <c r="L37" s="5">
        <v>67500</v>
      </c>
      <c r="M37" s="5">
        <v>67500</v>
      </c>
      <c r="N37" s="5">
        <v>67500</v>
      </c>
      <c r="O37" s="5">
        <f t="shared" si="0"/>
        <v>750611</v>
      </c>
      <c r="P37" s="5">
        <f t="shared" si="1"/>
        <v>756611</v>
      </c>
      <c r="Q37" s="5">
        <f t="shared" si="2"/>
        <v>765647</v>
      </c>
    </row>
    <row r="38" spans="1:17" s="3" customFormat="1" ht="15.75">
      <c r="A38" s="123" t="s">
        <v>528</v>
      </c>
      <c r="B38" s="101">
        <v>2</v>
      </c>
      <c r="C38" s="5">
        <v>500000</v>
      </c>
      <c r="D38" s="5">
        <v>500000</v>
      </c>
      <c r="E38" s="5">
        <v>263195</v>
      </c>
      <c r="F38" s="141"/>
      <c r="G38" s="141"/>
      <c r="H38" s="141"/>
      <c r="I38" s="141"/>
      <c r="J38" s="141"/>
      <c r="K38" s="141"/>
      <c r="L38" s="141"/>
      <c r="M38" s="141"/>
      <c r="N38" s="141"/>
      <c r="O38" s="5">
        <f t="shared" si="0"/>
        <v>500000</v>
      </c>
      <c r="P38" s="5">
        <f t="shared" si="1"/>
        <v>500000</v>
      </c>
      <c r="Q38" s="5">
        <f t="shared" si="2"/>
        <v>263195</v>
      </c>
    </row>
    <row r="39" spans="1:17" ht="15.75" hidden="1">
      <c r="A39" s="7" t="s">
        <v>494</v>
      </c>
      <c r="B39" s="101">
        <v>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5">
        <f t="shared" si="0"/>
        <v>0</v>
      </c>
      <c r="P39" s="5">
        <f t="shared" si="1"/>
        <v>0</v>
      </c>
      <c r="Q39" s="5">
        <f t="shared" si="2"/>
        <v>0</v>
      </c>
    </row>
    <row r="40" spans="1:17" s="3" customFormat="1" ht="15.75">
      <c r="A40" s="7" t="s">
        <v>278</v>
      </c>
      <c r="B40" s="101">
        <v>2</v>
      </c>
      <c r="C40" s="141"/>
      <c r="D40" s="141"/>
      <c r="E40" s="141"/>
      <c r="F40" s="141"/>
      <c r="G40" s="141"/>
      <c r="H40" s="141"/>
      <c r="I40" s="5">
        <v>124512</v>
      </c>
      <c r="J40" s="5">
        <v>128472</v>
      </c>
      <c r="K40" s="5">
        <v>128472</v>
      </c>
      <c r="L40" s="5">
        <v>33618</v>
      </c>
      <c r="M40" s="5">
        <v>34687</v>
      </c>
      <c r="N40" s="5">
        <v>34687</v>
      </c>
      <c r="O40" s="5">
        <f t="shared" si="0"/>
        <v>158130</v>
      </c>
      <c r="P40" s="5">
        <f t="shared" si="1"/>
        <v>163159</v>
      </c>
      <c r="Q40" s="5">
        <f t="shared" si="2"/>
        <v>163159</v>
      </c>
    </row>
    <row r="41" spans="1:17" s="3" customFormat="1" ht="15.75">
      <c r="A41" s="7" t="s">
        <v>158</v>
      </c>
      <c r="B41" s="101"/>
      <c r="C41" s="5"/>
      <c r="D41" s="5"/>
      <c r="E41" s="5"/>
      <c r="F41" s="5"/>
      <c r="G41" s="5"/>
      <c r="H41" s="5"/>
      <c r="I41" s="5">
        <f>SUM(I42:I44)</f>
        <v>987520</v>
      </c>
      <c r="J41" s="5">
        <f>SUM(J42:J44)</f>
        <v>694203</v>
      </c>
      <c r="K41" s="5">
        <f>SUM(K42:K44)</f>
        <v>629969</v>
      </c>
      <c r="L41" s="5"/>
      <c r="M41" s="5"/>
      <c r="N41" s="5"/>
      <c r="O41" s="5">
        <f t="shared" si="0"/>
        <v>987520</v>
      </c>
      <c r="P41" s="5">
        <f t="shared" si="1"/>
        <v>694203</v>
      </c>
      <c r="Q41" s="5">
        <f t="shared" si="2"/>
        <v>629969</v>
      </c>
    </row>
    <row r="42" spans="1:17" s="3" customFormat="1" ht="15.75">
      <c r="A42" s="89" t="s">
        <v>406</v>
      </c>
      <c r="B42" s="101">
        <v>1</v>
      </c>
      <c r="C42" s="5"/>
      <c r="D42" s="5"/>
      <c r="E42" s="5"/>
      <c r="F42" s="5"/>
      <c r="G42" s="5"/>
      <c r="H42" s="5"/>
      <c r="I42" s="5">
        <f>SUMIF($B$6:$B$41,"1",L$6:L$41)</f>
        <v>0</v>
      </c>
      <c r="J42" s="5">
        <f>SUMIF($B$6:$B$41,"1",M$6:M$41)</f>
        <v>0</v>
      </c>
      <c r="K42" s="5">
        <f>SUMIF($B$6:$B$41,"1",N$6:N$41)</f>
        <v>0</v>
      </c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s="3" customFormat="1" ht="15.75">
      <c r="A43" s="89" t="s">
        <v>245</v>
      </c>
      <c r="B43" s="101">
        <v>2</v>
      </c>
      <c r="C43" s="5"/>
      <c r="D43" s="5"/>
      <c r="E43" s="5"/>
      <c r="F43" s="5"/>
      <c r="G43" s="5"/>
      <c r="H43" s="5"/>
      <c r="I43" s="5">
        <f>SUMIF($B$6:$B$41,"2",L$6:L$41)</f>
        <v>987520</v>
      </c>
      <c r="J43" s="5">
        <f>SUMIF($B$6:$B$41,"2",M$6:M$41)</f>
        <v>694203</v>
      </c>
      <c r="K43" s="5">
        <f>SUMIF($B$6:$B$41,"2",N$6:N$41)</f>
        <v>629969</v>
      </c>
      <c r="L43" s="5"/>
      <c r="M43" s="5"/>
      <c r="N43" s="5"/>
      <c r="O43" s="5">
        <f t="shared" si="0"/>
        <v>987520</v>
      </c>
      <c r="P43" s="5">
        <f t="shared" si="1"/>
        <v>694203</v>
      </c>
      <c r="Q43" s="5">
        <f t="shared" si="2"/>
        <v>629969</v>
      </c>
    </row>
    <row r="44" spans="1:17" s="3" customFormat="1" ht="15.75">
      <c r="A44" s="89" t="s">
        <v>137</v>
      </c>
      <c r="B44" s="101">
        <v>3</v>
      </c>
      <c r="C44" s="5"/>
      <c r="D44" s="5"/>
      <c r="E44" s="5"/>
      <c r="F44" s="5"/>
      <c r="G44" s="5"/>
      <c r="H44" s="5"/>
      <c r="I44" s="5">
        <f>SUMIF($B$6:$B$41,"3",L$6:L$41)</f>
        <v>0</v>
      </c>
      <c r="J44" s="5">
        <f>SUMIF($B$6:$B$41,"3",M$6:M$41)</f>
        <v>0</v>
      </c>
      <c r="K44" s="5">
        <f>SUMIF($B$6:$B$41,"3",N$6:N$41)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8" t="s">
        <v>413</v>
      </c>
      <c r="B45" s="101"/>
      <c r="C45" s="14">
        <f aca="true" t="shared" si="3" ref="C45:N45">SUM(C46:C48)</f>
        <v>6079547</v>
      </c>
      <c r="D45" s="14">
        <f t="shared" si="3"/>
        <v>5935547</v>
      </c>
      <c r="E45" s="14">
        <f t="shared" si="3"/>
        <v>5258420</v>
      </c>
      <c r="F45" s="14">
        <f t="shared" si="3"/>
        <v>1252878</v>
      </c>
      <c r="G45" s="14">
        <f t="shared" si="3"/>
        <v>1219878</v>
      </c>
      <c r="H45" s="14">
        <f t="shared" si="3"/>
        <v>1139432</v>
      </c>
      <c r="I45" s="14">
        <f t="shared" si="3"/>
        <v>3652032</v>
      </c>
      <c r="J45" s="14">
        <f t="shared" si="3"/>
        <v>3278728</v>
      </c>
      <c r="K45" s="14">
        <f t="shared" si="3"/>
        <v>3337896</v>
      </c>
      <c r="L45" s="14">
        <f t="shared" si="3"/>
        <v>0</v>
      </c>
      <c r="M45" s="14">
        <f t="shared" si="3"/>
        <v>0</v>
      </c>
      <c r="N45" s="14">
        <f t="shared" si="3"/>
        <v>0</v>
      </c>
      <c r="O45" s="14">
        <f t="shared" si="0"/>
        <v>10984457</v>
      </c>
      <c r="P45" s="14">
        <f t="shared" si="1"/>
        <v>10434153</v>
      </c>
      <c r="Q45" s="14">
        <f t="shared" si="2"/>
        <v>9735748</v>
      </c>
    </row>
    <row r="46" spans="1:17" s="3" customFormat="1" ht="15.75">
      <c r="A46" s="89" t="s">
        <v>406</v>
      </c>
      <c r="B46" s="101">
        <v>1</v>
      </c>
      <c r="C46" s="84">
        <f aca="true" t="shared" si="4" ref="C46:K46">SUMIF($B$6:$B$45,"1",C$6:C$45)</f>
        <v>0</v>
      </c>
      <c r="D46" s="84">
        <f t="shared" si="4"/>
        <v>0</v>
      </c>
      <c r="E46" s="84">
        <f t="shared" si="4"/>
        <v>0</v>
      </c>
      <c r="F46" s="84">
        <f t="shared" si="4"/>
        <v>0</v>
      </c>
      <c r="G46" s="84">
        <f t="shared" si="4"/>
        <v>0</v>
      </c>
      <c r="H46" s="84">
        <f t="shared" si="4"/>
        <v>0</v>
      </c>
      <c r="I46" s="84">
        <f t="shared" si="4"/>
        <v>0</v>
      </c>
      <c r="J46" s="84">
        <f t="shared" si="4"/>
        <v>0</v>
      </c>
      <c r="K46" s="84">
        <f t="shared" si="4"/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9" t="s">
        <v>245</v>
      </c>
      <c r="B47" s="101">
        <v>2</v>
      </c>
      <c r="C47" s="84">
        <f aca="true" t="shared" si="5" ref="C47:K47">SUMIF($B$6:$B$45,"2",C$6:C$45)</f>
        <v>5454547</v>
      </c>
      <c r="D47" s="84">
        <f t="shared" si="5"/>
        <v>5310547</v>
      </c>
      <c r="E47" s="84">
        <f t="shared" si="5"/>
        <v>4633420</v>
      </c>
      <c r="F47" s="84">
        <f t="shared" si="5"/>
        <v>1100128</v>
      </c>
      <c r="G47" s="84">
        <f t="shared" si="5"/>
        <v>1067128</v>
      </c>
      <c r="H47" s="84">
        <f t="shared" si="5"/>
        <v>986682</v>
      </c>
      <c r="I47" s="84">
        <f t="shared" si="5"/>
        <v>3652032</v>
      </c>
      <c r="J47" s="84">
        <f t="shared" si="5"/>
        <v>3278728</v>
      </c>
      <c r="K47" s="84">
        <f t="shared" si="5"/>
        <v>3337896</v>
      </c>
      <c r="L47" s="5"/>
      <c r="M47" s="5"/>
      <c r="N47" s="5"/>
      <c r="O47" s="5">
        <f t="shared" si="0"/>
        <v>10206707</v>
      </c>
      <c r="P47" s="5">
        <f t="shared" si="1"/>
        <v>9656403</v>
      </c>
      <c r="Q47" s="5">
        <f t="shared" si="2"/>
        <v>8957998</v>
      </c>
    </row>
    <row r="48" spans="1:17" s="3" customFormat="1" ht="15.75">
      <c r="A48" s="89" t="s">
        <v>137</v>
      </c>
      <c r="B48" s="101">
        <v>3</v>
      </c>
      <c r="C48" s="84">
        <f aca="true" t="shared" si="6" ref="C48:K48">SUMIF($B$6:$B$45,"3",C$6:C$45)</f>
        <v>625000</v>
      </c>
      <c r="D48" s="84">
        <f t="shared" si="6"/>
        <v>625000</v>
      </c>
      <c r="E48" s="84">
        <f t="shared" si="6"/>
        <v>625000</v>
      </c>
      <c r="F48" s="84">
        <f t="shared" si="6"/>
        <v>152750</v>
      </c>
      <c r="G48" s="84">
        <f t="shared" si="6"/>
        <v>152750</v>
      </c>
      <c r="H48" s="84">
        <f t="shared" si="6"/>
        <v>152750</v>
      </c>
      <c r="I48" s="84">
        <f t="shared" si="6"/>
        <v>0</v>
      </c>
      <c r="J48" s="84">
        <f t="shared" si="6"/>
        <v>0</v>
      </c>
      <c r="K48" s="84">
        <f t="shared" si="6"/>
        <v>0</v>
      </c>
      <c r="L48" s="5"/>
      <c r="M48" s="5"/>
      <c r="N48" s="5"/>
      <c r="O48" s="5">
        <f t="shared" si="0"/>
        <v>777750</v>
      </c>
      <c r="P48" s="5">
        <f t="shared" si="1"/>
        <v>777750</v>
      </c>
      <c r="Q48" s="5">
        <f t="shared" si="2"/>
        <v>777750</v>
      </c>
    </row>
  </sheetData>
  <sheetProtection/>
  <mergeCells count="9">
    <mergeCell ref="L4:N4"/>
    <mergeCell ref="I4:K4"/>
    <mergeCell ref="F4:H4"/>
    <mergeCell ref="C4:E4"/>
    <mergeCell ref="A1:O1"/>
    <mergeCell ref="A2:O2"/>
    <mergeCell ref="A4:A5"/>
    <mergeCell ref="B4:B5"/>
    <mergeCell ref="O4:Q4"/>
  </mergeCells>
  <printOptions horizontalCentered="1"/>
  <pageMargins left="0.25" right="0.25" top="0.4330708661417323" bottom="0.7480314960629921" header="0.31496062992125984" footer="0.31496062992125984"/>
  <pageSetup horizontalDpi="300" verticalDpi="300" orientation="landscape" paperSize="9" scale="45" r:id="rId1"/>
  <headerFoot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322" t="s">
        <v>567</v>
      </c>
      <c r="B1" s="322"/>
      <c r="C1" s="322"/>
      <c r="D1" s="322"/>
      <c r="E1" s="322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323" t="s">
        <v>557</v>
      </c>
      <c r="B3" s="323"/>
      <c r="C3" s="323"/>
      <c r="D3" s="323"/>
      <c r="E3" s="323"/>
    </row>
    <row r="4" spans="1:5" s="25" customFormat="1" ht="14.25" customHeight="1">
      <c r="A4" s="26"/>
      <c r="B4" s="26"/>
      <c r="C4" s="26"/>
      <c r="D4" s="26"/>
      <c r="E4" s="128" t="s">
        <v>505</v>
      </c>
    </row>
    <row r="5" spans="1:6" s="29" customFormat="1" ht="21.75" customHeight="1">
      <c r="A5" s="118" t="s">
        <v>9</v>
      </c>
      <c r="B5" s="27" t="s">
        <v>412</v>
      </c>
      <c r="C5" s="27" t="s">
        <v>499</v>
      </c>
      <c r="D5" s="27" t="s">
        <v>555</v>
      </c>
      <c r="E5" s="27" t="s">
        <v>5</v>
      </c>
      <c r="F5" s="28"/>
    </row>
    <row r="6" spans="1:5" ht="15">
      <c r="A6" s="30" t="s">
        <v>410</v>
      </c>
      <c r="B6" s="31">
        <v>980000</v>
      </c>
      <c r="C6" s="31">
        <v>980000</v>
      </c>
      <c r="D6" s="31">
        <v>980000</v>
      </c>
      <c r="E6" s="31">
        <f aca="true" t="shared" si="0" ref="E6:E21">SUM(B6:D6)</f>
        <v>2940000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10000</v>
      </c>
      <c r="C8" s="31">
        <v>5000</v>
      </c>
      <c r="D8" s="31">
        <v>5000</v>
      </c>
      <c r="E8" s="31">
        <f t="shared" si="0"/>
        <v>20000</v>
      </c>
    </row>
    <row r="9" spans="1:5" ht="32.25" customHeight="1">
      <c r="A9" s="33" t="s">
        <v>32</v>
      </c>
      <c r="B9" s="31">
        <v>30000</v>
      </c>
      <c r="C9" s="31">
        <v>30000</v>
      </c>
      <c r="D9" s="31">
        <v>30000</v>
      </c>
      <c r="E9" s="31">
        <f t="shared" si="0"/>
        <v>90000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1020000</v>
      </c>
      <c r="C13" s="35">
        <f>SUM(C6:C12)</f>
        <v>1015000</v>
      </c>
      <c r="D13" s="35">
        <f>SUM(D6:D12)</f>
        <v>1015000</v>
      </c>
      <c r="E13" s="35">
        <f>SUM(E6:E12)</f>
        <v>3050000</v>
      </c>
    </row>
    <row r="14" spans="1:5" ht="15">
      <c r="A14" s="34" t="s">
        <v>48</v>
      </c>
      <c r="B14" s="35">
        <f>ROUNDDOWN(B13*0.5,0)</f>
        <v>510000</v>
      </c>
      <c r="C14" s="35">
        <f>ROUNDDOWN(C13*0.5,0)</f>
        <v>507500</v>
      </c>
      <c r="D14" s="35">
        <f>ROUNDDOWN(D13*0.5,0)</f>
        <v>507500</v>
      </c>
      <c r="E14" s="35">
        <f t="shared" si="0"/>
        <v>1525000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510000</v>
      </c>
      <c r="C23" s="35">
        <f>C14-C22</f>
        <v>507500</v>
      </c>
      <c r="D23" s="35">
        <f>D14-D22</f>
        <v>507500</v>
      </c>
      <c r="E23" s="35">
        <f>E14-E22</f>
        <v>1525000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24" t="s">
        <v>400</v>
      </c>
      <c r="B26" s="324"/>
      <c r="C26" s="324"/>
      <c r="D26" s="324"/>
      <c r="E26" s="324"/>
    </row>
    <row r="27" ht="18.75" customHeight="1"/>
    <row r="28" ht="15">
      <c r="A28" s="100" t="s">
        <v>558</v>
      </c>
    </row>
    <row r="29" spans="1:3" ht="15">
      <c r="A29" s="39" t="s">
        <v>532</v>
      </c>
      <c r="C29" s="65"/>
    </row>
    <row r="30" ht="15">
      <c r="C30" s="65"/>
    </row>
    <row r="31" spans="1:4" ht="15">
      <c r="A31" s="65" t="s">
        <v>559</v>
      </c>
      <c r="B31" s="28"/>
      <c r="D31" s="65" t="s">
        <v>561</v>
      </c>
    </row>
    <row r="32" spans="1:4" ht="15">
      <c r="A32" s="65" t="s">
        <v>560</v>
      </c>
      <c r="B32" s="28"/>
      <c r="D32" s="65" t="s">
        <v>539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25" t="s">
        <v>399</v>
      </c>
      <c r="B1" s="325"/>
      <c r="C1" s="325"/>
      <c r="D1" s="325"/>
      <c r="E1" s="325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25" t="s">
        <v>122</v>
      </c>
      <c r="B3" s="325"/>
      <c r="C3" s="325"/>
      <c r="D3" s="325"/>
      <c r="E3" s="325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25" t="s">
        <v>402</v>
      </c>
      <c r="B5" s="325"/>
      <c r="C5" s="325"/>
      <c r="D5" s="325"/>
      <c r="E5" s="325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24" t="s">
        <v>400</v>
      </c>
      <c r="B36" s="324"/>
      <c r="C36" s="324"/>
      <c r="D36" s="324"/>
      <c r="E36" s="324"/>
    </row>
    <row r="37" ht="18.75" customHeight="1"/>
    <row r="38" ht="15">
      <c r="A38" s="100" t="s">
        <v>401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6.8515625" style="0" customWidth="1"/>
    <col min="4" max="4" width="11.28125" style="0" customWidth="1"/>
    <col min="5" max="5" width="8.421875" style="0" customWidth="1"/>
    <col min="6" max="6" width="5.140625" style="0" customWidth="1"/>
    <col min="7" max="7" width="4.00390625" style="0" customWidth="1"/>
    <col min="9" max="9" width="21.28125" style="0" customWidth="1"/>
  </cols>
  <sheetData>
    <row r="1" spans="1:10" ht="42" customHeight="1">
      <c r="A1" s="280" t="s">
        <v>644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5.75">
      <c r="A2" s="204" t="s">
        <v>574</v>
      </c>
      <c r="B2" s="204"/>
      <c r="C2" s="204"/>
      <c r="D2" s="204"/>
      <c r="E2" s="204"/>
      <c r="F2" s="204"/>
      <c r="G2" s="204"/>
      <c r="H2" s="204"/>
      <c r="I2" s="281" t="s">
        <v>573</v>
      </c>
      <c r="J2" s="281"/>
    </row>
    <row r="3" spans="1:10" ht="15">
      <c r="A3" s="206"/>
      <c r="B3" s="207" t="s">
        <v>626</v>
      </c>
      <c r="C3" s="207"/>
      <c r="D3" s="207"/>
      <c r="E3" s="208"/>
      <c r="F3" s="208"/>
      <c r="G3" s="207"/>
      <c r="H3" s="208"/>
      <c r="I3" s="208">
        <v>3400</v>
      </c>
      <c r="J3" s="205"/>
    </row>
    <row r="4" spans="1:10" ht="15">
      <c r="A4" s="206"/>
      <c r="B4" s="209" t="s">
        <v>639</v>
      </c>
      <c r="C4" s="209"/>
      <c r="D4" s="209"/>
      <c r="E4" s="210"/>
      <c r="F4" s="210"/>
      <c r="G4" s="209"/>
      <c r="H4" s="210"/>
      <c r="I4" s="210">
        <v>-279789</v>
      </c>
      <c r="J4" s="205"/>
    </row>
    <row r="5" spans="1:10" ht="15">
      <c r="A5" s="211"/>
      <c r="B5" s="204"/>
      <c r="C5" s="204" t="s">
        <v>575</v>
      </c>
      <c r="D5" s="204"/>
      <c r="E5" s="204"/>
      <c r="F5" s="204"/>
      <c r="G5" s="204"/>
      <c r="H5" s="204"/>
      <c r="I5" s="212">
        <f>SUM(I3:I4)</f>
        <v>-276389</v>
      </c>
      <c r="J5" s="211"/>
    </row>
    <row r="6" spans="1:10" ht="15">
      <c r="A6" s="204" t="s">
        <v>576</v>
      </c>
      <c r="B6" s="204"/>
      <c r="C6" s="204"/>
      <c r="D6" s="204"/>
      <c r="E6" s="204"/>
      <c r="F6" s="204"/>
      <c r="G6" s="204"/>
      <c r="H6" s="204"/>
      <c r="I6" s="204"/>
      <c r="J6" s="211"/>
    </row>
    <row r="7" spans="1:10" ht="15">
      <c r="A7" s="211"/>
      <c r="B7" s="213" t="s">
        <v>596</v>
      </c>
      <c r="C7" s="213"/>
      <c r="D7" s="213"/>
      <c r="E7" s="213"/>
      <c r="F7" s="213"/>
      <c r="G7" s="213"/>
      <c r="H7" s="213"/>
      <c r="I7" s="214"/>
      <c r="J7" s="211"/>
    </row>
    <row r="8" spans="1:10" ht="15">
      <c r="A8" s="213"/>
      <c r="B8" s="213"/>
      <c r="C8" s="215" t="s">
        <v>594</v>
      </c>
      <c r="D8" s="215"/>
      <c r="E8" s="215"/>
      <c r="F8" s="215"/>
      <c r="G8" s="215"/>
      <c r="H8" s="215"/>
      <c r="I8" s="208">
        <v>3400</v>
      </c>
      <c r="J8" s="211"/>
    </row>
    <row r="9" spans="1:10" ht="15">
      <c r="A9" s="213"/>
      <c r="B9" s="213" t="s">
        <v>640</v>
      </c>
      <c r="C9" s="213"/>
      <c r="D9" s="213"/>
      <c r="E9" s="213"/>
      <c r="F9" s="213"/>
      <c r="G9" s="213"/>
      <c r="H9" s="213"/>
      <c r="I9" s="214"/>
      <c r="J9" s="211"/>
    </row>
    <row r="10" spans="1:10" ht="15">
      <c r="A10" s="213"/>
      <c r="B10" s="213"/>
      <c r="C10" s="215" t="s">
        <v>641</v>
      </c>
      <c r="D10" s="215"/>
      <c r="E10" s="215"/>
      <c r="F10" s="215"/>
      <c r="G10" s="215"/>
      <c r="H10" s="215"/>
      <c r="I10" s="208">
        <v>-150000</v>
      </c>
      <c r="J10" s="211"/>
    </row>
    <row r="11" spans="1:10" ht="15">
      <c r="A11" s="213"/>
      <c r="B11" s="213"/>
      <c r="C11" s="216" t="s">
        <v>642</v>
      </c>
      <c r="D11" s="216"/>
      <c r="E11" s="216"/>
      <c r="F11" s="216"/>
      <c r="G11" s="216"/>
      <c r="H11" s="216"/>
      <c r="I11" s="210">
        <v>-33000</v>
      </c>
      <c r="J11" s="211"/>
    </row>
    <row r="12" spans="1:10" ht="15">
      <c r="A12" s="213"/>
      <c r="B12" s="213" t="s">
        <v>643</v>
      </c>
      <c r="C12" s="213"/>
      <c r="D12" s="213"/>
      <c r="E12" s="213"/>
      <c r="F12" s="213"/>
      <c r="G12" s="213"/>
      <c r="H12" s="213"/>
      <c r="I12" s="214"/>
      <c r="J12" s="211"/>
    </row>
    <row r="13" spans="1:10" ht="15">
      <c r="A13" s="213"/>
      <c r="B13" s="213"/>
      <c r="C13" s="215" t="s">
        <v>594</v>
      </c>
      <c r="D13" s="215"/>
      <c r="E13" s="215"/>
      <c r="F13" s="215"/>
      <c r="G13" s="215"/>
      <c r="H13" s="215"/>
      <c r="I13" s="208">
        <v>-50000</v>
      </c>
      <c r="J13" s="211"/>
    </row>
    <row r="14" spans="1:10" ht="15">
      <c r="A14" s="213"/>
      <c r="B14" s="213"/>
      <c r="C14" s="216" t="s">
        <v>595</v>
      </c>
      <c r="D14" s="216"/>
      <c r="E14" s="216"/>
      <c r="F14" s="216"/>
      <c r="G14" s="216"/>
      <c r="H14" s="216"/>
      <c r="I14" s="210">
        <v>-13500</v>
      </c>
      <c r="J14" s="211"/>
    </row>
    <row r="15" spans="1:10" ht="15">
      <c r="A15" s="213"/>
      <c r="B15" s="215" t="s">
        <v>585</v>
      </c>
      <c r="C15" s="215"/>
      <c r="D15" s="215"/>
      <c r="E15" s="215"/>
      <c r="F15" s="215"/>
      <c r="G15" s="215"/>
      <c r="H15" s="215"/>
      <c r="I15" s="208">
        <v>-33289</v>
      </c>
      <c r="J15" s="211"/>
    </row>
    <row r="16" spans="1:10" ht="15">
      <c r="A16" s="213"/>
      <c r="B16" s="213"/>
      <c r="C16" s="204" t="s">
        <v>575</v>
      </c>
      <c r="D16" s="213"/>
      <c r="E16" s="213"/>
      <c r="F16" s="213"/>
      <c r="G16" s="213"/>
      <c r="H16" s="213"/>
      <c r="I16" s="212">
        <f>SUM(I8:I15)</f>
        <v>-276389</v>
      </c>
      <c r="J16" s="217"/>
    </row>
    <row r="17" spans="1:10" ht="15">
      <c r="A17" s="218" t="s">
        <v>582</v>
      </c>
      <c r="B17" s="218"/>
      <c r="C17" s="218"/>
      <c r="D17" s="218"/>
      <c r="E17" s="218"/>
      <c r="F17" s="219"/>
      <c r="G17" s="218"/>
      <c r="H17" s="218"/>
      <c r="I17" s="218"/>
      <c r="J17" s="219"/>
    </row>
    <row r="18" spans="1:10" ht="15">
      <c r="A18" s="220" t="s">
        <v>577</v>
      </c>
      <c r="B18" s="220"/>
      <c r="C18" s="220"/>
      <c r="D18" s="220"/>
      <c r="E18" s="220"/>
      <c r="F18" s="221"/>
      <c r="G18" s="220" t="s">
        <v>578</v>
      </c>
      <c r="H18" s="220"/>
      <c r="I18" s="220"/>
      <c r="J18" s="221"/>
    </row>
    <row r="19" spans="1:10" ht="15">
      <c r="A19" s="222" t="s">
        <v>576</v>
      </c>
      <c r="B19" s="220"/>
      <c r="C19" s="220"/>
      <c r="D19" s="220"/>
      <c r="E19" s="220"/>
      <c r="F19" s="223"/>
      <c r="G19" s="206"/>
      <c r="H19" s="206"/>
      <c r="I19" s="206"/>
      <c r="J19" s="224"/>
    </row>
    <row r="20" spans="1:10" ht="15">
      <c r="A20" s="222"/>
      <c r="B20" s="220"/>
      <c r="C20" s="220"/>
      <c r="D20" s="220"/>
      <c r="E20" s="220"/>
      <c r="F20" s="223"/>
      <c r="G20" s="213" t="s">
        <v>596</v>
      </c>
      <c r="H20" s="206"/>
      <c r="I20" s="206"/>
      <c r="J20" s="224"/>
    </row>
    <row r="21" spans="1:10" ht="15.75" customHeight="1">
      <c r="A21" s="215" t="s">
        <v>585</v>
      </c>
      <c r="B21" s="207"/>
      <c r="C21" s="207"/>
      <c r="D21" s="207"/>
      <c r="E21" s="225">
        <v>101600</v>
      </c>
      <c r="F21" s="226"/>
      <c r="G21" s="227"/>
      <c r="H21" s="215" t="s">
        <v>594</v>
      </c>
      <c r="I21" s="228"/>
      <c r="J21" s="208">
        <v>80000</v>
      </c>
    </row>
    <row r="22" spans="1:10" ht="15">
      <c r="A22" s="213"/>
      <c r="B22" s="206"/>
      <c r="C22" s="206"/>
      <c r="D22" s="206"/>
      <c r="E22" s="229"/>
      <c r="F22" s="226"/>
      <c r="G22" s="227"/>
      <c r="H22" s="216" t="s">
        <v>595</v>
      </c>
      <c r="I22" s="230"/>
      <c r="J22" s="210">
        <v>21600</v>
      </c>
    </row>
    <row r="23" spans="1:10" ht="15">
      <c r="A23" s="213" t="s">
        <v>635</v>
      </c>
      <c r="B23" s="206"/>
      <c r="C23" s="206"/>
      <c r="D23" s="206"/>
      <c r="E23" s="229"/>
      <c r="F23" s="226"/>
      <c r="G23" s="231" t="s">
        <v>120</v>
      </c>
      <c r="H23" s="213"/>
      <c r="I23" s="232"/>
      <c r="J23" s="214"/>
    </row>
    <row r="24" spans="1:10" ht="15">
      <c r="A24" s="213"/>
      <c r="B24" s="207" t="s">
        <v>636</v>
      </c>
      <c r="C24" s="207"/>
      <c r="D24" s="207"/>
      <c r="E24" s="225">
        <v>54724</v>
      </c>
      <c r="F24" s="226"/>
      <c r="G24" s="227"/>
      <c r="H24" s="215" t="s">
        <v>630</v>
      </c>
      <c r="I24" s="233"/>
      <c r="J24" s="208">
        <v>6700</v>
      </c>
    </row>
    <row r="25" spans="1:10" ht="15">
      <c r="A25" s="213"/>
      <c r="B25" s="209" t="s">
        <v>637</v>
      </c>
      <c r="C25" s="209"/>
      <c r="D25" s="209"/>
      <c r="E25" s="234">
        <v>14776</v>
      </c>
      <c r="F25" s="226"/>
      <c r="G25" s="227"/>
      <c r="H25" s="216" t="s">
        <v>627</v>
      </c>
      <c r="I25" s="230"/>
      <c r="J25" s="210">
        <v>1809</v>
      </c>
    </row>
    <row r="26" spans="1:10" ht="15">
      <c r="A26" s="213"/>
      <c r="B26" s="206"/>
      <c r="C26" s="206"/>
      <c r="D26" s="206"/>
      <c r="E26" s="229"/>
      <c r="F26" s="226"/>
      <c r="G26" s="227"/>
      <c r="H26" s="213"/>
      <c r="I26" s="232"/>
      <c r="J26" s="214"/>
    </row>
    <row r="27" spans="1:10" ht="15">
      <c r="A27" s="213"/>
      <c r="B27" s="206"/>
      <c r="C27" s="206"/>
      <c r="D27" s="206"/>
      <c r="E27" s="229"/>
      <c r="F27" s="226"/>
      <c r="G27" s="227"/>
      <c r="H27" s="215" t="s">
        <v>628</v>
      </c>
      <c r="I27" s="233"/>
      <c r="J27" s="208">
        <v>35100</v>
      </c>
    </row>
    <row r="28" spans="1:10" ht="15">
      <c r="A28" s="213"/>
      <c r="B28" s="206"/>
      <c r="C28" s="206"/>
      <c r="D28" s="206"/>
      <c r="E28" s="229"/>
      <c r="F28" s="226"/>
      <c r="G28" s="227"/>
      <c r="H28" s="216" t="s">
        <v>629</v>
      </c>
      <c r="I28" s="230"/>
      <c r="J28" s="210">
        <v>9477</v>
      </c>
    </row>
    <row r="29" spans="1:10" ht="15">
      <c r="A29" s="213"/>
      <c r="B29" s="206"/>
      <c r="C29" s="206"/>
      <c r="D29" s="206"/>
      <c r="E29" s="229"/>
      <c r="F29" s="226"/>
      <c r="G29" s="227"/>
      <c r="H29" s="213"/>
      <c r="I29" s="232"/>
      <c r="J29" s="214"/>
    </row>
    <row r="30" spans="1:10" ht="15">
      <c r="A30" s="213"/>
      <c r="B30" s="206"/>
      <c r="C30" s="206"/>
      <c r="D30" s="206"/>
      <c r="E30" s="229"/>
      <c r="F30" s="226"/>
      <c r="G30" s="227"/>
      <c r="H30" s="215" t="s">
        <v>633</v>
      </c>
      <c r="I30" s="233"/>
      <c r="J30" s="208">
        <v>4724</v>
      </c>
    </row>
    <row r="31" spans="1:10" ht="15">
      <c r="A31" s="213"/>
      <c r="B31" s="206"/>
      <c r="C31" s="206"/>
      <c r="D31" s="206"/>
      <c r="E31" s="229"/>
      <c r="F31" s="226"/>
      <c r="G31" s="227"/>
      <c r="H31" s="216" t="s">
        <v>634</v>
      </c>
      <c r="I31" s="230"/>
      <c r="J31" s="210">
        <v>1276</v>
      </c>
    </row>
    <row r="32" spans="1:10" ht="15">
      <c r="A32" s="213"/>
      <c r="B32" s="206"/>
      <c r="C32" s="206"/>
      <c r="D32" s="206"/>
      <c r="E32" s="229"/>
      <c r="F32" s="226"/>
      <c r="G32" s="231" t="s">
        <v>54</v>
      </c>
      <c r="H32" s="213"/>
      <c r="I32" s="232"/>
      <c r="J32" s="214"/>
    </row>
    <row r="33" spans="1:10" ht="15">
      <c r="A33" s="213"/>
      <c r="B33" s="206"/>
      <c r="C33" s="206"/>
      <c r="D33" s="206"/>
      <c r="E33" s="229"/>
      <c r="F33" s="226"/>
      <c r="G33" s="227"/>
      <c r="H33" s="215" t="s">
        <v>631</v>
      </c>
      <c r="I33" s="233"/>
      <c r="J33" s="208">
        <v>8200</v>
      </c>
    </row>
    <row r="34" spans="1:10" ht="15">
      <c r="A34" s="213"/>
      <c r="B34" s="206"/>
      <c r="C34" s="206"/>
      <c r="D34" s="206"/>
      <c r="E34" s="229"/>
      <c r="F34" s="226"/>
      <c r="G34" s="227"/>
      <c r="H34" s="235" t="s">
        <v>632</v>
      </c>
      <c r="I34" s="230"/>
      <c r="J34" s="210">
        <v>2214</v>
      </c>
    </row>
    <row r="35" spans="1:11" ht="15">
      <c r="A35" s="213"/>
      <c r="B35" s="206"/>
      <c r="C35" s="206"/>
      <c r="D35" s="206"/>
      <c r="E35" s="229"/>
      <c r="F35" s="226"/>
      <c r="G35" s="213"/>
      <c r="H35" s="206"/>
      <c r="I35" s="206"/>
      <c r="J35" s="206"/>
      <c r="K35" s="229"/>
    </row>
    <row r="36" spans="1:11" ht="15">
      <c r="A36" s="213" t="s">
        <v>645</v>
      </c>
      <c r="B36" s="206"/>
      <c r="C36" s="206"/>
      <c r="D36" s="206"/>
      <c r="E36" s="229"/>
      <c r="F36" s="226"/>
      <c r="G36" s="213" t="s">
        <v>645</v>
      </c>
      <c r="H36" s="206"/>
      <c r="I36" s="206"/>
      <c r="J36" s="206"/>
      <c r="K36" s="229"/>
    </row>
    <row r="37" spans="1:11" ht="15">
      <c r="A37" s="213"/>
      <c r="B37" s="207" t="s">
        <v>646</v>
      </c>
      <c r="C37" s="207"/>
      <c r="D37" s="207"/>
      <c r="E37" s="225">
        <v>20000</v>
      </c>
      <c r="F37" s="226"/>
      <c r="G37" s="213"/>
      <c r="H37" s="207" t="s">
        <v>647</v>
      </c>
      <c r="I37" s="207"/>
      <c r="J37" s="208">
        <v>150000</v>
      </c>
      <c r="K37" s="229"/>
    </row>
    <row r="38" spans="1:11" ht="15">
      <c r="A38" s="213" t="s">
        <v>640</v>
      </c>
      <c r="B38" s="213"/>
      <c r="C38" s="206"/>
      <c r="D38" s="206"/>
      <c r="E38" s="229"/>
      <c r="F38" s="226"/>
      <c r="G38" s="227"/>
      <c r="H38" s="242"/>
      <c r="I38" s="232"/>
      <c r="J38" s="214"/>
      <c r="K38" s="229"/>
    </row>
    <row r="39" spans="1:11" ht="15">
      <c r="A39" s="213"/>
      <c r="B39" s="215" t="s">
        <v>594</v>
      </c>
      <c r="C39" s="207"/>
      <c r="D39" s="207"/>
      <c r="E39" s="225">
        <v>102362</v>
      </c>
      <c r="F39" s="226"/>
      <c r="G39" s="227"/>
      <c r="H39" s="242"/>
      <c r="I39" s="232"/>
      <c r="J39" s="214"/>
      <c r="K39" s="229"/>
    </row>
    <row r="40" spans="1:10" ht="15">
      <c r="A40" s="213"/>
      <c r="B40" s="216" t="s">
        <v>595</v>
      </c>
      <c r="C40" s="209"/>
      <c r="D40" s="209"/>
      <c r="E40" s="234">
        <v>27638</v>
      </c>
      <c r="F40" s="226"/>
      <c r="G40" s="227"/>
      <c r="H40" s="242"/>
      <c r="I40" s="232"/>
      <c r="J40" s="214"/>
    </row>
    <row r="41" spans="1:10" ht="11.25" customHeight="1">
      <c r="A41" s="213"/>
      <c r="B41" s="206"/>
      <c r="C41" s="206"/>
      <c r="D41" s="206"/>
      <c r="E41" s="229"/>
      <c r="F41" s="226"/>
      <c r="G41" s="227"/>
      <c r="H41" s="232"/>
      <c r="I41" s="232"/>
      <c r="J41" s="214"/>
    </row>
    <row r="42" spans="1:22" ht="15.75">
      <c r="A42" s="211" t="s">
        <v>638</v>
      </c>
      <c r="B42" s="217"/>
      <c r="C42" s="217"/>
      <c r="D42" s="217"/>
      <c r="E42" s="217"/>
      <c r="F42" s="236"/>
      <c r="G42" s="217"/>
      <c r="H42" s="237"/>
      <c r="I42" s="238"/>
      <c r="J42" s="226"/>
      <c r="N42" s="162"/>
      <c r="O42" s="162"/>
      <c r="P42" s="162"/>
      <c r="Q42" s="162"/>
      <c r="R42" s="163"/>
      <c r="S42" s="162"/>
      <c r="T42" s="162"/>
      <c r="U42" s="162"/>
      <c r="V42" s="163"/>
    </row>
    <row r="43" spans="1:22" ht="15.75">
      <c r="A43" s="211"/>
      <c r="B43" s="217"/>
      <c r="C43" s="217"/>
      <c r="D43" s="217"/>
      <c r="E43" s="217"/>
      <c r="F43" s="236"/>
      <c r="G43" s="211"/>
      <c r="H43" s="282" t="s">
        <v>586</v>
      </c>
      <c r="I43" s="282"/>
      <c r="J43" s="239"/>
      <c r="N43" s="162"/>
      <c r="O43" s="162"/>
      <c r="P43" s="162"/>
      <c r="Q43" s="162"/>
      <c r="R43" s="165"/>
      <c r="S43" s="166"/>
      <c r="T43" s="166"/>
      <c r="U43" s="166"/>
      <c r="V43" s="167"/>
    </row>
    <row r="44" spans="1:22" ht="15.75" customHeight="1">
      <c r="A44" s="211"/>
      <c r="B44" s="217"/>
      <c r="C44" s="217"/>
      <c r="D44" s="217"/>
      <c r="E44" s="217"/>
      <c r="F44" s="236"/>
      <c r="G44" s="217"/>
      <c r="H44" s="282" t="s">
        <v>539</v>
      </c>
      <c r="I44" s="282"/>
      <c r="J44" s="226"/>
      <c r="N44" s="162"/>
      <c r="O44" s="162"/>
      <c r="P44" s="162"/>
      <c r="Q44" s="162"/>
      <c r="R44" s="165"/>
      <c r="S44" s="166"/>
      <c r="T44" s="166"/>
      <c r="U44" s="166"/>
      <c r="V44" s="167"/>
    </row>
    <row r="45" spans="1:22" ht="15.75">
      <c r="A45" s="278" t="s">
        <v>579</v>
      </c>
      <c r="B45" s="278"/>
      <c r="C45" s="278"/>
      <c r="D45" s="278"/>
      <c r="E45" s="278"/>
      <c r="F45" s="278"/>
      <c r="G45" s="278"/>
      <c r="H45" s="278"/>
      <c r="I45" s="278"/>
      <c r="J45" s="278"/>
      <c r="N45" s="162"/>
      <c r="O45" s="162"/>
      <c r="P45" s="162"/>
      <c r="Q45" s="162"/>
      <c r="R45" s="165"/>
      <c r="S45" s="166"/>
      <c r="T45" s="166"/>
      <c r="U45" s="166"/>
      <c r="V45" s="167"/>
    </row>
    <row r="46" spans="1:10" ht="15">
      <c r="A46" s="278" t="s">
        <v>580</v>
      </c>
      <c r="B46" s="278"/>
      <c r="C46" s="278"/>
      <c r="D46" s="278"/>
      <c r="E46" s="278"/>
      <c r="F46" s="278"/>
      <c r="G46" s="278"/>
      <c r="H46" s="278"/>
      <c r="I46" s="278"/>
      <c r="J46" s="278"/>
    </row>
    <row r="47" spans="1:11" ht="15">
      <c r="A47" s="278" t="s">
        <v>620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03"/>
    </row>
    <row r="48" spans="1:11" ht="15">
      <c r="A48" s="203" t="s">
        <v>574</v>
      </c>
      <c r="B48" s="203"/>
      <c r="C48" s="203"/>
      <c r="D48" s="203"/>
      <c r="E48" s="203"/>
      <c r="F48" s="203"/>
      <c r="G48" s="203"/>
      <c r="H48" s="203"/>
      <c r="I48" s="279" t="s">
        <v>581</v>
      </c>
      <c r="J48" s="279"/>
      <c r="K48" s="203"/>
    </row>
    <row r="49" spans="1:11" ht="15">
      <c r="A49" s="203"/>
      <c r="B49" s="203" t="s">
        <v>621</v>
      </c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15">
      <c r="A50" s="203"/>
      <c r="B50" s="203"/>
      <c r="C50" s="207" t="s">
        <v>622</v>
      </c>
      <c r="D50" s="207"/>
      <c r="E50" s="207"/>
      <c r="F50" s="207"/>
      <c r="G50" s="207"/>
      <c r="H50" s="207"/>
      <c r="I50" s="207"/>
      <c r="J50" s="208">
        <v>137400</v>
      </c>
      <c r="K50" s="203"/>
    </row>
    <row r="51" spans="1:11" ht="15">
      <c r="A51" s="203" t="s">
        <v>576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1" ht="15">
      <c r="A52" s="203"/>
      <c r="B52" s="203" t="s">
        <v>623</v>
      </c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11" ht="15">
      <c r="A53" s="203"/>
      <c r="B53" s="203"/>
      <c r="C53" s="207" t="s">
        <v>624</v>
      </c>
      <c r="D53" s="207"/>
      <c r="E53" s="207"/>
      <c r="F53" s="207"/>
      <c r="G53" s="207"/>
      <c r="H53" s="207"/>
      <c r="I53" s="207"/>
      <c r="J53" s="208">
        <v>137400</v>
      </c>
      <c r="K53" s="203"/>
    </row>
    <row r="54" spans="1:11" ht="15">
      <c r="A54" s="211" t="s">
        <v>625</v>
      </c>
      <c r="B54" s="217"/>
      <c r="C54" s="217"/>
      <c r="D54" s="217"/>
      <c r="E54" s="217"/>
      <c r="F54" s="236"/>
      <c r="G54" s="217"/>
      <c r="H54" s="237"/>
      <c r="I54" s="238"/>
      <c r="J54" s="203"/>
      <c r="K54" s="203"/>
    </row>
    <row r="55" spans="1:10" ht="15">
      <c r="A55" s="211"/>
      <c r="B55" s="217"/>
      <c r="C55" s="217"/>
      <c r="D55" s="217"/>
      <c r="E55" s="217"/>
      <c r="F55" s="236"/>
      <c r="G55" s="211"/>
      <c r="H55" s="282" t="s">
        <v>586</v>
      </c>
      <c r="I55" s="282"/>
      <c r="J55" s="240"/>
    </row>
    <row r="56" spans="1:10" ht="15">
      <c r="A56" s="211"/>
      <c r="B56" s="217"/>
      <c r="C56" s="217"/>
      <c r="D56" s="217"/>
      <c r="E56" s="217"/>
      <c r="F56" s="236"/>
      <c r="G56" s="217"/>
      <c r="H56" s="282" t="s">
        <v>539</v>
      </c>
      <c r="I56" s="282"/>
      <c r="J56" s="240"/>
    </row>
    <row r="57" spans="1:10" ht="15">
      <c r="A57" s="240"/>
      <c r="B57" s="240"/>
      <c r="C57" s="240"/>
      <c r="D57" s="240"/>
      <c r="E57" s="240"/>
      <c r="F57" s="240"/>
      <c r="G57" s="240"/>
      <c r="H57" s="240"/>
      <c r="I57" s="240"/>
      <c r="J57" s="240"/>
    </row>
    <row r="58" spans="1:10" ht="15">
      <c r="A58" s="240"/>
      <c r="B58" s="240"/>
      <c r="C58" s="240"/>
      <c r="D58" s="240"/>
      <c r="E58" s="240"/>
      <c r="F58" s="240"/>
      <c r="G58" s="240"/>
      <c r="H58" s="240"/>
      <c r="I58" s="240"/>
      <c r="J58" s="240"/>
    </row>
  </sheetData>
  <sheetProtection/>
  <mergeCells count="10">
    <mergeCell ref="H55:I55"/>
    <mergeCell ref="H56:I56"/>
    <mergeCell ref="A1:J1"/>
    <mergeCell ref="I2:J2"/>
    <mergeCell ref="H43:I43"/>
    <mergeCell ref="H44:I44"/>
    <mergeCell ref="A46:J46"/>
    <mergeCell ref="A47:J47"/>
    <mergeCell ref="A45:J45"/>
    <mergeCell ref="I48:J48"/>
  </mergeCells>
  <printOptions/>
  <pageMargins left="0.7" right="0.7" top="0.45" bottom="0.4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L10" sqref="L10"/>
    </sheetView>
  </sheetViews>
  <sheetFormatPr defaultColWidth="13.7109375" defaultRowHeight="15"/>
  <cols>
    <col min="1" max="1" width="2.421875" style="143" customWidth="1"/>
    <col min="2" max="2" width="3.140625" style="143" customWidth="1"/>
    <col min="3" max="3" width="21.7109375" style="143" customWidth="1"/>
    <col min="4" max="4" width="4.421875" style="144" customWidth="1"/>
    <col min="5" max="5" width="11.28125" style="143" customWidth="1"/>
    <col min="6" max="6" width="7.8515625" style="143" customWidth="1"/>
    <col min="7" max="7" width="5.28125" style="145" customWidth="1"/>
    <col min="8" max="8" width="23.421875" style="143" customWidth="1"/>
    <col min="9" max="9" width="11.8515625" style="143" customWidth="1"/>
    <col min="10" max="10" width="10.8515625" style="143" customWidth="1"/>
    <col min="11" max="16384" width="13.7109375" style="143" customWidth="1"/>
  </cols>
  <sheetData>
    <row r="1" spans="1:10" ht="55.5" customHeight="1">
      <c r="A1" s="284" t="s">
        <v>613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8:9" ht="18.75">
      <c r="H2" s="285" t="s">
        <v>573</v>
      </c>
      <c r="I2" s="285"/>
    </row>
    <row r="3" spans="2:7" s="146" customFormat="1" ht="18.75">
      <c r="B3" s="143"/>
      <c r="C3" s="143"/>
      <c r="D3" s="144"/>
      <c r="E3" s="143"/>
      <c r="F3" s="143"/>
      <c r="G3" s="147"/>
    </row>
    <row r="4" spans="1:10" s="146" customFormat="1" ht="18.75">
      <c r="A4" s="184" t="s">
        <v>574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s="146" customFormat="1" ht="18.75">
      <c r="A5" s="169" t="s">
        <v>614</v>
      </c>
      <c r="B5" s="169"/>
      <c r="C5" s="169"/>
      <c r="D5" s="169"/>
      <c r="E5" s="177"/>
      <c r="F5" s="177"/>
      <c r="G5" s="169"/>
      <c r="H5" s="177"/>
      <c r="I5" s="177">
        <v>882500</v>
      </c>
      <c r="J5" s="185"/>
    </row>
    <row r="6" spans="2:10" ht="18.75" customHeight="1">
      <c r="B6" s="184"/>
      <c r="C6" s="184" t="s">
        <v>575</v>
      </c>
      <c r="D6" s="184"/>
      <c r="E6" s="184"/>
      <c r="F6" s="184"/>
      <c r="G6" s="184"/>
      <c r="H6" s="184"/>
      <c r="I6" s="187">
        <f>SUM(I5)</f>
        <v>882500</v>
      </c>
      <c r="J6" s="178"/>
    </row>
    <row r="7" spans="1:10" ht="18.75" customHeight="1">
      <c r="A7" s="188"/>
      <c r="B7" s="188"/>
      <c r="C7" s="188"/>
      <c r="D7" s="188"/>
      <c r="E7" s="188"/>
      <c r="F7" s="188"/>
      <c r="G7" s="188"/>
      <c r="H7" s="188"/>
      <c r="I7" s="188"/>
      <c r="J7" s="178"/>
    </row>
    <row r="8" spans="1:10" ht="18.75" customHeight="1">
      <c r="A8" s="184" t="s">
        <v>576</v>
      </c>
      <c r="B8" s="184"/>
      <c r="C8" s="184"/>
      <c r="D8" s="184"/>
      <c r="E8" s="184"/>
      <c r="F8" s="184"/>
      <c r="G8" s="184"/>
      <c r="H8" s="184"/>
      <c r="I8" s="184"/>
      <c r="J8" s="178"/>
    </row>
    <row r="9" spans="1:10" s="152" customFormat="1" ht="16.5">
      <c r="A9" s="174" t="s">
        <v>615</v>
      </c>
      <c r="B9" s="189"/>
      <c r="C9" s="189"/>
      <c r="D9" s="169"/>
      <c r="E9" s="169"/>
      <c r="F9" s="177"/>
      <c r="G9" s="169"/>
      <c r="H9" s="169"/>
      <c r="I9" s="177">
        <v>116293</v>
      </c>
      <c r="J9" s="178"/>
    </row>
    <row r="10" spans="2:10" ht="18.75">
      <c r="B10" s="188" t="s">
        <v>593</v>
      </c>
      <c r="C10" s="188"/>
      <c r="D10" s="188"/>
      <c r="E10" s="188"/>
      <c r="F10" s="188"/>
      <c r="G10" s="188"/>
      <c r="H10" s="188"/>
      <c r="I10" s="168"/>
      <c r="J10" s="178"/>
    </row>
    <row r="11" spans="1:10" ht="18.75">
      <c r="A11" s="188"/>
      <c r="B11" s="188"/>
      <c r="C11" s="170" t="s">
        <v>594</v>
      </c>
      <c r="D11" s="170"/>
      <c r="E11" s="170"/>
      <c r="F11" s="170"/>
      <c r="G11" s="170"/>
      <c r="H11" s="170"/>
      <c r="I11" s="177">
        <v>250000</v>
      </c>
      <c r="J11" s="178"/>
    </row>
    <row r="12" spans="1:10" ht="18.75">
      <c r="A12" s="188"/>
      <c r="B12" s="188"/>
      <c r="C12" s="173" t="s">
        <v>595</v>
      </c>
      <c r="D12" s="173"/>
      <c r="E12" s="173"/>
      <c r="F12" s="173"/>
      <c r="G12" s="173"/>
      <c r="H12" s="173"/>
      <c r="I12" s="190">
        <v>67500</v>
      </c>
      <c r="J12" s="178"/>
    </row>
    <row r="13" spans="2:10" ht="18.75">
      <c r="B13" s="188" t="s">
        <v>596</v>
      </c>
      <c r="C13" s="188"/>
      <c r="D13" s="188"/>
      <c r="E13" s="188"/>
      <c r="F13" s="188"/>
      <c r="G13" s="188"/>
      <c r="H13" s="188"/>
      <c r="I13" s="168"/>
      <c r="J13" s="178"/>
    </row>
    <row r="14" spans="1:10" ht="18.75">
      <c r="A14" s="188"/>
      <c r="B14" s="188"/>
      <c r="C14" s="170" t="s">
        <v>594</v>
      </c>
      <c r="D14" s="170"/>
      <c r="E14" s="170"/>
      <c r="F14" s="170"/>
      <c r="G14" s="170"/>
      <c r="H14" s="170"/>
      <c r="I14" s="177">
        <v>200000</v>
      </c>
      <c r="J14" s="178"/>
    </row>
    <row r="15" spans="1:10" s="148" customFormat="1" ht="18.75">
      <c r="A15" s="188"/>
      <c r="B15" s="188"/>
      <c r="C15" s="173" t="s">
        <v>595</v>
      </c>
      <c r="D15" s="173"/>
      <c r="E15" s="173"/>
      <c r="F15" s="173"/>
      <c r="G15" s="173"/>
      <c r="H15" s="173"/>
      <c r="I15" s="190">
        <v>54000</v>
      </c>
      <c r="J15" s="179"/>
    </row>
    <row r="16" spans="2:10" s="148" customFormat="1" ht="18.75">
      <c r="B16" s="188" t="s">
        <v>597</v>
      </c>
      <c r="C16" s="188"/>
      <c r="D16" s="188"/>
      <c r="E16" s="188"/>
      <c r="F16" s="188"/>
      <c r="G16" s="188"/>
      <c r="H16" s="188"/>
      <c r="I16" s="168"/>
      <c r="J16" s="179"/>
    </row>
    <row r="17" spans="1:10" s="148" customFormat="1" ht="18.75">
      <c r="A17" s="188"/>
      <c r="B17" s="188"/>
      <c r="C17" s="170" t="s">
        <v>594</v>
      </c>
      <c r="D17" s="170"/>
      <c r="E17" s="170"/>
      <c r="F17" s="170"/>
      <c r="G17" s="170"/>
      <c r="H17" s="170"/>
      <c r="I17" s="177">
        <v>100000</v>
      </c>
      <c r="J17" s="179"/>
    </row>
    <row r="18" spans="1:10" s="148" customFormat="1" ht="18.75">
      <c r="A18" s="188"/>
      <c r="B18" s="188"/>
      <c r="C18" s="173" t="s">
        <v>595</v>
      </c>
      <c r="D18" s="173"/>
      <c r="E18" s="173"/>
      <c r="F18" s="173"/>
      <c r="G18" s="173"/>
      <c r="H18" s="173"/>
      <c r="I18" s="190">
        <v>27000</v>
      </c>
      <c r="J18" s="179"/>
    </row>
    <row r="19" spans="2:10" s="148" customFormat="1" ht="18.75">
      <c r="B19" s="188" t="s">
        <v>616</v>
      </c>
      <c r="C19" s="188"/>
      <c r="D19" s="188"/>
      <c r="E19" s="188"/>
      <c r="F19" s="188"/>
      <c r="G19" s="188"/>
      <c r="H19" s="188"/>
      <c r="I19" s="168"/>
      <c r="J19" s="179"/>
    </row>
    <row r="20" spans="1:10" s="148" customFormat="1" ht="18.75">
      <c r="A20" s="188"/>
      <c r="B20" s="188"/>
      <c r="C20" s="170" t="s">
        <v>594</v>
      </c>
      <c r="D20" s="170"/>
      <c r="E20" s="170"/>
      <c r="F20" s="170"/>
      <c r="G20" s="170"/>
      <c r="H20" s="170"/>
      <c r="I20" s="177">
        <v>3960</v>
      </c>
      <c r="J20" s="179"/>
    </row>
    <row r="21" spans="1:10" s="148" customFormat="1" ht="18.75">
      <c r="A21" s="188"/>
      <c r="B21" s="188"/>
      <c r="C21" s="173" t="s">
        <v>595</v>
      </c>
      <c r="D21" s="173"/>
      <c r="E21" s="173"/>
      <c r="F21" s="173"/>
      <c r="G21" s="173"/>
      <c r="H21" s="173"/>
      <c r="I21" s="190">
        <v>1069</v>
      </c>
      <c r="J21" s="179"/>
    </row>
    <row r="22" spans="1:10" ht="17.25" customHeight="1">
      <c r="A22" s="188"/>
      <c r="B22" s="170" t="s">
        <v>585</v>
      </c>
      <c r="C22" s="170"/>
      <c r="D22" s="170"/>
      <c r="E22" s="170"/>
      <c r="F22" s="170"/>
      <c r="G22" s="170"/>
      <c r="H22" s="170"/>
      <c r="I22" s="177">
        <v>62678</v>
      </c>
      <c r="J22" s="178"/>
    </row>
    <row r="23" spans="2:10" ht="18.75">
      <c r="B23" s="184"/>
      <c r="C23" s="184" t="s">
        <v>575</v>
      </c>
      <c r="D23" s="184"/>
      <c r="E23" s="184"/>
      <c r="F23" s="184"/>
      <c r="G23" s="184"/>
      <c r="H23" s="184"/>
      <c r="I23" s="187">
        <f>SUM(I9:I22)</f>
        <v>882500</v>
      </c>
      <c r="J23" s="178"/>
    </row>
    <row r="24" spans="1:10" ht="18.75">
      <c r="A24" s="178"/>
      <c r="B24" s="178"/>
      <c r="C24" s="178"/>
      <c r="D24" s="165"/>
      <c r="E24" s="178"/>
      <c r="F24" s="178"/>
      <c r="G24" s="183"/>
      <c r="H24" s="178"/>
      <c r="I24" s="178"/>
      <c r="J24" s="178"/>
    </row>
    <row r="25" spans="1:10" ht="18.75">
      <c r="A25" s="2"/>
      <c r="B25" s="2"/>
      <c r="C25" s="2"/>
      <c r="D25" s="2"/>
      <c r="E25" s="2"/>
      <c r="F25" s="175"/>
      <c r="G25" s="172"/>
      <c r="H25" s="172"/>
      <c r="I25" s="172"/>
      <c r="J25" s="168"/>
    </row>
    <row r="26" spans="1:10" ht="18.75">
      <c r="A26" s="178" t="s">
        <v>617</v>
      </c>
      <c r="B26" s="179"/>
      <c r="C26" s="179"/>
      <c r="D26" s="179"/>
      <c r="E26" s="179"/>
      <c r="F26" s="180"/>
      <c r="G26" s="179"/>
      <c r="H26" s="181"/>
      <c r="I26" s="182"/>
      <c r="J26" s="175"/>
    </row>
    <row r="27" spans="1:10" ht="18.75">
      <c r="A27" s="2"/>
      <c r="B27" s="2"/>
      <c r="C27" s="2"/>
      <c r="D27" s="2"/>
      <c r="E27" s="2"/>
      <c r="F27" s="175"/>
      <c r="G27" s="2"/>
      <c r="H27" s="2"/>
      <c r="I27" s="2"/>
      <c r="J27" s="175"/>
    </row>
    <row r="28" spans="1:10" ht="18.75">
      <c r="A28" s="178"/>
      <c r="B28" s="179"/>
      <c r="C28" s="179"/>
      <c r="D28" s="179"/>
      <c r="E28" s="179"/>
      <c r="F28" s="180"/>
      <c r="G28" s="143"/>
      <c r="H28" s="283" t="s">
        <v>586</v>
      </c>
      <c r="I28" s="283"/>
      <c r="J28" s="196"/>
    </row>
    <row r="29" spans="1:10" ht="18.75">
      <c r="A29" s="178"/>
      <c r="B29" s="179"/>
      <c r="C29" s="179"/>
      <c r="D29" s="179"/>
      <c r="E29" s="179"/>
      <c r="F29" s="180"/>
      <c r="G29" s="179"/>
      <c r="H29" s="283" t="s">
        <v>539</v>
      </c>
      <c r="I29" s="283"/>
      <c r="J29" s="175"/>
    </row>
    <row r="30" spans="1:10" ht="18.75">
      <c r="A30" s="2"/>
      <c r="B30" s="2"/>
      <c r="C30" s="2"/>
      <c r="D30" s="2"/>
      <c r="E30" s="2"/>
      <c r="F30" s="175"/>
      <c r="G30" s="2"/>
      <c r="H30" s="2"/>
      <c r="I30" s="2"/>
      <c r="J30" s="175"/>
    </row>
  </sheetData>
  <sheetProtection/>
  <mergeCells count="4">
    <mergeCell ref="H28:I28"/>
    <mergeCell ref="H29:I29"/>
    <mergeCell ref="A1:J1"/>
    <mergeCell ref="H2:I2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40">
      <selection activeCell="G41" sqref="G41"/>
    </sheetView>
  </sheetViews>
  <sheetFormatPr defaultColWidth="13.7109375" defaultRowHeight="15"/>
  <cols>
    <col min="1" max="1" width="2.421875" style="143" customWidth="1"/>
    <col min="2" max="2" width="3.140625" style="143" customWidth="1"/>
    <col min="3" max="3" width="21.7109375" style="143" customWidth="1"/>
    <col min="4" max="4" width="4.421875" style="144" customWidth="1"/>
    <col min="5" max="5" width="11.28125" style="143" customWidth="1"/>
    <col min="6" max="6" width="7.8515625" style="143" customWidth="1"/>
    <col min="7" max="7" width="5.28125" style="145" customWidth="1"/>
    <col min="8" max="8" width="23.421875" style="143" customWidth="1"/>
    <col min="9" max="9" width="11.8515625" style="143" customWidth="1"/>
    <col min="10" max="10" width="10.8515625" style="143" customWidth="1"/>
    <col min="11" max="16384" width="13.7109375" style="143" customWidth="1"/>
  </cols>
  <sheetData>
    <row r="1" spans="1:10" ht="55.5" customHeight="1">
      <c r="A1" s="284" t="s">
        <v>609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8:9" ht="18.75">
      <c r="H2" s="285" t="s">
        <v>573</v>
      </c>
      <c r="I2" s="285"/>
    </row>
    <row r="3" spans="2:7" s="146" customFormat="1" ht="18.75">
      <c r="B3" s="143"/>
      <c r="C3" s="143"/>
      <c r="D3" s="144"/>
      <c r="E3" s="143"/>
      <c r="F3" s="143"/>
      <c r="G3" s="147"/>
    </row>
    <row r="4" spans="1:10" s="146" customFormat="1" ht="18.75">
      <c r="A4" s="184" t="s">
        <v>574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s="146" customFormat="1" ht="18.75">
      <c r="A5" s="166" t="s">
        <v>583</v>
      </c>
      <c r="B5" s="166"/>
      <c r="C5" s="166"/>
      <c r="D5" s="166"/>
      <c r="E5" s="166"/>
      <c r="F5" s="168"/>
      <c r="G5" s="166"/>
      <c r="H5" s="166"/>
      <c r="I5" s="166"/>
      <c r="J5" s="185"/>
    </row>
    <row r="6" spans="1:10" s="150" customFormat="1" ht="18.75">
      <c r="A6" s="166"/>
      <c r="B6" s="169" t="s">
        <v>590</v>
      </c>
      <c r="C6" s="169"/>
      <c r="D6" s="169"/>
      <c r="E6" s="169"/>
      <c r="F6" s="177"/>
      <c r="G6" s="169"/>
      <c r="H6" s="169"/>
      <c r="I6" s="177">
        <v>16100</v>
      </c>
      <c r="J6" s="186"/>
    </row>
    <row r="7" spans="1:10" s="150" customFormat="1" ht="18.75">
      <c r="A7" s="169" t="s">
        <v>591</v>
      </c>
      <c r="B7" s="169"/>
      <c r="C7" s="169"/>
      <c r="D7" s="169"/>
      <c r="E7" s="169"/>
      <c r="F7" s="177"/>
      <c r="G7" s="169"/>
      <c r="H7" s="169"/>
      <c r="I7" s="177">
        <v>-817531</v>
      </c>
      <c r="J7" s="186"/>
    </row>
    <row r="8" spans="2:10" ht="18.75" customHeight="1">
      <c r="B8" s="184"/>
      <c r="C8" s="184" t="s">
        <v>575</v>
      </c>
      <c r="D8" s="184"/>
      <c r="E8" s="184"/>
      <c r="F8" s="184"/>
      <c r="G8" s="184"/>
      <c r="H8" s="184"/>
      <c r="I8" s="187">
        <f>SUM(I6:I7)</f>
        <v>-801431</v>
      </c>
      <c r="J8" s="178"/>
    </row>
    <row r="9" spans="1:10" ht="18.75" customHeight="1">
      <c r="A9" s="188"/>
      <c r="B9" s="188"/>
      <c r="C9" s="188"/>
      <c r="D9" s="188"/>
      <c r="E9" s="188"/>
      <c r="F9" s="188"/>
      <c r="G9" s="188"/>
      <c r="H9" s="188"/>
      <c r="I9" s="188"/>
      <c r="J9" s="178"/>
    </row>
    <row r="10" spans="1:10" ht="18.75" customHeight="1">
      <c r="A10" s="184" t="s">
        <v>576</v>
      </c>
      <c r="B10" s="184"/>
      <c r="C10" s="184"/>
      <c r="D10" s="184"/>
      <c r="E10" s="184"/>
      <c r="F10" s="184"/>
      <c r="G10" s="184"/>
      <c r="H10" s="184"/>
      <c r="I10" s="184"/>
      <c r="J10" s="178"/>
    </row>
    <row r="11" spans="1:10" s="152" customFormat="1" ht="16.5">
      <c r="A11" s="174" t="s">
        <v>584</v>
      </c>
      <c r="B11" s="189"/>
      <c r="C11" s="189"/>
      <c r="D11" s="169"/>
      <c r="E11" s="169"/>
      <c r="F11" s="177"/>
      <c r="G11" s="169"/>
      <c r="H11" s="169"/>
      <c r="I11" s="177">
        <v>16100</v>
      </c>
      <c r="J11" s="178"/>
    </row>
    <row r="12" spans="2:10" ht="18.75">
      <c r="B12" s="188" t="s">
        <v>593</v>
      </c>
      <c r="C12" s="188"/>
      <c r="D12" s="188"/>
      <c r="E12" s="188"/>
      <c r="F12" s="188"/>
      <c r="G12" s="188"/>
      <c r="H12" s="188"/>
      <c r="I12" s="168"/>
      <c r="J12" s="178"/>
    </row>
    <row r="13" spans="1:10" ht="18.75">
      <c r="A13" s="188"/>
      <c r="B13" s="188"/>
      <c r="C13" s="170" t="s">
        <v>594</v>
      </c>
      <c r="D13" s="170"/>
      <c r="E13" s="170"/>
      <c r="F13" s="170"/>
      <c r="G13" s="170"/>
      <c r="H13" s="170"/>
      <c r="I13" s="177">
        <v>-200000</v>
      </c>
      <c r="J13" s="178"/>
    </row>
    <row r="14" spans="1:10" ht="18.75">
      <c r="A14" s="188"/>
      <c r="B14" s="188"/>
      <c r="C14" s="173" t="s">
        <v>595</v>
      </c>
      <c r="D14" s="173"/>
      <c r="E14" s="173"/>
      <c r="F14" s="173"/>
      <c r="G14" s="173"/>
      <c r="H14" s="173"/>
      <c r="I14" s="190">
        <v>-54000</v>
      </c>
      <c r="J14" s="178"/>
    </row>
    <row r="15" spans="2:10" ht="18.75">
      <c r="B15" s="188" t="s">
        <v>596</v>
      </c>
      <c r="C15" s="188"/>
      <c r="D15" s="188"/>
      <c r="E15" s="188"/>
      <c r="F15" s="188"/>
      <c r="G15" s="188"/>
      <c r="H15" s="188"/>
      <c r="I15" s="168"/>
      <c r="J15" s="178"/>
    </row>
    <row r="16" spans="1:10" ht="18.75">
      <c r="A16" s="188"/>
      <c r="B16" s="188"/>
      <c r="C16" s="170" t="s">
        <v>594</v>
      </c>
      <c r="D16" s="170"/>
      <c r="E16" s="170"/>
      <c r="F16" s="170"/>
      <c r="G16" s="170"/>
      <c r="H16" s="170"/>
      <c r="I16" s="177">
        <v>-200000</v>
      </c>
      <c r="J16" s="178"/>
    </row>
    <row r="17" spans="1:10" s="148" customFormat="1" ht="18.75">
      <c r="A17" s="188"/>
      <c r="B17" s="188"/>
      <c r="C17" s="173" t="s">
        <v>595</v>
      </c>
      <c r="D17" s="173"/>
      <c r="E17" s="173"/>
      <c r="F17" s="173"/>
      <c r="G17" s="173"/>
      <c r="H17" s="173"/>
      <c r="I17" s="190">
        <v>-54000</v>
      </c>
      <c r="J17" s="179"/>
    </row>
    <row r="18" spans="2:10" s="148" customFormat="1" ht="18.75">
      <c r="B18" s="188" t="s">
        <v>597</v>
      </c>
      <c r="C18" s="188"/>
      <c r="D18" s="188"/>
      <c r="E18" s="188"/>
      <c r="F18" s="188"/>
      <c r="G18" s="188"/>
      <c r="H18" s="188"/>
      <c r="I18" s="168"/>
      <c r="J18" s="179"/>
    </row>
    <row r="19" spans="1:10" s="148" customFormat="1" ht="18.75">
      <c r="A19" s="188"/>
      <c r="B19" s="188"/>
      <c r="C19" s="170" t="s">
        <v>594</v>
      </c>
      <c r="D19" s="170"/>
      <c r="E19" s="170"/>
      <c r="F19" s="170"/>
      <c r="G19" s="170"/>
      <c r="H19" s="170"/>
      <c r="I19" s="177">
        <v>-100000</v>
      </c>
      <c r="J19" s="179"/>
    </row>
    <row r="20" spans="1:10" s="148" customFormat="1" ht="18.75">
      <c r="A20" s="188"/>
      <c r="B20" s="188"/>
      <c r="C20" s="173" t="s">
        <v>595</v>
      </c>
      <c r="D20" s="173"/>
      <c r="E20" s="173"/>
      <c r="F20" s="173"/>
      <c r="G20" s="173"/>
      <c r="H20" s="173"/>
      <c r="I20" s="190">
        <v>-27000</v>
      </c>
      <c r="J20" s="179"/>
    </row>
    <row r="21" spans="2:10" s="148" customFormat="1" ht="18.75">
      <c r="B21" s="188" t="s">
        <v>598</v>
      </c>
      <c r="C21" s="188"/>
      <c r="D21" s="188"/>
      <c r="E21" s="188"/>
      <c r="F21" s="188"/>
      <c r="G21" s="188"/>
      <c r="H21" s="188"/>
      <c r="I21" s="168"/>
      <c r="J21" s="179"/>
    </row>
    <row r="22" spans="1:10" s="148" customFormat="1" ht="18.75">
      <c r="A22" s="188"/>
      <c r="B22" s="188"/>
      <c r="C22" s="170" t="s">
        <v>594</v>
      </c>
      <c r="D22" s="170"/>
      <c r="E22" s="170"/>
      <c r="F22" s="170"/>
      <c r="G22" s="170"/>
      <c r="H22" s="170"/>
      <c r="I22" s="177">
        <v>-64985</v>
      </c>
      <c r="J22" s="179"/>
    </row>
    <row r="23" spans="1:10" s="148" customFormat="1" ht="18.75">
      <c r="A23" s="188"/>
      <c r="B23" s="188"/>
      <c r="C23" s="173" t="s">
        <v>595</v>
      </c>
      <c r="D23" s="173"/>
      <c r="E23" s="173"/>
      <c r="F23" s="173"/>
      <c r="G23" s="173"/>
      <c r="H23" s="173"/>
      <c r="I23" s="190">
        <v>-17546</v>
      </c>
      <c r="J23" s="179"/>
    </row>
    <row r="24" spans="1:10" ht="17.25" customHeight="1">
      <c r="A24" s="188"/>
      <c r="B24" s="170" t="s">
        <v>585</v>
      </c>
      <c r="C24" s="170"/>
      <c r="D24" s="170"/>
      <c r="E24" s="170"/>
      <c r="F24" s="170"/>
      <c r="G24" s="170"/>
      <c r="H24" s="170"/>
      <c r="I24" s="177">
        <v>-100000</v>
      </c>
      <c r="J24" s="178"/>
    </row>
    <row r="25" spans="2:10" ht="18.75">
      <c r="B25" s="184"/>
      <c r="C25" s="184" t="s">
        <v>575</v>
      </c>
      <c r="D25" s="184"/>
      <c r="E25" s="184"/>
      <c r="F25" s="184"/>
      <c r="G25" s="184"/>
      <c r="H25" s="184"/>
      <c r="I25" s="187">
        <f>SUM(I11:I24)</f>
        <v>-801431</v>
      </c>
      <c r="J25" s="178"/>
    </row>
    <row r="26" spans="1:10" ht="18.75">
      <c r="A26" s="178"/>
      <c r="B26" s="178"/>
      <c r="C26" s="178"/>
      <c r="D26" s="165"/>
      <c r="E26" s="178"/>
      <c r="F26" s="178"/>
      <c r="G26" s="183"/>
      <c r="H26" s="178"/>
      <c r="I26" s="178"/>
      <c r="J26" s="178"/>
    </row>
    <row r="27" spans="1:10" ht="15.75">
      <c r="A27" s="160" t="s">
        <v>582</v>
      </c>
      <c r="B27" s="2"/>
      <c r="C27" s="191"/>
      <c r="D27" s="191"/>
      <c r="E27" s="191"/>
      <c r="F27" s="2"/>
      <c r="G27" s="2"/>
      <c r="H27" s="2"/>
      <c r="I27" s="175"/>
      <c r="J27" s="192"/>
    </row>
    <row r="28" spans="1:10" ht="18.75">
      <c r="A28" s="160" t="s">
        <v>577</v>
      </c>
      <c r="B28" s="160"/>
      <c r="C28" s="160"/>
      <c r="D28" s="160"/>
      <c r="E28" s="160"/>
      <c r="G28" s="160" t="s">
        <v>578</v>
      </c>
      <c r="H28" s="2"/>
      <c r="I28" s="175"/>
      <c r="J28" s="192"/>
    </row>
    <row r="29" spans="1:10" ht="15.75">
      <c r="A29" s="160"/>
      <c r="B29" s="160" t="s">
        <v>576</v>
      </c>
      <c r="C29" s="160"/>
      <c r="D29" s="160"/>
      <c r="E29" s="160"/>
      <c r="F29" s="160"/>
      <c r="G29" s="160"/>
      <c r="H29" s="2"/>
      <c r="I29" s="193"/>
      <c r="J29" s="192"/>
    </row>
    <row r="30" spans="1:10" ht="33" customHeight="1">
      <c r="A30" s="178"/>
      <c r="C30" s="194" t="s">
        <v>585</v>
      </c>
      <c r="D30" s="149"/>
      <c r="E30" s="195">
        <v>18974</v>
      </c>
      <c r="G30" s="286" t="s">
        <v>592</v>
      </c>
      <c r="H30" s="286"/>
      <c r="I30" s="197"/>
      <c r="J30" s="195">
        <v>18974</v>
      </c>
    </row>
    <row r="31" spans="1:10" ht="33.75" customHeight="1">
      <c r="A31" s="151"/>
      <c r="B31" s="290" t="s">
        <v>605</v>
      </c>
      <c r="C31" s="290"/>
      <c r="D31" s="290"/>
      <c r="E31" s="200"/>
      <c r="F31" s="198"/>
      <c r="G31" s="292" t="s">
        <v>606</v>
      </c>
      <c r="H31" s="292"/>
      <c r="I31" s="292"/>
      <c r="J31" s="198"/>
    </row>
    <row r="32" spans="1:10" ht="33.75" customHeight="1">
      <c r="A32" s="151"/>
      <c r="B32" s="291" t="s">
        <v>607</v>
      </c>
      <c r="C32" s="291"/>
      <c r="D32" s="291"/>
      <c r="E32" s="199">
        <v>10000</v>
      </c>
      <c r="F32" s="201"/>
      <c r="G32" s="293" t="s">
        <v>608</v>
      </c>
      <c r="H32" s="293"/>
      <c r="I32" s="293"/>
      <c r="J32" s="177">
        <v>10000</v>
      </c>
    </row>
    <row r="34" spans="1:10" ht="20.25">
      <c r="A34" s="287" t="s">
        <v>579</v>
      </c>
      <c r="B34" s="287"/>
      <c r="C34" s="287"/>
      <c r="D34" s="287"/>
      <c r="E34" s="287"/>
      <c r="F34" s="287"/>
      <c r="G34" s="287"/>
      <c r="H34" s="287"/>
      <c r="I34" s="287"/>
      <c r="J34" s="287"/>
    </row>
    <row r="35" spans="1:10" ht="18.75">
      <c r="A35" s="288" t="s">
        <v>580</v>
      </c>
      <c r="B35" s="288"/>
      <c r="C35" s="288"/>
      <c r="D35" s="288"/>
      <c r="E35" s="288"/>
      <c r="F35" s="288"/>
      <c r="G35" s="288"/>
      <c r="H35" s="288"/>
      <c r="I35" s="288"/>
      <c r="J35" s="288"/>
    </row>
    <row r="36" spans="1:10" ht="18.75">
      <c r="A36" s="288" t="s">
        <v>589</v>
      </c>
      <c r="B36" s="288"/>
      <c r="C36" s="288"/>
      <c r="D36" s="288"/>
      <c r="E36" s="288"/>
      <c r="F36" s="288"/>
      <c r="G36" s="288"/>
      <c r="H36" s="288"/>
      <c r="I36" s="288"/>
      <c r="J36" s="288"/>
    </row>
    <row r="37" spans="1:10" ht="18.75">
      <c r="A37" s="155"/>
      <c r="B37" s="155"/>
      <c r="C37" s="155"/>
      <c r="D37" s="155"/>
      <c r="E37" s="155"/>
      <c r="F37" s="156"/>
      <c r="G37" s="155"/>
      <c r="H37" s="155"/>
      <c r="I37" s="157" t="s">
        <v>581</v>
      </c>
      <c r="J37" s="156"/>
    </row>
    <row r="38" spans="1:10" ht="18.75">
      <c r="A38" s="151"/>
      <c r="B38" s="151"/>
      <c r="C38" s="151"/>
      <c r="D38" s="151"/>
      <c r="E38" s="151"/>
      <c r="F38" s="153"/>
      <c r="G38" s="151"/>
      <c r="H38" s="151"/>
      <c r="I38" s="151"/>
      <c r="J38" s="153"/>
    </row>
    <row r="39" spans="1:10" ht="18.75">
      <c r="A39" s="160" t="s">
        <v>582</v>
      </c>
      <c r="B39" s="160"/>
      <c r="C39" s="160"/>
      <c r="D39" s="160"/>
      <c r="E39" s="160"/>
      <c r="F39" s="161"/>
      <c r="G39" s="160"/>
      <c r="H39" s="160"/>
      <c r="I39" s="160"/>
      <c r="J39" s="161"/>
    </row>
    <row r="40" spans="1:10" ht="18.75">
      <c r="A40" s="162" t="s">
        <v>577</v>
      </c>
      <c r="B40" s="162"/>
      <c r="C40" s="162"/>
      <c r="D40" s="162"/>
      <c r="E40" s="162"/>
      <c r="F40" s="163"/>
      <c r="G40" s="162" t="s">
        <v>578</v>
      </c>
      <c r="H40" s="162"/>
      <c r="I40" s="162"/>
      <c r="J40" s="163"/>
    </row>
    <row r="41" spans="1:10" ht="18.75">
      <c r="A41" s="164" t="s">
        <v>576</v>
      </c>
      <c r="B41" s="162"/>
      <c r="C41" s="162"/>
      <c r="D41" s="162"/>
      <c r="E41" s="162"/>
      <c r="F41" s="165"/>
      <c r="G41" s="166" t="s">
        <v>600</v>
      </c>
      <c r="H41" s="166"/>
      <c r="I41" s="166"/>
      <c r="J41" s="167"/>
    </row>
    <row r="42" spans="1:10" ht="18.75">
      <c r="A42" s="170" t="s">
        <v>585</v>
      </c>
      <c r="B42" s="169"/>
      <c r="C42" s="169"/>
      <c r="D42" s="169"/>
      <c r="E42" s="171">
        <v>6000</v>
      </c>
      <c r="F42" s="175"/>
      <c r="G42" s="176"/>
      <c r="H42" s="289" t="s">
        <v>587</v>
      </c>
      <c r="I42" s="289"/>
      <c r="J42" s="177">
        <v>6000</v>
      </c>
    </row>
    <row r="43" spans="1:10" ht="18.75">
      <c r="A43" s="2"/>
      <c r="B43" s="2"/>
      <c r="C43" s="2"/>
      <c r="D43" s="2"/>
      <c r="E43" s="2"/>
      <c r="F43" s="175"/>
      <c r="G43" s="172"/>
      <c r="H43" s="172"/>
      <c r="I43" s="172"/>
      <c r="J43" s="168"/>
    </row>
    <row r="44" spans="1:10" ht="18.75">
      <c r="A44" s="2"/>
      <c r="B44" s="2"/>
      <c r="C44" s="2"/>
      <c r="D44" s="2"/>
      <c r="E44" s="2"/>
      <c r="F44" s="175"/>
      <c r="G44" s="172"/>
      <c r="H44" s="172"/>
      <c r="I44" s="172"/>
      <c r="J44" s="168"/>
    </row>
    <row r="45" spans="1:10" ht="18.75">
      <c r="A45" s="178" t="s">
        <v>599</v>
      </c>
      <c r="B45" s="179"/>
      <c r="C45" s="179"/>
      <c r="D45" s="179"/>
      <c r="E45" s="179"/>
      <c r="F45" s="180"/>
      <c r="G45" s="179"/>
      <c r="H45" s="181"/>
      <c r="I45" s="182"/>
      <c r="J45" s="175"/>
    </row>
    <row r="46" spans="1:10" ht="18.75">
      <c r="A46" s="2"/>
      <c r="B46" s="2"/>
      <c r="C46" s="2"/>
      <c r="D46" s="2"/>
      <c r="E46" s="2"/>
      <c r="F46" s="175"/>
      <c r="G46" s="2"/>
      <c r="H46" s="2"/>
      <c r="I46" s="2"/>
      <c r="J46" s="175"/>
    </row>
    <row r="47" spans="1:10" ht="18.75">
      <c r="A47" s="178"/>
      <c r="B47" s="179"/>
      <c r="C47" s="179"/>
      <c r="D47" s="179"/>
      <c r="E47" s="179"/>
      <c r="F47" s="180"/>
      <c r="G47" s="143"/>
      <c r="H47" s="283" t="s">
        <v>586</v>
      </c>
      <c r="I47" s="283"/>
      <c r="J47" s="196"/>
    </row>
    <row r="48" spans="1:10" ht="18.75">
      <c r="A48" s="178"/>
      <c r="B48" s="179"/>
      <c r="C48" s="179"/>
      <c r="D48" s="179"/>
      <c r="E48" s="179"/>
      <c r="F48" s="180"/>
      <c r="G48" s="179"/>
      <c r="H48" s="283" t="s">
        <v>539</v>
      </c>
      <c r="I48" s="283"/>
      <c r="J48" s="175"/>
    </row>
    <row r="49" spans="1:10" ht="18.75">
      <c r="A49" s="2"/>
      <c r="B49" s="2"/>
      <c r="C49" s="2"/>
      <c r="D49" s="2"/>
      <c r="E49" s="2"/>
      <c r="F49" s="175"/>
      <c r="G49" s="2"/>
      <c r="H49" s="2"/>
      <c r="I49" s="2"/>
      <c r="J49" s="175"/>
    </row>
  </sheetData>
  <sheetProtection/>
  <mergeCells count="13">
    <mergeCell ref="B32:D32"/>
    <mergeCell ref="G31:I31"/>
    <mergeCell ref="G32:I32"/>
    <mergeCell ref="H48:I48"/>
    <mergeCell ref="A1:J1"/>
    <mergeCell ref="H2:I2"/>
    <mergeCell ref="G30:H30"/>
    <mergeCell ref="H47:I47"/>
    <mergeCell ref="A34:J34"/>
    <mergeCell ref="A35:J35"/>
    <mergeCell ref="A36:J36"/>
    <mergeCell ref="H42:I42"/>
    <mergeCell ref="B31:D31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6">
      <selection activeCell="M15" sqref="M15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5.7109375" style="42" customWidth="1"/>
    <col min="7" max="7" width="6.28125" style="0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87" t="s">
        <v>579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8.75">
      <c r="A2" s="288" t="s">
        <v>580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8.75">
      <c r="A3" s="288" t="s">
        <v>589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8.75">
      <c r="A4" s="155"/>
      <c r="B4" s="155"/>
      <c r="C4" s="155"/>
      <c r="D4" s="155"/>
      <c r="E4" s="155"/>
      <c r="F4" s="156"/>
      <c r="G4" s="155"/>
      <c r="H4" s="155"/>
      <c r="I4" s="157" t="s">
        <v>581</v>
      </c>
      <c r="J4" s="156"/>
    </row>
    <row r="5" spans="1:10" ht="18.75">
      <c r="A5" s="155"/>
      <c r="B5" s="155"/>
      <c r="C5" s="155"/>
      <c r="D5" s="155"/>
      <c r="E5" s="155"/>
      <c r="F5" s="156"/>
      <c r="G5" s="155"/>
      <c r="H5" s="155"/>
      <c r="I5" s="157"/>
      <c r="J5" s="156"/>
    </row>
    <row r="6" spans="1:10" ht="18.75">
      <c r="A6" s="155"/>
      <c r="B6" s="155"/>
      <c r="C6" s="155"/>
      <c r="D6" s="155"/>
      <c r="E6" s="155"/>
      <c r="F6" s="156"/>
      <c r="G6" s="155"/>
      <c r="H6" s="155"/>
      <c r="I6" s="157"/>
      <c r="J6" s="156"/>
    </row>
    <row r="7" spans="1:10" ht="18.75">
      <c r="A7" s="151"/>
      <c r="B7" s="151"/>
      <c r="C7" s="151"/>
      <c r="D7" s="151"/>
      <c r="E7" s="151"/>
      <c r="F7" s="153"/>
      <c r="G7" s="151"/>
      <c r="H7" s="151"/>
      <c r="I7" s="151"/>
      <c r="J7" s="153"/>
    </row>
    <row r="8" spans="1:10" ht="15.75">
      <c r="A8" s="160" t="s">
        <v>582</v>
      </c>
      <c r="B8" s="160"/>
      <c r="C8" s="160"/>
      <c r="D8" s="160"/>
      <c r="E8" s="160"/>
      <c r="F8" s="161"/>
      <c r="G8" s="160"/>
      <c r="H8" s="160"/>
      <c r="I8" s="160"/>
      <c r="J8" s="161"/>
    </row>
    <row r="9" spans="1:10" ht="15.75">
      <c r="A9" s="162" t="s">
        <v>577</v>
      </c>
      <c r="B9" s="162"/>
      <c r="C9" s="162"/>
      <c r="D9" s="162"/>
      <c r="E9" s="162"/>
      <c r="F9" s="163"/>
      <c r="G9" s="162" t="s">
        <v>578</v>
      </c>
      <c r="H9" s="162"/>
      <c r="I9" s="162"/>
      <c r="J9" s="163"/>
    </row>
    <row r="10" spans="1:10" s="158" customFormat="1" ht="15.75">
      <c r="A10" s="164" t="s">
        <v>576</v>
      </c>
      <c r="B10" s="162"/>
      <c r="C10" s="162"/>
      <c r="D10" s="162"/>
      <c r="E10" s="162"/>
      <c r="F10" s="165"/>
      <c r="G10" s="166"/>
      <c r="H10" s="166"/>
      <c r="I10" s="166"/>
      <c r="J10" s="167"/>
    </row>
    <row r="11" spans="1:10" s="158" customFormat="1" ht="15.75">
      <c r="A11" s="164"/>
      <c r="B11" s="162"/>
      <c r="C11" s="162"/>
      <c r="D11" s="162"/>
      <c r="E11" s="162"/>
      <c r="F11" s="165"/>
      <c r="G11" s="166" t="s">
        <v>600</v>
      </c>
      <c r="H11" s="166"/>
      <c r="I11" s="166"/>
      <c r="J11" s="167"/>
    </row>
    <row r="12" spans="1:12" s="158" customFormat="1" ht="15.75">
      <c r="A12" s="170" t="s">
        <v>585</v>
      </c>
      <c r="B12" s="169"/>
      <c r="C12" s="169"/>
      <c r="D12" s="169"/>
      <c r="E12" s="171">
        <v>6000</v>
      </c>
      <c r="F12" s="175"/>
      <c r="G12" s="176"/>
      <c r="H12" s="289" t="s">
        <v>587</v>
      </c>
      <c r="I12" s="289"/>
      <c r="J12" s="177">
        <v>6000</v>
      </c>
      <c r="L12" s="159"/>
    </row>
    <row r="13" spans="1:10" ht="15.75">
      <c r="A13" s="2"/>
      <c r="B13" s="2"/>
      <c r="C13" s="2"/>
      <c r="D13" s="2"/>
      <c r="E13" s="2"/>
      <c r="F13" s="175"/>
      <c r="G13" s="172"/>
      <c r="H13" s="172"/>
      <c r="I13" s="172"/>
      <c r="J13" s="168"/>
    </row>
    <row r="14" spans="1:10" ht="18.75">
      <c r="A14" s="151"/>
      <c r="B14" s="151"/>
      <c r="C14" s="151"/>
      <c r="D14" s="151"/>
      <c r="E14" s="151"/>
      <c r="F14" s="153"/>
      <c r="G14" s="151"/>
      <c r="H14" s="151"/>
      <c r="I14" s="151"/>
      <c r="J14" s="153"/>
    </row>
    <row r="15" spans="1:12" s="151" customFormat="1" ht="18.75">
      <c r="A15" s="2"/>
      <c r="B15" s="2"/>
      <c r="C15" s="2"/>
      <c r="D15" s="2"/>
      <c r="E15" s="2"/>
      <c r="F15" s="175"/>
      <c r="G15" s="172"/>
      <c r="H15" s="172"/>
      <c r="I15" s="172"/>
      <c r="J15" s="168"/>
      <c r="K15" s="2"/>
      <c r="L15" s="2"/>
    </row>
    <row r="16" spans="1:12" ht="15.75">
      <c r="A16" s="178" t="s">
        <v>588</v>
      </c>
      <c r="B16" s="179"/>
      <c r="C16" s="179"/>
      <c r="D16" s="179"/>
      <c r="E16" s="179"/>
      <c r="F16" s="180"/>
      <c r="G16" s="179"/>
      <c r="H16" s="181"/>
      <c r="I16" s="182"/>
      <c r="J16" s="175"/>
      <c r="K16" s="2"/>
      <c r="L16" s="2"/>
    </row>
    <row r="17" spans="1:12" ht="15.75">
      <c r="A17" s="178"/>
      <c r="B17" s="179"/>
      <c r="C17" s="179"/>
      <c r="D17" s="179"/>
      <c r="E17" s="179"/>
      <c r="F17" s="180"/>
      <c r="G17" s="179"/>
      <c r="H17" s="181"/>
      <c r="I17" s="182"/>
      <c r="J17" s="175"/>
      <c r="K17" s="2"/>
      <c r="L17" s="2"/>
    </row>
    <row r="18" spans="1:12" ht="15.75">
      <c r="A18" s="2"/>
      <c r="B18" s="2"/>
      <c r="C18" s="2"/>
      <c r="D18" s="2"/>
      <c r="E18" s="2"/>
      <c r="F18" s="175"/>
      <c r="G18" s="2"/>
      <c r="H18" s="2"/>
      <c r="I18" s="2"/>
      <c r="J18" s="175"/>
      <c r="K18" s="2"/>
      <c r="L18" s="2"/>
    </row>
    <row r="19" spans="1:12" ht="15.75">
      <c r="A19" s="2"/>
      <c r="B19" s="2"/>
      <c r="C19" s="2"/>
      <c r="D19" s="2"/>
      <c r="E19" s="2"/>
      <c r="F19" s="175"/>
      <c r="G19" s="2"/>
      <c r="H19" s="2"/>
      <c r="I19" s="2"/>
      <c r="J19" s="175"/>
      <c r="K19" s="2"/>
      <c r="L19" s="2"/>
    </row>
    <row r="20" spans="1:12" ht="15.75">
      <c r="A20" s="178"/>
      <c r="B20" s="179"/>
      <c r="C20" s="179"/>
      <c r="D20" s="179"/>
      <c r="E20" s="179"/>
      <c r="F20" s="180"/>
      <c r="G20" s="283" t="s">
        <v>586</v>
      </c>
      <c r="H20" s="283"/>
      <c r="I20" s="283"/>
      <c r="J20" s="283"/>
      <c r="K20" s="2"/>
      <c r="L20" s="2"/>
    </row>
    <row r="21" spans="1:12" ht="15.75">
      <c r="A21" s="178"/>
      <c r="B21" s="179"/>
      <c r="C21" s="179"/>
      <c r="D21" s="179"/>
      <c r="E21" s="179"/>
      <c r="F21" s="180"/>
      <c r="G21" s="179"/>
      <c r="H21" s="283" t="s">
        <v>539</v>
      </c>
      <c r="I21" s="283"/>
      <c r="J21" s="175"/>
      <c r="K21" s="2"/>
      <c r="L21" s="2"/>
    </row>
    <row r="22" spans="1:12" ht="15.75">
      <c r="A22" s="2"/>
      <c r="B22" s="2"/>
      <c r="C22" s="2"/>
      <c r="D22" s="2"/>
      <c r="E22" s="2"/>
      <c r="F22" s="175"/>
      <c r="G22" s="2"/>
      <c r="H22" s="2"/>
      <c r="I22" s="2"/>
      <c r="J22" s="175"/>
      <c r="K22" s="2"/>
      <c r="L22" s="2"/>
    </row>
    <row r="24" spans="1:9" ht="18.75">
      <c r="A24" s="151"/>
      <c r="B24" s="151"/>
      <c r="F24" s="151"/>
      <c r="G24" s="151"/>
      <c r="H24" s="151"/>
      <c r="I24" s="153"/>
    </row>
    <row r="25" spans="1:9" ht="18.75">
      <c r="A25" s="151"/>
      <c r="B25" s="151"/>
      <c r="F25" s="151"/>
      <c r="G25" s="151"/>
      <c r="H25" s="151"/>
      <c r="I25" s="153"/>
    </row>
    <row r="26" spans="1:9" ht="18.75">
      <c r="A26" s="151"/>
      <c r="F26" s="151"/>
      <c r="G26" s="151"/>
      <c r="H26" s="151"/>
      <c r="I26" s="154"/>
    </row>
  </sheetData>
  <sheetProtection/>
  <mergeCells count="6">
    <mergeCell ref="G20:J20"/>
    <mergeCell ref="H21:I21"/>
    <mergeCell ref="A1:J1"/>
    <mergeCell ref="A2:J2"/>
    <mergeCell ref="A3:J3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4"/>
  <sheetViews>
    <sheetView zoomScalePageLayoutView="0" workbookViewId="0" topLeftCell="A1">
      <selection activeCell="AJ18" sqref="AJ1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294" t="s">
        <v>553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</row>
    <row r="2" spans="2:25" s="2" customFormat="1" ht="15" customHeight="1">
      <c r="B2" s="119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610</v>
      </c>
      <c r="Q3" s="1" t="s">
        <v>707</v>
      </c>
      <c r="R3" s="1" t="s">
        <v>611</v>
      </c>
      <c r="S3" s="1" t="s">
        <v>708</v>
      </c>
      <c r="T3" s="1" t="s">
        <v>709</v>
      </c>
      <c r="U3" s="1" t="s">
        <v>710</v>
      </c>
      <c r="V3" s="1" t="s">
        <v>711</v>
      </c>
      <c r="W3" s="1" t="s">
        <v>712</v>
      </c>
      <c r="X3" s="1" t="s">
        <v>713</v>
      </c>
      <c r="Y3" s="1" t="s">
        <v>714</v>
      </c>
      <c r="Z3" s="1" t="s">
        <v>715</v>
      </c>
      <c r="AA3" s="1" t="s">
        <v>716</v>
      </c>
    </row>
    <row r="4" spans="1:27" s="11" customFormat="1" ht="15.75">
      <c r="A4" s="1">
        <v>1</v>
      </c>
      <c r="B4" s="296" t="s">
        <v>9</v>
      </c>
      <c r="C4" s="296" t="s">
        <v>405</v>
      </c>
      <c r="D4" s="296"/>
      <c r="E4" s="296"/>
      <c r="F4" s="296" t="s">
        <v>135</v>
      </c>
      <c r="G4" s="296"/>
      <c r="H4" s="296"/>
      <c r="I4" s="296" t="s">
        <v>136</v>
      </c>
      <c r="J4" s="296"/>
      <c r="K4" s="296"/>
      <c r="L4" s="296" t="s">
        <v>5</v>
      </c>
      <c r="M4" s="296"/>
      <c r="N4" s="296"/>
      <c r="O4" s="296" t="s">
        <v>9</v>
      </c>
      <c r="P4" s="296" t="s">
        <v>405</v>
      </c>
      <c r="Q4" s="296"/>
      <c r="R4" s="296"/>
      <c r="S4" s="296" t="s">
        <v>135</v>
      </c>
      <c r="T4" s="296"/>
      <c r="U4" s="296"/>
      <c r="V4" s="296" t="s">
        <v>136</v>
      </c>
      <c r="W4" s="296"/>
      <c r="X4" s="296"/>
      <c r="Y4" s="296" t="s">
        <v>5</v>
      </c>
      <c r="Z4" s="296"/>
      <c r="AA4" s="296"/>
    </row>
    <row r="5" spans="1:27" s="11" customFormat="1" ht="15.75">
      <c r="A5" s="1">
        <v>2</v>
      </c>
      <c r="B5" s="296"/>
      <c r="C5" s="90" t="s">
        <v>4</v>
      </c>
      <c r="D5" s="40" t="s">
        <v>655</v>
      </c>
      <c r="E5" s="40" t="s">
        <v>654</v>
      </c>
      <c r="F5" s="90" t="s">
        <v>4</v>
      </c>
      <c r="G5" s="40" t="s">
        <v>655</v>
      </c>
      <c r="H5" s="40" t="s">
        <v>654</v>
      </c>
      <c r="I5" s="90" t="s">
        <v>4</v>
      </c>
      <c r="J5" s="40" t="s">
        <v>655</v>
      </c>
      <c r="K5" s="40" t="s">
        <v>654</v>
      </c>
      <c r="L5" s="90" t="s">
        <v>4</v>
      </c>
      <c r="M5" s="40" t="s">
        <v>655</v>
      </c>
      <c r="N5" s="40" t="s">
        <v>654</v>
      </c>
      <c r="O5" s="296"/>
      <c r="P5" s="241" t="s">
        <v>4</v>
      </c>
      <c r="Q5" s="40" t="s">
        <v>655</v>
      </c>
      <c r="R5" s="40" t="s">
        <v>654</v>
      </c>
      <c r="S5" s="241" t="s">
        <v>4</v>
      </c>
      <c r="T5" s="40" t="s">
        <v>655</v>
      </c>
      <c r="U5" s="40" t="s">
        <v>654</v>
      </c>
      <c r="V5" s="90" t="s">
        <v>4</v>
      </c>
      <c r="W5" s="40" t="s">
        <v>655</v>
      </c>
      <c r="X5" s="40" t="s">
        <v>654</v>
      </c>
      <c r="Y5" s="90" t="s">
        <v>4</v>
      </c>
      <c r="Z5" s="40" t="s">
        <v>655</v>
      </c>
      <c r="AA5" s="40" t="s">
        <v>654</v>
      </c>
    </row>
    <row r="6" spans="1:27" s="97" customFormat="1" ht="16.5">
      <c r="A6" s="1">
        <v>3</v>
      </c>
      <c r="B6" s="300" t="s">
        <v>53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 t="s">
        <v>147</v>
      </c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</row>
    <row r="7" spans="1:27" s="11" customFormat="1" ht="47.25">
      <c r="A7" s="1">
        <v>4</v>
      </c>
      <c r="B7" s="92" t="s">
        <v>303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10398448</v>
      </c>
      <c r="G7" s="5">
        <f>Bevételek!D96</f>
        <v>11418348</v>
      </c>
      <c r="H7" s="5">
        <f>Bevételek!E96</f>
        <v>12418348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10398448</v>
      </c>
      <c r="M7" s="5">
        <f t="shared" si="0"/>
        <v>11418348</v>
      </c>
      <c r="N7" s="5">
        <f t="shared" si="0"/>
        <v>12418348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5454547</v>
      </c>
      <c r="T7" s="5">
        <f>Kiadás!D9</f>
        <v>5310547</v>
      </c>
      <c r="U7" s="5">
        <f>Kiadás!E9</f>
        <v>4633420</v>
      </c>
      <c r="V7" s="5">
        <f>Kiadás!C10</f>
        <v>625000</v>
      </c>
      <c r="W7" s="5">
        <f>Kiadás!D10</f>
        <v>625000</v>
      </c>
      <c r="X7" s="5">
        <f>Kiadás!E10</f>
        <v>625000</v>
      </c>
      <c r="Y7" s="5">
        <f aca="true" t="shared" si="1" ref="Y7:AA11">P7+S7+V7</f>
        <v>6079547</v>
      </c>
      <c r="Z7" s="5">
        <f t="shared" si="1"/>
        <v>5935547</v>
      </c>
      <c r="AA7" s="5">
        <f t="shared" si="1"/>
        <v>5258420</v>
      </c>
    </row>
    <row r="8" spans="1:27" s="11" customFormat="1" ht="45">
      <c r="A8" s="1">
        <v>5</v>
      </c>
      <c r="B8" s="92" t="s">
        <v>325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79000</v>
      </c>
      <c r="G8" s="5">
        <f>Bevételek!D159</f>
        <v>79000</v>
      </c>
      <c r="H8" s="5">
        <f>Bevételek!E159</f>
        <v>79000</v>
      </c>
      <c r="I8" s="5">
        <f>Bevételek!C160</f>
        <v>812000</v>
      </c>
      <c r="J8" s="5">
        <f>Bevételek!D160</f>
        <v>532211</v>
      </c>
      <c r="K8" s="5">
        <f>Bevételek!E160</f>
        <v>532211</v>
      </c>
      <c r="L8" s="5">
        <f t="shared" si="0"/>
        <v>891000</v>
      </c>
      <c r="M8" s="5">
        <f t="shared" si="0"/>
        <v>611211</v>
      </c>
      <c r="N8" s="5">
        <f t="shared" si="0"/>
        <v>611211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1100128</v>
      </c>
      <c r="T8" s="5">
        <f>Kiadás!D13</f>
        <v>1067128</v>
      </c>
      <c r="U8" s="5">
        <f>Kiadás!E13</f>
        <v>986682</v>
      </c>
      <c r="V8" s="5">
        <f>Kiadás!C14</f>
        <v>152750</v>
      </c>
      <c r="W8" s="5">
        <f>Kiadás!D14</f>
        <v>152750</v>
      </c>
      <c r="X8" s="5">
        <f>Kiadás!E14</f>
        <v>152750</v>
      </c>
      <c r="Y8" s="5">
        <f t="shared" si="1"/>
        <v>1252878</v>
      </c>
      <c r="Z8" s="5">
        <f t="shared" si="1"/>
        <v>1219878</v>
      </c>
      <c r="AA8" s="5">
        <f t="shared" si="1"/>
        <v>1139432</v>
      </c>
    </row>
    <row r="9" spans="1:27" s="11" customFormat="1" ht="15.75">
      <c r="A9" s="1">
        <v>6</v>
      </c>
      <c r="B9" s="92" t="s">
        <v>53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176910</v>
      </c>
      <c r="G9" s="5">
        <f>Bevételek!D216</f>
        <v>180310</v>
      </c>
      <c r="H9" s="5">
        <f>Bevételek!E216</f>
        <v>181605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176910</v>
      </c>
      <c r="M9" s="5">
        <f t="shared" si="0"/>
        <v>180310</v>
      </c>
      <c r="N9" s="5">
        <f t="shared" si="0"/>
        <v>181605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3652032</v>
      </c>
      <c r="T9" s="5">
        <f>Kiadás!D17</f>
        <v>3278728</v>
      </c>
      <c r="U9" s="5">
        <f>Kiadás!E17</f>
        <v>3337896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3652032</v>
      </c>
      <c r="Z9" s="5">
        <f t="shared" si="1"/>
        <v>3278728</v>
      </c>
      <c r="AA9" s="5">
        <f t="shared" si="1"/>
        <v>3337896</v>
      </c>
    </row>
    <row r="10" spans="1:27" s="11" customFormat="1" ht="15.75">
      <c r="A10" s="1">
        <v>7</v>
      </c>
      <c r="B10" s="298" t="s">
        <v>383</v>
      </c>
      <c r="C10" s="297">
        <f>Bevételek!C249</f>
        <v>0</v>
      </c>
      <c r="D10" s="297">
        <f>Bevételek!D249</f>
        <v>0</v>
      </c>
      <c r="E10" s="297">
        <f>Bevételek!E249</f>
        <v>0</v>
      </c>
      <c r="F10" s="297">
        <f>Bevételek!C250</f>
        <v>0</v>
      </c>
      <c r="G10" s="297">
        <f>Bevételek!D250</f>
        <v>16100</v>
      </c>
      <c r="H10" s="297">
        <f>Bevételek!E250</f>
        <v>16100</v>
      </c>
      <c r="I10" s="297">
        <f>Bevételek!C251</f>
        <v>0</v>
      </c>
      <c r="J10" s="297">
        <f>Bevételek!D251</f>
        <v>0</v>
      </c>
      <c r="K10" s="297">
        <f>Bevételek!E251</f>
        <v>0</v>
      </c>
      <c r="L10" s="297">
        <f t="shared" si="0"/>
        <v>0</v>
      </c>
      <c r="M10" s="297">
        <f t="shared" si="0"/>
        <v>16100</v>
      </c>
      <c r="N10" s="297">
        <f t="shared" si="0"/>
        <v>16100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300000</v>
      </c>
      <c r="T10" s="5">
        <f>Kiadás!D62</f>
        <v>430000</v>
      </c>
      <c r="U10" s="5">
        <f>Kiadás!E62</f>
        <v>430000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300000</v>
      </c>
      <c r="Z10" s="5">
        <f t="shared" si="1"/>
        <v>430000</v>
      </c>
      <c r="AA10" s="5">
        <f t="shared" si="1"/>
        <v>430000</v>
      </c>
    </row>
    <row r="11" spans="1:27" s="11" customFormat="1" ht="30">
      <c r="A11" s="1">
        <v>8</v>
      </c>
      <c r="B11" s="298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1001812</v>
      </c>
      <c r="T11" s="5">
        <f>Kiadás!D125</f>
        <v>967101</v>
      </c>
      <c r="U11" s="5">
        <f>Kiadás!E125</f>
        <v>967101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1001812</v>
      </c>
      <c r="Z11" s="5">
        <f t="shared" si="1"/>
        <v>967101</v>
      </c>
      <c r="AA11" s="5">
        <f t="shared" si="1"/>
        <v>967101</v>
      </c>
    </row>
    <row r="12" spans="1:27" s="11" customFormat="1" ht="15.75">
      <c r="A12" s="1">
        <v>9</v>
      </c>
      <c r="B12" s="93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10654358</v>
      </c>
      <c r="G12" s="13">
        <f t="shared" si="2"/>
        <v>11693758</v>
      </c>
      <c r="H12" s="13">
        <f t="shared" si="2"/>
        <v>12695053</v>
      </c>
      <c r="I12" s="13">
        <f t="shared" si="2"/>
        <v>812000</v>
      </c>
      <c r="J12" s="13">
        <f t="shared" si="2"/>
        <v>532211</v>
      </c>
      <c r="K12" s="13">
        <f t="shared" si="2"/>
        <v>532211</v>
      </c>
      <c r="L12" s="13">
        <f t="shared" si="2"/>
        <v>11466358</v>
      </c>
      <c r="M12" s="13">
        <f t="shared" si="2"/>
        <v>12225969</v>
      </c>
      <c r="N12" s="13">
        <f t="shared" si="2"/>
        <v>13227264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11508519</v>
      </c>
      <c r="T12" s="13">
        <f t="shared" si="3"/>
        <v>11053504</v>
      </c>
      <c r="U12" s="13">
        <f t="shared" si="3"/>
        <v>10355099</v>
      </c>
      <c r="V12" s="13">
        <f t="shared" si="3"/>
        <v>777750</v>
      </c>
      <c r="W12" s="13">
        <f t="shared" si="3"/>
        <v>777750</v>
      </c>
      <c r="X12" s="13">
        <f t="shared" si="3"/>
        <v>777750</v>
      </c>
      <c r="Y12" s="13">
        <f t="shared" si="3"/>
        <v>12286269</v>
      </c>
      <c r="Z12" s="13">
        <f t="shared" si="3"/>
        <v>11831254</v>
      </c>
      <c r="AA12" s="13">
        <f t="shared" si="3"/>
        <v>11132849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-854161</v>
      </c>
      <c r="G13" s="96">
        <f t="shared" si="4"/>
        <v>640254</v>
      </c>
      <c r="H13" s="96">
        <f t="shared" si="4"/>
        <v>2339954</v>
      </c>
      <c r="I13" s="96">
        <f t="shared" si="4"/>
        <v>34250</v>
      </c>
      <c r="J13" s="96">
        <f t="shared" si="4"/>
        <v>-245539</v>
      </c>
      <c r="K13" s="96">
        <f t="shared" si="4"/>
        <v>-245539</v>
      </c>
      <c r="L13" s="96">
        <f t="shared" si="4"/>
        <v>-819911</v>
      </c>
      <c r="M13" s="96">
        <f t="shared" si="4"/>
        <v>394715</v>
      </c>
      <c r="N13" s="96">
        <f t="shared" si="4"/>
        <v>2094415</v>
      </c>
      <c r="O13" s="299" t="s">
        <v>138</v>
      </c>
      <c r="P13" s="295">
        <f>Kiadás!C153</f>
        <v>0</v>
      </c>
      <c r="Q13" s="295">
        <f>Kiadás!D153</f>
        <v>0</v>
      </c>
      <c r="R13" s="295">
        <f>Kiadás!E153</f>
        <v>0</v>
      </c>
      <c r="S13" s="295">
        <f>Kiadás!C154</f>
        <v>415848</v>
      </c>
      <c r="T13" s="295">
        <f>Kiadás!D154</f>
        <v>415848</v>
      </c>
      <c r="U13" s="295">
        <f>Kiadás!E154</f>
        <v>918579</v>
      </c>
      <c r="V13" s="295">
        <f>Kiadás!C155</f>
        <v>0</v>
      </c>
      <c r="W13" s="295">
        <f>Kiadás!D155</f>
        <v>0</v>
      </c>
      <c r="X13" s="295">
        <f>Kiadás!E155</f>
        <v>0</v>
      </c>
      <c r="Y13" s="295">
        <f>P13+S13+V13</f>
        <v>415848</v>
      </c>
      <c r="Z13" s="295">
        <f>Q13+T13+W13</f>
        <v>415848</v>
      </c>
      <c r="AA13" s="295">
        <f>R13+U13+X13</f>
        <v>918579</v>
      </c>
    </row>
    <row r="14" spans="1:27" s="11" customFormat="1" ht="15.75">
      <c r="A14" s="1">
        <v>11</v>
      </c>
      <c r="B14" s="95" t="s">
        <v>143</v>
      </c>
      <c r="C14" s="5">
        <f>Bevételek!C270</f>
        <v>0</v>
      </c>
      <c r="D14" s="5">
        <f>Bevételek!D270</f>
        <v>0</v>
      </c>
      <c r="E14" s="5">
        <f>Bevételek!E270</f>
        <v>0</v>
      </c>
      <c r="F14" s="5">
        <f>Bevételek!C271</f>
        <v>5483624</v>
      </c>
      <c r="G14" s="5">
        <f>Bevételek!D271</f>
        <v>4666093</v>
      </c>
      <c r="H14" s="5">
        <f>Bevételek!E271</f>
        <v>4666093</v>
      </c>
      <c r="I14" s="5">
        <f>Bevételek!C272</f>
        <v>0</v>
      </c>
      <c r="J14" s="5">
        <f>Bevételek!D272</f>
        <v>0</v>
      </c>
      <c r="K14" s="5">
        <f>Bevételek!E272</f>
        <v>0</v>
      </c>
      <c r="L14" s="5">
        <f aca="true" t="shared" si="5" ref="L14:N15">C14+F14+I14</f>
        <v>5483624</v>
      </c>
      <c r="M14" s="5">
        <f t="shared" si="5"/>
        <v>4666093</v>
      </c>
      <c r="N14" s="5">
        <f t="shared" si="5"/>
        <v>4666093</v>
      </c>
      <c r="O14" s="299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27" s="11" customFormat="1" ht="15.75">
      <c r="A15" s="1">
        <v>12</v>
      </c>
      <c r="B15" s="95" t="s">
        <v>144</v>
      </c>
      <c r="C15" s="5">
        <f>Bevételek!C291</f>
        <v>0</v>
      </c>
      <c r="D15" s="5">
        <f>Bevételek!D291</f>
        <v>0</v>
      </c>
      <c r="E15" s="5">
        <f>Bevételek!E291</f>
        <v>0</v>
      </c>
      <c r="F15" s="5">
        <f>Bevételek!C292</f>
        <v>0</v>
      </c>
      <c r="G15" s="5">
        <f>Bevételek!D292</f>
        <v>0</v>
      </c>
      <c r="H15" s="5">
        <f>Bevételek!E292</f>
        <v>502731</v>
      </c>
      <c r="I15" s="5">
        <f>Bevételek!C293</f>
        <v>0</v>
      </c>
      <c r="J15" s="5">
        <f>Bevételek!D293</f>
        <v>0</v>
      </c>
      <c r="K15" s="5">
        <f>Bevételek!E293</f>
        <v>0</v>
      </c>
      <c r="L15" s="5">
        <f t="shared" si="5"/>
        <v>0</v>
      </c>
      <c r="M15" s="5">
        <f t="shared" si="5"/>
        <v>0</v>
      </c>
      <c r="N15" s="5">
        <f t="shared" si="5"/>
        <v>502731</v>
      </c>
      <c r="O15" s="299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16137982</v>
      </c>
      <c r="G16" s="14">
        <f t="shared" si="6"/>
        <v>16359851</v>
      </c>
      <c r="H16" s="14">
        <f t="shared" si="6"/>
        <v>17863877</v>
      </c>
      <c r="I16" s="14">
        <f t="shared" si="6"/>
        <v>812000</v>
      </c>
      <c r="J16" s="14">
        <f t="shared" si="6"/>
        <v>532211</v>
      </c>
      <c r="K16" s="14">
        <f t="shared" si="6"/>
        <v>532211</v>
      </c>
      <c r="L16" s="14">
        <f t="shared" si="6"/>
        <v>16949982</v>
      </c>
      <c r="M16" s="14">
        <f t="shared" si="6"/>
        <v>16892062</v>
      </c>
      <c r="N16" s="14">
        <f t="shared" si="6"/>
        <v>18396088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11924367</v>
      </c>
      <c r="T16" s="14">
        <f t="shared" si="7"/>
        <v>11469352</v>
      </c>
      <c r="U16" s="14">
        <f t="shared" si="7"/>
        <v>11273678</v>
      </c>
      <c r="V16" s="14">
        <f t="shared" si="7"/>
        <v>777750</v>
      </c>
      <c r="W16" s="14">
        <f t="shared" si="7"/>
        <v>777750</v>
      </c>
      <c r="X16" s="14">
        <f t="shared" si="7"/>
        <v>777750</v>
      </c>
      <c r="Y16" s="14">
        <f t="shared" si="7"/>
        <v>12702117</v>
      </c>
      <c r="Z16" s="14">
        <f t="shared" si="7"/>
        <v>12247102</v>
      </c>
      <c r="AA16" s="14">
        <f t="shared" si="7"/>
        <v>12051428</v>
      </c>
    </row>
    <row r="17" spans="1:27" s="97" customFormat="1" ht="16.5">
      <c r="A17" s="1">
        <v>14</v>
      </c>
      <c r="B17" s="301" t="s">
        <v>146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0" t="s">
        <v>125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</row>
    <row r="18" spans="1:27" s="11" customFormat="1" ht="47.25">
      <c r="A18" s="1">
        <v>15</v>
      </c>
      <c r="B18" s="92" t="s">
        <v>312</v>
      </c>
      <c r="C18" s="5">
        <f>Bevételek!C129</f>
        <v>0</v>
      </c>
      <c r="D18" s="5">
        <f>Bevételek!D129</f>
        <v>0</v>
      </c>
      <c r="E18" s="5">
        <f>Bevételek!E129</f>
        <v>0</v>
      </c>
      <c r="F18" s="5">
        <f>Bevételek!C130</f>
        <v>0</v>
      </c>
      <c r="G18" s="5">
        <f>Bevételek!D130</f>
        <v>0</v>
      </c>
      <c r="H18" s="5">
        <f>Bevételek!E130</f>
        <v>498443</v>
      </c>
      <c r="I18" s="5">
        <f>Bevételek!C131</f>
        <v>0</v>
      </c>
      <c r="J18" s="5">
        <f>Bevételek!D131</f>
        <v>0</v>
      </c>
      <c r="K18" s="5">
        <f>Bevételek!E131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498443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2299338</v>
      </c>
      <c r="T18" s="5">
        <f>Kiadás!D130</f>
        <v>2288924</v>
      </c>
      <c r="U18" s="5">
        <f>Kiadás!E130</f>
        <v>2660094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2299338</v>
      </c>
      <c r="Z18" s="5">
        <f t="shared" si="9"/>
        <v>2288924</v>
      </c>
      <c r="AA18" s="5">
        <f t="shared" si="9"/>
        <v>2660094</v>
      </c>
    </row>
    <row r="19" spans="1:27" s="11" customFormat="1" ht="15.75">
      <c r="A19" s="1">
        <v>16</v>
      </c>
      <c r="B19" s="92" t="s">
        <v>146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0</v>
      </c>
      <c r="H19" s="5">
        <f>Bevételek!E236</f>
        <v>18750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0</v>
      </c>
      <c r="N19" s="5">
        <f t="shared" si="8"/>
        <v>18750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2193631</v>
      </c>
      <c r="T19" s="5">
        <f>Kiadás!D134</f>
        <v>2204045</v>
      </c>
      <c r="U19" s="5">
        <f>Kiadás!E134</f>
        <v>4549768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2193631</v>
      </c>
      <c r="Z19" s="5">
        <f t="shared" si="9"/>
        <v>2204045</v>
      </c>
      <c r="AA19" s="5">
        <f t="shared" si="9"/>
        <v>4549768</v>
      </c>
    </row>
    <row r="20" spans="1:27" s="11" customFormat="1" ht="31.5">
      <c r="A20" s="1">
        <v>17</v>
      </c>
      <c r="B20" s="92" t="s">
        <v>384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0</v>
      </c>
      <c r="G20" s="5">
        <f>Bevételek!D263</f>
        <v>0</v>
      </c>
      <c r="H20" s="5">
        <f>Bevételek!E263</f>
        <v>500000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0</v>
      </c>
      <c r="M20" s="5">
        <f t="shared" si="8"/>
        <v>0</v>
      </c>
      <c r="N20" s="5">
        <f t="shared" si="8"/>
        <v>500000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25698</v>
      </c>
      <c r="T20" s="5">
        <f>Kiadás!D138</f>
        <v>151991</v>
      </c>
      <c r="U20" s="5">
        <f>Kiadás!E138</f>
        <v>151991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25698</v>
      </c>
      <c r="Z20" s="5">
        <f t="shared" si="9"/>
        <v>151991</v>
      </c>
      <c r="AA20" s="5">
        <f t="shared" si="9"/>
        <v>151991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0</v>
      </c>
      <c r="G21" s="13">
        <f t="shared" si="10"/>
        <v>0</v>
      </c>
      <c r="H21" s="13">
        <f>SUM(H18:H20)</f>
        <v>1017193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0</v>
      </c>
      <c r="M21" s="13">
        <f t="shared" si="10"/>
        <v>0</v>
      </c>
      <c r="N21" s="13">
        <f>SUM(N18:N20)</f>
        <v>1017193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4518667</v>
      </c>
      <c r="T21" s="13">
        <f t="shared" si="11"/>
        <v>4644960</v>
      </c>
      <c r="U21" s="13">
        <f t="shared" si="11"/>
        <v>7361853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4518667</v>
      </c>
      <c r="Z21" s="13">
        <f t="shared" si="11"/>
        <v>4644960</v>
      </c>
      <c r="AA21" s="13">
        <f t="shared" si="11"/>
        <v>7361853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-4518667</v>
      </c>
      <c r="G22" s="96">
        <f t="shared" si="12"/>
        <v>-4644960</v>
      </c>
      <c r="H22" s="96">
        <f t="shared" si="12"/>
        <v>-6344660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-4518667</v>
      </c>
      <c r="M22" s="96">
        <f t="shared" si="12"/>
        <v>-4644960</v>
      </c>
      <c r="N22" s="96">
        <f t="shared" si="12"/>
        <v>-6344660</v>
      </c>
      <c r="O22" s="299" t="s">
        <v>138</v>
      </c>
      <c r="P22" s="295">
        <f>Kiadás!C168</f>
        <v>0</v>
      </c>
      <c r="Q22" s="295">
        <f>Kiadás!D168</f>
        <v>0</v>
      </c>
      <c r="R22" s="295">
        <f>Kiadás!E168</f>
        <v>0</v>
      </c>
      <c r="S22" s="295">
        <f>Kiadás!C169</f>
        <v>0</v>
      </c>
      <c r="T22" s="295">
        <f>Kiadás!D169</f>
        <v>0</v>
      </c>
      <c r="U22" s="295">
        <f>Kiadás!E169</f>
        <v>0</v>
      </c>
      <c r="V22" s="295">
        <f>Kiadás!C170</f>
        <v>0</v>
      </c>
      <c r="W22" s="295">
        <f>Kiadás!D170</f>
        <v>0</v>
      </c>
      <c r="X22" s="295">
        <f>Kiadás!E170</f>
        <v>0</v>
      </c>
      <c r="Y22" s="295">
        <f>P22+S22+V22</f>
        <v>0</v>
      </c>
      <c r="Z22" s="295">
        <f>Q22+T22+W22</f>
        <v>0</v>
      </c>
      <c r="AA22" s="295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Bevételek!C277</f>
        <v>0</v>
      </c>
      <c r="D23" s="5">
        <f>Bevételek!D277</f>
        <v>0</v>
      </c>
      <c r="E23" s="5">
        <f>Bevételek!E277</f>
        <v>0</v>
      </c>
      <c r="F23" s="5">
        <f>Bevételek!C278</f>
        <v>0</v>
      </c>
      <c r="G23" s="5">
        <f>Bevételek!D278</f>
        <v>0</v>
      </c>
      <c r="H23" s="5">
        <f>Bevételek!E278</f>
        <v>0</v>
      </c>
      <c r="I23" s="5">
        <f>Bevételek!C279</f>
        <v>0</v>
      </c>
      <c r="J23" s="5">
        <f>Bevételek!D279</f>
        <v>0</v>
      </c>
      <c r="K23" s="5">
        <f>Bevételek!E279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9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s="11" customFormat="1" ht="15.75">
      <c r="A24" s="1">
        <v>21</v>
      </c>
      <c r="B24" s="95" t="s">
        <v>144</v>
      </c>
      <c r="C24" s="5">
        <f>Bevételek!C304</f>
        <v>0</v>
      </c>
      <c r="D24" s="5">
        <f>Bevételek!D304</f>
        <v>0</v>
      </c>
      <c r="E24" s="5">
        <f>Bevételek!E304</f>
        <v>0</v>
      </c>
      <c r="F24" s="5">
        <f>Bevételek!C305</f>
        <v>0</v>
      </c>
      <c r="G24" s="5">
        <f>Bevételek!D305</f>
        <v>0</v>
      </c>
      <c r="H24" s="5">
        <f>Bevételek!E305</f>
        <v>0</v>
      </c>
      <c r="I24" s="5">
        <f>Bevételek!C306</f>
        <v>0</v>
      </c>
      <c r="J24" s="5">
        <f>Bevételek!D306</f>
        <v>0</v>
      </c>
      <c r="K24" s="5">
        <f>Bevételek!E306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9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0</v>
      </c>
      <c r="G25" s="14">
        <f t="shared" si="14"/>
        <v>0</v>
      </c>
      <c r="H25" s="14">
        <f>H21+H23+H24</f>
        <v>1017193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0</v>
      </c>
      <c r="M25" s="14">
        <f t="shared" si="14"/>
        <v>0</v>
      </c>
      <c r="N25" s="14">
        <f>N21+N23+N24</f>
        <v>1017193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4518667</v>
      </c>
      <c r="T25" s="14">
        <f t="shared" si="15"/>
        <v>4644960</v>
      </c>
      <c r="U25" s="14">
        <f t="shared" si="15"/>
        <v>7361853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4518667</v>
      </c>
      <c r="Z25" s="14">
        <f t="shared" si="15"/>
        <v>4644960</v>
      </c>
      <c r="AA25" s="14">
        <f t="shared" si="15"/>
        <v>7361853</v>
      </c>
    </row>
    <row r="26" spans="1:27" s="97" customFormat="1" ht="16.5">
      <c r="A26" s="1">
        <v>23</v>
      </c>
      <c r="B26" s="300" t="s">
        <v>148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 t="s">
        <v>149</v>
      </c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</row>
    <row r="27" spans="1:27" s="11" customFormat="1" ht="15.75">
      <c r="A27" s="1">
        <v>24</v>
      </c>
      <c r="B27" s="92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10654358</v>
      </c>
      <c r="G27" s="5">
        <f t="shared" si="16"/>
        <v>11693758</v>
      </c>
      <c r="H27" s="5">
        <f t="shared" si="16"/>
        <v>13712246</v>
      </c>
      <c r="I27" s="5">
        <f t="shared" si="16"/>
        <v>812000</v>
      </c>
      <c r="J27" s="5">
        <f t="shared" si="16"/>
        <v>532211</v>
      </c>
      <c r="K27" s="5">
        <f t="shared" si="16"/>
        <v>532211</v>
      </c>
      <c r="L27" s="5">
        <f t="shared" si="16"/>
        <v>11466358</v>
      </c>
      <c r="M27" s="5">
        <f t="shared" si="16"/>
        <v>12225969</v>
      </c>
      <c r="N27" s="5">
        <f t="shared" si="16"/>
        <v>14244457</v>
      </c>
      <c r="O27" s="92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16027186</v>
      </c>
      <c r="T27" s="5">
        <f t="shared" si="17"/>
        <v>15698464</v>
      </c>
      <c r="U27" s="5">
        <f t="shared" si="17"/>
        <v>17716952</v>
      </c>
      <c r="V27" s="5">
        <f t="shared" si="17"/>
        <v>777750</v>
      </c>
      <c r="W27" s="5">
        <f t="shared" si="17"/>
        <v>777750</v>
      </c>
      <c r="X27" s="5">
        <f t="shared" si="17"/>
        <v>777750</v>
      </c>
      <c r="Y27" s="5">
        <f t="shared" si="17"/>
        <v>16804936</v>
      </c>
      <c r="Z27" s="5">
        <f t="shared" si="17"/>
        <v>16476214</v>
      </c>
      <c r="AA27" s="5">
        <f t="shared" si="17"/>
        <v>18494702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-5372828</v>
      </c>
      <c r="G28" s="96">
        <f t="shared" si="18"/>
        <v>-4004706</v>
      </c>
      <c r="H28" s="96">
        <f t="shared" si="18"/>
        <v>-4004706</v>
      </c>
      <c r="I28" s="96">
        <f t="shared" si="18"/>
        <v>34250</v>
      </c>
      <c r="J28" s="96">
        <f t="shared" si="18"/>
        <v>-245539</v>
      </c>
      <c r="K28" s="96">
        <f t="shared" si="18"/>
        <v>-245539</v>
      </c>
      <c r="L28" s="96">
        <f t="shared" si="18"/>
        <v>-5338578</v>
      </c>
      <c r="M28" s="96">
        <f t="shared" si="18"/>
        <v>-4250245</v>
      </c>
      <c r="N28" s="96">
        <f t="shared" si="18"/>
        <v>-4250245</v>
      </c>
      <c r="O28" s="299" t="s">
        <v>145</v>
      </c>
      <c r="P28" s="295">
        <f aca="true" t="shared" si="19" ref="P28:AA28">P13+P22</f>
        <v>0</v>
      </c>
      <c r="Q28" s="295">
        <f t="shared" si="19"/>
        <v>0</v>
      </c>
      <c r="R28" s="295">
        <f t="shared" si="19"/>
        <v>0</v>
      </c>
      <c r="S28" s="295">
        <f t="shared" si="19"/>
        <v>415848</v>
      </c>
      <c r="T28" s="295">
        <f t="shared" si="19"/>
        <v>415848</v>
      </c>
      <c r="U28" s="295">
        <f t="shared" si="19"/>
        <v>918579</v>
      </c>
      <c r="V28" s="295">
        <f t="shared" si="19"/>
        <v>0</v>
      </c>
      <c r="W28" s="295">
        <f t="shared" si="19"/>
        <v>0</v>
      </c>
      <c r="X28" s="295">
        <f t="shared" si="19"/>
        <v>0</v>
      </c>
      <c r="Y28" s="295">
        <f t="shared" si="19"/>
        <v>415848</v>
      </c>
      <c r="Z28" s="295">
        <f t="shared" si="19"/>
        <v>415848</v>
      </c>
      <c r="AA28" s="295">
        <f t="shared" si="19"/>
        <v>918579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5483624</v>
      </c>
      <c r="G29" s="5">
        <f t="shared" si="20"/>
        <v>4666093</v>
      </c>
      <c r="H29" s="5">
        <f t="shared" si="20"/>
        <v>4666093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5483624</v>
      </c>
      <c r="M29" s="5">
        <f t="shared" si="20"/>
        <v>4666093</v>
      </c>
      <c r="N29" s="5">
        <f t="shared" si="20"/>
        <v>4666093</v>
      </c>
      <c r="O29" s="299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s="11" customFormat="1" ht="15.75">
      <c r="A30" s="1">
        <v>27</v>
      </c>
      <c r="B30" s="95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502731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502731</v>
      </c>
      <c r="O30" s="299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16137982</v>
      </c>
      <c r="G31" s="14">
        <f t="shared" si="22"/>
        <v>16359851</v>
      </c>
      <c r="H31" s="14">
        <f t="shared" si="22"/>
        <v>18881070</v>
      </c>
      <c r="I31" s="14">
        <f t="shared" si="22"/>
        <v>812000</v>
      </c>
      <c r="J31" s="14">
        <f t="shared" si="22"/>
        <v>532211</v>
      </c>
      <c r="K31" s="14">
        <f t="shared" si="22"/>
        <v>532211</v>
      </c>
      <c r="L31" s="14">
        <f t="shared" si="22"/>
        <v>16949982</v>
      </c>
      <c r="M31" s="14">
        <f t="shared" si="22"/>
        <v>16892062</v>
      </c>
      <c r="N31" s="14">
        <f t="shared" si="22"/>
        <v>19413281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16443034</v>
      </c>
      <c r="T31" s="14">
        <f t="shared" si="23"/>
        <v>16114312</v>
      </c>
      <c r="U31" s="14">
        <f t="shared" si="23"/>
        <v>18635531</v>
      </c>
      <c r="V31" s="14">
        <f t="shared" si="23"/>
        <v>777750</v>
      </c>
      <c r="W31" s="14">
        <f t="shared" si="23"/>
        <v>777750</v>
      </c>
      <c r="X31" s="14">
        <f t="shared" si="23"/>
        <v>777750</v>
      </c>
      <c r="Y31" s="14">
        <f t="shared" si="23"/>
        <v>17220784</v>
      </c>
      <c r="Z31" s="14">
        <f t="shared" si="23"/>
        <v>16892062</v>
      </c>
      <c r="AA31" s="14">
        <f t="shared" si="23"/>
        <v>19413281</v>
      </c>
    </row>
    <row r="32" spans="12:27" ht="15">
      <c r="L32" s="42"/>
      <c r="M32" s="42"/>
      <c r="N32" s="42"/>
      <c r="AA32" s="274" t="s">
        <v>612</v>
      </c>
    </row>
    <row r="33" spans="12:14" ht="15">
      <c r="L33" s="42"/>
      <c r="M33" s="42"/>
      <c r="N33" s="42"/>
    </row>
    <row r="34" ht="15">
      <c r="AA34" s="42"/>
    </row>
  </sheetData>
  <sheetProtection/>
  <mergeCells count="69">
    <mergeCell ref="V22:V24"/>
    <mergeCell ref="V4:X4"/>
    <mergeCell ref="B6:N6"/>
    <mergeCell ref="B17:N17"/>
    <mergeCell ref="B26:N26"/>
    <mergeCell ref="O26:AA26"/>
    <mergeCell ref="O17:AA17"/>
    <mergeCell ref="O6:AA6"/>
    <mergeCell ref="P22:P24"/>
    <mergeCell ref="D10:D11"/>
    <mergeCell ref="Q28:Q30"/>
    <mergeCell ref="O22:O24"/>
    <mergeCell ref="Y28:Y30"/>
    <mergeCell ref="S22:S24"/>
    <mergeCell ref="U22:U24"/>
    <mergeCell ref="X28:X30"/>
    <mergeCell ref="T22:T24"/>
    <mergeCell ref="T28:T30"/>
    <mergeCell ref="W22:W24"/>
    <mergeCell ref="W28:W30"/>
    <mergeCell ref="O28:O30"/>
    <mergeCell ref="P28:P30"/>
    <mergeCell ref="R28:R30"/>
    <mergeCell ref="I10:I11"/>
    <mergeCell ref="L10:L11"/>
    <mergeCell ref="V28:V30"/>
    <mergeCell ref="P13:P15"/>
    <mergeCell ref="S13:S15"/>
    <mergeCell ref="T13:T15"/>
    <mergeCell ref="S28:S30"/>
    <mergeCell ref="B4:B5"/>
    <mergeCell ref="V13:V15"/>
    <mergeCell ref="F10:F11"/>
    <mergeCell ref="B10:B11"/>
    <mergeCell ref="C10:C11"/>
    <mergeCell ref="O13:O15"/>
    <mergeCell ref="F4:H4"/>
    <mergeCell ref="M10:M11"/>
    <mergeCell ref="Q13:Q15"/>
    <mergeCell ref="P4:R4"/>
    <mergeCell ref="I4:K4"/>
    <mergeCell ref="L4:N4"/>
    <mergeCell ref="E10:E11"/>
    <mergeCell ref="H10:H11"/>
    <mergeCell ref="K10:K11"/>
    <mergeCell ref="C4:E4"/>
    <mergeCell ref="N10:N11"/>
    <mergeCell ref="J10:J11"/>
    <mergeCell ref="G10:G11"/>
    <mergeCell ref="Y4:AA4"/>
    <mergeCell ref="U13:U15"/>
    <mergeCell ref="R13:R15"/>
    <mergeCell ref="AA13:AA15"/>
    <mergeCell ref="O4:O5"/>
    <mergeCell ref="Q22:Q24"/>
    <mergeCell ref="Y13:Y15"/>
    <mergeCell ref="R22:R24"/>
    <mergeCell ref="S4:U4"/>
    <mergeCell ref="W13:W15"/>
    <mergeCell ref="A1:AA1"/>
    <mergeCell ref="Z28:Z30"/>
    <mergeCell ref="AA22:AA24"/>
    <mergeCell ref="AA28:AA30"/>
    <mergeCell ref="Z13:Z15"/>
    <mergeCell ref="Z22:Z24"/>
    <mergeCell ref="U28:U30"/>
    <mergeCell ref="X13:X15"/>
    <mergeCell ref="Y22:Y24"/>
    <mergeCell ref="X22:X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&amp;R&amp;"Arial,Normál"&amp;10 1. melléklet a 2/2018.(III.12.)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1"/>
  <sheetViews>
    <sheetView zoomScalePageLayoutView="0" workbookViewId="0" topLeftCell="C1">
      <selection activeCell="N57" sqref="N57"/>
    </sheetView>
  </sheetViews>
  <sheetFormatPr defaultColWidth="9.140625" defaultRowHeight="15"/>
  <cols>
    <col min="1" max="1" width="5.7109375" style="2" customWidth="1"/>
    <col min="2" max="2" width="37.421875" style="2" customWidth="1"/>
    <col min="3" max="3" width="5.7109375" style="2" customWidth="1"/>
    <col min="4" max="4" width="10.140625" style="2" customWidth="1"/>
    <col min="5" max="5" width="12.140625" style="2" customWidth="1"/>
    <col min="6" max="6" width="11.57421875" style="2" customWidth="1"/>
    <col min="7" max="7" width="8.421875" style="2" customWidth="1"/>
    <col min="8" max="8" width="12.140625" style="2" customWidth="1"/>
    <col min="9" max="9" width="11.57421875" style="2" customWidth="1"/>
    <col min="10" max="10" width="10.140625" style="20" customWidth="1"/>
    <col min="11" max="11" width="12.140625" style="2" customWidth="1"/>
    <col min="12" max="12" width="11.57421875" style="2" customWidth="1"/>
    <col min="13" max="16384" width="9.140625" style="2" customWidth="1"/>
  </cols>
  <sheetData>
    <row r="1" spans="1:12" ht="15.75" customHeight="1">
      <c r="A1" s="305" t="s">
        <v>542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5.75">
      <c r="A2" s="294" t="s">
        <v>484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202" t="s">
        <v>57</v>
      </c>
      <c r="I4" s="202" t="s">
        <v>58</v>
      </c>
      <c r="J4" s="202" t="s">
        <v>103</v>
      </c>
      <c r="K4" s="202" t="s">
        <v>104</v>
      </c>
      <c r="L4" s="202" t="s">
        <v>59</v>
      </c>
    </row>
    <row r="5" spans="1:12" s="3" customFormat="1" ht="15.75">
      <c r="A5" s="1">
        <v>1</v>
      </c>
      <c r="B5" s="296" t="s">
        <v>9</v>
      </c>
      <c r="C5" s="296" t="s">
        <v>153</v>
      </c>
      <c r="D5" s="302" t="s">
        <v>14</v>
      </c>
      <c r="E5" s="303"/>
      <c r="F5" s="303"/>
      <c r="G5" s="302" t="s">
        <v>15</v>
      </c>
      <c r="H5" s="303"/>
      <c r="I5" s="303"/>
      <c r="J5" s="302" t="s">
        <v>16</v>
      </c>
      <c r="K5" s="303"/>
      <c r="L5" s="304"/>
    </row>
    <row r="6" spans="1:12" s="3" customFormat="1" ht="31.5">
      <c r="A6" s="1">
        <v>2</v>
      </c>
      <c r="B6" s="296"/>
      <c r="C6" s="296"/>
      <c r="D6" s="40" t="s">
        <v>4</v>
      </c>
      <c r="E6" s="40" t="s">
        <v>655</v>
      </c>
      <c r="F6" s="40" t="s">
        <v>654</v>
      </c>
      <c r="G6" s="40" t="s">
        <v>4</v>
      </c>
      <c r="H6" s="40" t="s">
        <v>655</v>
      </c>
      <c r="I6" s="40" t="s">
        <v>654</v>
      </c>
      <c r="J6" s="40" t="s">
        <v>4</v>
      </c>
      <c r="K6" s="40" t="s">
        <v>655</v>
      </c>
      <c r="L6" s="40" t="s">
        <v>654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2"/>
      <c r="L7" s="142"/>
    </row>
    <row r="8" spans="1:12" s="3" customFormat="1" ht="31.5">
      <c r="A8" s="1" t="s">
        <v>704</v>
      </c>
      <c r="B8" s="7" t="s">
        <v>648</v>
      </c>
      <c r="C8" s="101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31.5">
      <c r="A9" s="1" t="s">
        <v>705</v>
      </c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1000000</v>
      </c>
      <c r="G9" s="117"/>
      <c r="H9" s="117"/>
      <c r="I9" s="117"/>
      <c r="J9" s="117"/>
      <c r="K9" s="117"/>
      <c r="L9" s="117"/>
    </row>
    <row r="10" spans="1:12" s="3" customFormat="1" ht="15.75">
      <c r="A10" s="1">
        <v>4</v>
      </c>
      <c r="B10" s="123" t="s">
        <v>543</v>
      </c>
      <c r="C10" s="101">
        <v>2</v>
      </c>
      <c r="D10" s="5">
        <v>158520</v>
      </c>
      <c r="E10" s="5">
        <v>165220</v>
      </c>
      <c r="F10" s="5">
        <v>165220</v>
      </c>
      <c r="G10" s="5">
        <v>42800</v>
      </c>
      <c r="H10" s="5">
        <v>44609</v>
      </c>
      <c r="I10" s="5">
        <v>44609</v>
      </c>
      <c r="J10" s="5">
        <f aca="true" t="shared" si="0" ref="J10:L14">D10+G10</f>
        <v>201320</v>
      </c>
      <c r="K10" s="5">
        <f t="shared" si="0"/>
        <v>209829</v>
      </c>
      <c r="L10" s="5">
        <f t="shared" si="0"/>
        <v>209829</v>
      </c>
    </row>
    <row r="11" spans="1:12" s="3" customFormat="1" ht="15.75">
      <c r="A11" s="1">
        <v>5</v>
      </c>
      <c r="B11" s="123" t="s">
        <v>524</v>
      </c>
      <c r="C11" s="101">
        <v>2</v>
      </c>
      <c r="D11" s="5">
        <v>829502</v>
      </c>
      <c r="E11" s="5">
        <v>864602</v>
      </c>
      <c r="F11" s="5">
        <v>864602</v>
      </c>
      <c r="G11" s="5">
        <v>223966</v>
      </c>
      <c r="H11" s="5">
        <v>233443</v>
      </c>
      <c r="I11" s="5">
        <v>233443</v>
      </c>
      <c r="J11" s="5">
        <f t="shared" si="0"/>
        <v>1053468</v>
      </c>
      <c r="K11" s="5">
        <f t="shared" si="0"/>
        <v>1098045</v>
      </c>
      <c r="L11" s="5">
        <f t="shared" si="0"/>
        <v>1098045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3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15.75" hidden="1">
      <c r="A14" s="1"/>
      <c r="B14" s="123" t="s">
        <v>538</v>
      </c>
      <c r="C14" s="101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6</v>
      </c>
      <c r="B15" s="7" t="s">
        <v>211</v>
      </c>
      <c r="C15" s="101"/>
      <c r="D15" s="5">
        <f>SUM(D10:D14)</f>
        <v>988022</v>
      </c>
      <c r="E15" s="5">
        <f>SUM(E10:E14)</f>
        <v>1029822</v>
      </c>
      <c r="F15" s="5">
        <f>SUM(F10:F14)</f>
        <v>1029822</v>
      </c>
      <c r="G15" s="117"/>
      <c r="H15" s="117"/>
      <c r="I15" s="117"/>
      <c r="J15" s="117"/>
      <c r="K15" s="117"/>
      <c r="L15" s="117"/>
    </row>
    <row r="16" spans="1:12" s="3" customFormat="1" ht="15.75">
      <c r="A16" s="1" t="s">
        <v>697</v>
      </c>
      <c r="B16" s="123" t="s">
        <v>706</v>
      </c>
      <c r="C16" s="101">
        <v>2</v>
      </c>
      <c r="D16" s="5">
        <v>0</v>
      </c>
      <c r="E16" s="5">
        <v>4724</v>
      </c>
      <c r="F16" s="5">
        <v>4724</v>
      </c>
      <c r="G16" s="5">
        <v>0</v>
      </c>
      <c r="H16" s="5">
        <v>1276</v>
      </c>
      <c r="I16" s="5">
        <v>1276</v>
      </c>
      <c r="J16" s="5">
        <f>D16+G16</f>
        <v>0</v>
      </c>
      <c r="K16" s="5">
        <f>E16+H16</f>
        <v>6000</v>
      </c>
      <c r="L16" s="5">
        <f>F16+I16</f>
        <v>6000</v>
      </c>
    </row>
    <row r="17" spans="1:12" s="3" customFormat="1" ht="31.5">
      <c r="A17" s="1" t="s">
        <v>698</v>
      </c>
      <c r="B17" s="7" t="s">
        <v>210</v>
      </c>
      <c r="C17" s="101"/>
      <c r="D17" s="5">
        <f>SUM(D16)</f>
        <v>0</v>
      </c>
      <c r="E17" s="5">
        <f>SUM(E16)</f>
        <v>4724</v>
      </c>
      <c r="F17" s="5">
        <f>SUM(F16)</f>
        <v>4724</v>
      </c>
      <c r="G17" s="117"/>
      <c r="H17" s="117"/>
      <c r="I17" s="117"/>
      <c r="J17" s="117"/>
      <c r="K17" s="117"/>
      <c r="L17" s="117"/>
    </row>
    <row r="18" spans="1:12" s="3" customFormat="1" ht="31.5">
      <c r="A18" s="1">
        <v>7</v>
      </c>
      <c r="B18" s="7" t="s">
        <v>548</v>
      </c>
      <c r="C18" s="101">
        <v>2</v>
      </c>
      <c r="D18" s="5">
        <v>197000</v>
      </c>
      <c r="E18" s="5">
        <v>142276</v>
      </c>
      <c r="F18" s="5">
        <v>0</v>
      </c>
      <c r="G18" s="5">
        <v>53190</v>
      </c>
      <c r="H18" s="5">
        <v>38414</v>
      </c>
      <c r="I18" s="5">
        <v>0</v>
      </c>
      <c r="J18" s="5">
        <f aca="true" t="shared" si="1" ref="J18:L22">D18+G18</f>
        <v>250190</v>
      </c>
      <c r="K18" s="5">
        <f t="shared" si="1"/>
        <v>180690</v>
      </c>
      <c r="L18" s="5">
        <f t="shared" si="1"/>
        <v>0</v>
      </c>
    </row>
    <row r="19" spans="1:12" s="3" customFormat="1" ht="15.75">
      <c r="A19" s="1">
        <v>8</v>
      </c>
      <c r="B19" s="7" t="s">
        <v>549</v>
      </c>
      <c r="C19" s="101">
        <v>2</v>
      </c>
      <c r="D19" s="5">
        <v>179000</v>
      </c>
      <c r="E19" s="5">
        <v>179000</v>
      </c>
      <c r="F19" s="5">
        <v>7315</v>
      </c>
      <c r="G19" s="5">
        <v>48330</v>
      </c>
      <c r="H19" s="5">
        <v>48330</v>
      </c>
      <c r="I19" s="5">
        <v>1975</v>
      </c>
      <c r="J19" s="5">
        <f t="shared" si="1"/>
        <v>227330</v>
      </c>
      <c r="K19" s="5">
        <f t="shared" si="1"/>
        <v>227330</v>
      </c>
      <c r="L19" s="5">
        <f t="shared" si="1"/>
        <v>9290</v>
      </c>
    </row>
    <row r="20" spans="1:12" s="3" customFormat="1" ht="15.75">
      <c r="A20" s="1">
        <v>9</v>
      </c>
      <c r="B20" s="7" t="s">
        <v>550</v>
      </c>
      <c r="C20" s="101">
        <v>2</v>
      </c>
      <c r="D20" s="5">
        <v>189000</v>
      </c>
      <c r="E20" s="5">
        <v>189000</v>
      </c>
      <c r="F20" s="5">
        <v>189000</v>
      </c>
      <c r="G20" s="5">
        <v>51030</v>
      </c>
      <c r="H20" s="5">
        <v>51030</v>
      </c>
      <c r="I20" s="5">
        <v>51030</v>
      </c>
      <c r="J20" s="5">
        <f t="shared" si="1"/>
        <v>240030</v>
      </c>
      <c r="K20" s="5">
        <f t="shared" si="1"/>
        <v>240030</v>
      </c>
      <c r="L20" s="5">
        <f t="shared" si="1"/>
        <v>240030</v>
      </c>
    </row>
    <row r="21" spans="1:12" s="3" customFormat="1" ht="31.5">
      <c r="A21" s="1">
        <v>10</v>
      </c>
      <c r="B21" s="7" t="s">
        <v>551</v>
      </c>
      <c r="C21" s="101">
        <v>2</v>
      </c>
      <c r="D21" s="5">
        <v>157480</v>
      </c>
      <c r="E21" s="5">
        <v>157480</v>
      </c>
      <c r="F21" s="5">
        <v>76299</v>
      </c>
      <c r="G21" s="5">
        <v>42520</v>
      </c>
      <c r="H21" s="5">
        <v>42520</v>
      </c>
      <c r="I21" s="5">
        <v>20601</v>
      </c>
      <c r="J21" s="5">
        <f t="shared" si="1"/>
        <v>200000</v>
      </c>
      <c r="K21" s="5">
        <f t="shared" si="1"/>
        <v>200000</v>
      </c>
      <c r="L21" s="5">
        <f t="shared" si="1"/>
        <v>96900</v>
      </c>
    </row>
    <row r="22" spans="1:12" s="3" customFormat="1" ht="15.75">
      <c r="A22" s="1">
        <v>11</v>
      </c>
      <c r="B22" s="7" t="s">
        <v>552</v>
      </c>
      <c r="C22" s="101">
        <v>2</v>
      </c>
      <c r="D22" s="5">
        <v>100000</v>
      </c>
      <c r="E22" s="5">
        <v>100000</v>
      </c>
      <c r="F22" s="5">
        <v>0</v>
      </c>
      <c r="G22" s="5">
        <v>27000</v>
      </c>
      <c r="H22" s="5">
        <v>27000</v>
      </c>
      <c r="I22" s="5">
        <v>0</v>
      </c>
      <c r="J22" s="5">
        <f t="shared" si="1"/>
        <v>127000</v>
      </c>
      <c r="K22" s="5">
        <f t="shared" si="1"/>
        <v>127000</v>
      </c>
      <c r="L22" s="5">
        <f t="shared" si="1"/>
        <v>0</v>
      </c>
    </row>
    <row r="23" spans="1:12" s="3" customFormat="1" ht="31.5">
      <c r="A23" s="1">
        <v>12</v>
      </c>
      <c r="B23" s="7" t="s">
        <v>213</v>
      </c>
      <c r="C23" s="101"/>
      <c r="D23" s="5">
        <f>SUM(D18:D22)</f>
        <v>822480</v>
      </c>
      <c r="E23" s="5">
        <f>SUM(E18:E22)</f>
        <v>767756</v>
      </c>
      <c r="F23" s="5">
        <f>SUM(F18:F22)</f>
        <v>272614</v>
      </c>
      <c r="G23" s="117"/>
      <c r="H23" s="117"/>
      <c r="I23" s="117"/>
      <c r="J23" s="117"/>
      <c r="K23" s="117"/>
      <c r="L23" s="117"/>
    </row>
    <row r="24" spans="1:12" s="3" customFormat="1" ht="15.75" hidden="1">
      <c r="A24" s="1"/>
      <c r="B24" s="7" t="s">
        <v>214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31.5" hidden="1">
      <c r="A25" s="1"/>
      <c r="B25" s="7" t="s">
        <v>215</v>
      </c>
      <c r="C25" s="101"/>
      <c r="D25" s="5"/>
      <c r="E25" s="5"/>
      <c r="F25" s="5"/>
      <c r="G25" s="117"/>
      <c r="H25" s="117"/>
      <c r="I25" s="117"/>
      <c r="J25" s="117"/>
      <c r="K25" s="117"/>
      <c r="L25" s="117"/>
    </row>
    <row r="26" spans="1:12" s="3" customFormat="1" ht="47.25">
      <c r="A26" s="1">
        <v>13</v>
      </c>
      <c r="B26" s="7" t="s">
        <v>234</v>
      </c>
      <c r="C26" s="101"/>
      <c r="D26" s="117"/>
      <c r="E26" s="117"/>
      <c r="F26" s="117"/>
      <c r="G26" s="5">
        <f>SUM(G7:G25)</f>
        <v>488836</v>
      </c>
      <c r="H26" s="5">
        <f>SUM(H7:H25)</f>
        <v>486622</v>
      </c>
      <c r="I26" s="5">
        <f>SUM(I7:I25)</f>
        <v>352934</v>
      </c>
      <c r="J26" s="117"/>
      <c r="K26" s="117"/>
      <c r="L26" s="117"/>
    </row>
    <row r="27" spans="1:12" s="3" customFormat="1" ht="15.75">
      <c r="A27" s="1">
        <v>14</v>
      </c>
      <c r="B27" s="9" t="s">
        <v>120</v>
      </c>
      <c r="C27" s="101"/>
      <c r="D27" s="14">
        <f aca="true" t="shared" si="2" ref="D27:I27">SUM(D28:D30)</f>
        <v>1810502</v>
      </c>
      <c r="E27" s="14">
        <f t="shared" si="2"/>
        <v>1802302</v>
      </c>
      <c r="F27" s="14">
        <f t="shared" si="2"/>
        <v>2307160</v>
      </c>
      <c r="G27" s="14">
        <f t="shared" si="2"/>
        <v>488836</v>
      </c>
      <c r="H27" s="14">
        <f t="shared" si="2"/>
        <v>486622</v>
      </c>
      <c r="I27" s="14">
        <f t="shared" si="2"/>
        <v>352934</v>
      </c>
      <c r="J27" s="14">
        <f aca="true" t="shared" si="3" ref="J27:L30">D27+G27</f>
        <v>2299338</v>
      </c>
      <c r="K27" s="14">
        <f t="shared" si="3"/>
        <v>2288924</v>
      </c>
      <c r="L27" s="14">
        <f t="shared" si="3"/>
        <v>2660094</v>
      </c>
    </row>
    <row r="28" spans="1:12" s="3" customFormat="1" ht="15.75">
      <c r="A28" s="1">
        <v>15</v>
      </c>
      <c r="B28" s="89" t="s">
        <v>406</v>
      </c>
      <c r="C28" s="101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16</v>
      </c>
      <c r="B29" s="89" t="s">
        <v>245</v>
      </c>
      <c r="C29" s="101">
        <v>2</v>
      </c>
      <c r="D29" s="5">
        <f aca="true" t="shared" si="5" ref="D29:I29">SUMIF($C$7:$C$27,"2",D$7:D$27)</f>
        <v>1810502</v>
      </c>
      <c r="E29" s="5">
        <f t="shared" si="5"/>
        <v>1802302</v>
      </c>
      <c r="F29" s="5">
        <f t="shared" si="5"/>
        <v>2307160</v>
      </c>
      <c r="G29" s="5">
        <f t="shared" si="5"/>
        <v>488836</v>
      </c>
      <c r="H29" s="5">
        <f t="shared" si="5"/>
        <v>486622</v>
      </c>
      <c r="I29" s="5">
        <f t="shared" si="5"/>
        <v>352934</v>
      </c>
      <c r="J29" s="5">
        <f t="shared" si="3"/>
        <v>2299338</v>
      </c>
      <c r="K29" s="5">
        <f t="shared" si="3"/>
        <v>2288924</v>
      </c>
      <c r="L29" s="5">
        <f t="shared" si="3"/>
        <v>2660094</v>
      </c>
    </row>
    <row r="30" spans="1:12" s="3" customFormat="1" ht="15.75">
      <c r="A30" s="1">
        <v>17</v>
      </c>
      <c r="B30" s="89" t="s">
        <v>137</v>
      </c>
      <c r="C30" s="101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18</v>
      </c>
      <c r="B31" s="106" t="s">
        <v>54</v>
      </c>
      <c r="C31" s="101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19</v>
      </c>
      <c r="B32" s="123" t="s">
        <v>500</v>
      </c>
      <c r="C32" s="101">
        <v>2</v>
      </c>
      <c r="D32" s="5">
        <v>195110</v>
      </c>
      <c r="E32" s="5">
        <v>195110</v>
      </c>
      <c r="F32" s="5">
        <v>195110</v>
      </c>
      <c r="G32" s="5">
        <v>52680</v>
      </c>
      <c r="H32" s="5">
        <v>52680</v>
      </c>
      <c r="I32" s="5">
        <v>52680</v>
      </c>
      <c r="J32" s="5">
        <f aca="true" t="shared" si="7" ref="J32:L38">D32+G32</f>
        <v>247790</v>
      </c>
      <c r="K32" s="5">
        <f t="shared" si="7"/>
        <v>247790</v>
      </c>
      <c r="L32" s="5">
        <f t="shared" si="7"/>
        <v>247790</v>
      </c>
    </row>
    <row r="33" spans="1:12" s="3" customFormat="1" ht="31.5">
      <c r="A33" s="1">
        <v>20</v>
      </c>
      <c r="B33" s="123" t="s">
        <v>547</v>
      </c>
      <c r="C33" s="101">
        <v>2</v>
      </c>
      <c r="D33" s="5">
        <v>1339000</v>
      </c>
      <c r="E33" s="5">
        <v>1339000</v>
      </c>
      <c r="F33" s="5">
        <v>0</v>
      </c>
      <c r="G33" s="5">
        <v>361530</v>
      </c>
      <c r="H33" s="5">
        <v>361530</v>
      </c>
      <c r="I33" s="5">
        <v>0</v>
      </c>
      <c r="J33" s="5">
        <f t="shared" si="7"/>
        <v>1700530</v>
      </c>
      <c r="K33" s="5">
        <f t="shared" si="7"/>
        <v>1700530</v>
      </c>
      <c r="L33" s="5">
        <f t="shared" si="7"/>
        <v>0</v>
      </c>
    </row>
    <row r="34" spans="1:12" s="3" customFormat="1" ht="15.75">
      <c r="A34" s="1">
        <v>21</v>
      </c>
      <c r="B34" s="123" t="s">
        <v>525</v>
      </c>
      <c r="C34" s="101">
        <v>2</v>
      </c>
      <c r="D34" s="5">
        <v>193158</v>
      </c>
      <c r="E34" s="5">
        <v>201358</v>
      </c>
      <c r="F34" s="5">
        <v>201358</v>
      </c>
      <c r="G34" s="5">
        <v>52153</v>
      </c>
      <c r="H34" s="5">
        <v>54367</v>
      </c>
      <c r="I34" s="5">
        <v>54367</v>
      </c>
      <c r="J34" s="5">
        <f t="shared" si="7"/>
        <v>245311</v>
      </c>
      <c r="K34" s="5">
        <f t="shared" si="7"/>
        <v>255725</v>
      </c>
      <c r="L34" s="5">
        <f t="shared" si="7"/>
        <v>255725</v>
      </c>
    </row>
    <row r="35" spans="1:12" s="3" customFormat="1" ht="15.75">
      <c r="A35" s="1" t="s">
        <v>701</v>
      </c>
      <c r="B35" s="123" t="s">
        <v>651</v>
      </c>
      <c r="C35" s="101">
        <v>2</v>
      </c>
      <c r="D35" s="5">
        <v>0</v>
      </c>
      <c r="E35" s="5">
        <v>0</v>
      </c>
      <c r="F35" s="5">
        <v>2399850</v>
      </c>
      <c r="G35" s="5">
        <v>0</v>
      </c>
      <c r="H35" s="5">
        <v>0</v>
      </c>
      <c r="I35" s="5">
        <v>647960</v>
      </c>
      <c r="J35" s="5">
        <f t="shared" si="7"/>
        <v>0</v>
      </c>
      <c r="K35" s="5">
        <f t="shared" si="7"/>
        <v>0</v>
      </c>
      <c r="L35" s="5">
        <f t="shared" si="7"/>
        <v>3047810</v>
      </c>
    </row>
    <row r="36" spans="1:12" s="3" customFormat="1" ht="31.5">
      <c r="A36" s="1" t="s">
        <v>702</v>
      </c>
      <c r="B36" s="7" t="s">
        <v>679</v>
      </c>
      <c r="C36" s="101">
        <v>2</v>
      </c>
      <c r="D36" s="5">
        <v>0</v>
      </c>
      <c r="E36" s="5">
        <v>0</v>
      </c>
      <c r="F36" s="5">
        <v>411772</v>
      </c>
      <c r="G36" s="5">
        <v>0</v>
      </c>
      <c r="H36" s="5">
        <v>0</v>
      </c>
      <c r="I36" s="5">
        <v>88228</v>
      </c>
      <c r="J36" s="5">
        <f t="shared" si="7"/>
        <v>0</v>
      </c>
      <c r="K36" s="5">
        <f t="shared" si="7"/>
        <v>0</v>
      </c>
      <c r="L36" s="5">
        <f t="shared" si="7"/>
        <v>500000</v>
      </c>
    </row>
    <row r="37" spans="1:12" s="3" customFormat="1" ht="15.75">
      <c r="A37" s="1" t="s">
        <v>703</v>
      </c>
      <c r="B37" s="123" t="s">
        <v>675</v>
      </c>
      <c r="C37" s="101">
        <v>2</v>
      </c>
      <c r="D37" s="5">
        <v>0</v>
      </c>
      <c r="E37" s="5">
        <v>0</v>
      </c>
      <c r="F37" s="5">
        <v>392475</v>
      </c>
      <c r="G37" s="5">
        <v>0</v>
      </c>
      <c r="H37" s="5">
        <v>0</v>
      </c>
      <c r="I37" s="5">
        <v>105968</v>
      </c>
      <c r="J37" s="5">
        <f t="shared" si="7"/>
        <v>0</v>
      </c>
      <c r="K37" s="5">
        <f t="shared" si="7"/>
        <v>0</v>
      </c>
      <c r="L37" s="5">
        <f t="shared" si="7"/>
        <v>498443</v>
      </c>
    </row>
    <row r="38" spans="1:12" s="3" customFormat="1" ht="15.75" hidden="1">
      <c r="A38" s="1"/>
      <c r="B38" s="123"/>
      <c r="C38" s="101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7"/>
        <v>0</v>
      </c>
      <c r="L38" s="5">
        <f t="shared" si="7"/>
        <v>0</v>
      </c>
    </row>
    <row r="39" spans="1:12" s="3" customFormat="1" ht="15.75">
      <c r="A39" s="1">
        <v>22</v>
      </c>
      <c r="B39" s="7" t="s">
        <v>216</v>
      </c>
      <c r="C39" s="101"/>
      <c r="D39" s="5">
        <f>SUM(D32:D38)</f>
        <v>1727268</v>
      </c>
      <c r="E39" s="5">
        <f>SUM(E32:E38)</f>
        <v>1735468</v>
      </c>
      <c r="F39" s="5">
        <f>SUM(F32:F38)</f>
        <v>3600565</v>
      </c>
      <c r="G39" s="117"/>
      <c r="H39" s="117"/>
      <c r="I39" s="117"/>
      <c r="J39" s="117"/>
      <c r="K39" s="117"/>
      <c r="L39" s="117"/>
    </row>
    <row r="40" spans="1:12" s="3" customFormat="1" ht="15.75" hidden="1">
      <c r="A40" s="1"/>
      <c r="B40" s="7" t="s">
        <v>217</v>
      </c>
      <c r="C40" s="101"/>
      <c r="D40" s="5"/>
      <c r="E40" s="5"/>
      <c r="F40" s="5"/>
      <c r="G40" s="117"/>
      <c r="H40" s="117"/>
      <c r="I40" s="117"/>
      <c r="J40" s="117"/>
      <c r="K40" s="117"/>
      <c r="L40" s="117"/>
    </row>
    <row r="41" spans="1:12" s="3" customFormat="1" ht="15.75" hidden="1">
      <c r="A41" s="1"/>
      <c r="B41" s="7"/>
      <c r="C41" s="101"/>
      <c r="D41" s="5"/>
      <c r="E41" s="5"/>
      <c r="F41" s="5"/>
      <c r="G41" s="5"/>
      <c r="H41" s="5"/>
      <c r="I41" s="5"/>
      <c r="J41" s="5">
        <f aca="true" t="shared" si="8" ref="J41:L42">D41+G41</f>
        <v>0</v>
      </c>
      <c r="K41" s="5">
        <f t="shared" si="8"/>
        <v>0</v>
      </c>
      <c r="L41" s="5">
        <f t="shared" si="8"/>
        <v>0</v>
      </c>
    </row>
    <row r="42" spans="1:12" s="3" customFormat="1" ht="15.75" hidden="1">
      <c r="A42" s="1"/>
      <c r="B42" s="7"/>
      <c r="C42" s="101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</row>
    <row r="43" spans="1:12" s="3" customFormat="1" ht="15.75" hidden="1">
      <c r="A43" s="1"/>
      <c r="B43" s="7" t="s">
        <v>218</v>
      </c>
      <c r="C43" s="101"/>
      <c r="D43" s="5">
        <f>SUM(D41:D42)</f>
        <v>0</v>
      </c>
      <c r="E43" s="5">
        <f>SUM(E41:E42)</f>
        <v>0</v>
      </c>
      <c r="F43" s="5">
        <f>SUM(F41:F42)</f>
        <v>0</v>
      </c>
      <c r="G43" s="117"/>
      <c r="H43" s="117"/>
      <c r="I43" s="117"/>
      <c r="J43" s="117"/>
      <c r="K43" s="117"/>
      <c r="L43" s="117"/>
    </row>
    <row r="44" spans="1:12" s="3" customFormat="1" ht="47.25">
      <c r="A44" s="1">
        <v>23</v>
      </c>
      <c r="B44" s="7" t="s">
        <v>219</v>
      </c>
      <c r="C44" s="101"/>
      <c r="D44" s="117"/>
      <c r="E44" s="117"/>
      <c r="F44" s="117"/>
      <c r="G44" s="5">
        <f>SUM(G31:G43)</f>
        <v>466363</v>
      </c>
      <c r="H44" s="5">
        <f>SUM(H31:H43)</f>
        <v>468577</v>
      </c>
      <c r="I44" s="5">
        <f>SUM(I31:I43)</f>
        <v>949203</v>
      </c>
      <c r="J44" s="117"/>
      <c r="K44" s="117"/>
      <c r="L44" s="117"/>
    </row>
    <row r="45" spans="1:12" s="3" customFormat="1" ht="15.75">
      <c r="A45" s="1">
        <v>24</v>
      </c>
      <c r="B45" s="9" t="s">
        <v>54</v>
      </c>
      <c r="C45" s="101"/>
      <c r="D45" s="14">
        <f aca="true" t="shared" si="9" ref="D45:I45">SUM(D46:D48)</f>
        <v>1727268</v>
      </c>
      <c r="E45" s="14">
        <f t="shared" si="9"/>
        <v>1735468</v>
      </c>
      <c r="F45" s="14">
        <f t="shared" si="9"/>
        <v>3600565</v>
      </c>
      <c r="G45" s="14">
        <f t="shared" si="9"/>
        <v>466363</v>
      </c>
      <c r="H45" s="14">
        <f t="shared" si="9"/>
        <v>468577</v>
      </c>
      <c r="I45" s="14">
        <f t="shared" si="9"/>
        <v>949203</v>
      </c>
      <c r="J45" s="14">
        <f aca="true" t="shared" si="10" ref="J45:L48">D45+G45</f>
        <v>2193631</v>
      </c>
      <c r="K45" s="14">
        <f t="shared" si="10"/>
        <v>2204045</v>
      </c>
      <c r="L45" s="14">
        <f t="shared" si="10"/>
        <v>4549768</v>
      </c>
    </row>
    <row r="46" spans="1:12" s="3" customFormat="1" ht="15.75">
      <c r="A46" s="1">
        <v>25</v>
      </c>
      <c r="B46" s="89" t="s">
        <v>406</v>
      </c>
      <c r="C46" s="101">
        <v>1</v>
      </c>
      <c r="D46" s="5">
        <f aca="true" t="shared" si="11" ref="D46:I46">SUMIF($C$31:$C$45,"1",D$31:D$45)</f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15.75">
      <c r="A47" s="1">
        <v>26</v>
      </c>
      <c r="B47" s="89" t="s">
        <v>245</v>
      </c>
      <c r="C47" s="101">
        <v>2</v>
      </c>
      <c r="D47" s="5">
        <f aca="true" t="shared" si="12" ref="D47:I47">SUMIF($C$31:$C$45,"2",D$31:D$45)</f>
        <v>1727268</v>
      </c>
      <c r="E47" s="5">
        <f t="shared" si="12"/>
        <v>1735468</v>
      </c>
      <c r="F47" s="5">
        <f t="shared" si="12"/>
        <v>3600565</v>
      </c>
      <c r="G47" s="5">
        <f t="shared" si="12"/>
        <v>466363</v>
      </c>
      <c r="H47" s="5">
        <f t="shared" si="12"/>
        <v>468577</v>
      </c>
      <c r="I47" s="5">
        <f t="shared" si="12"/>
        <v>949203</v>
      </c>
      <c r="J47" s="5">
        <f t="shared" si="10"/>
        <v>2193631</v>
      </c>
      <c r="K47" s="5">
        <f t="shared" si="10"/>
        <v>2204045</v>
      </c>
      <c r="L47" s="5">
        <f t="shared" si="10"/>
        <v>4549768</v>
      </c>
    </row>
    <row r="48" spans="1:12" s="3" customFormat="1" ht="15.75">
      <c r="A48" s="1">
        <v>27</v>
      </c>
      <c r="B48" s="89" t="s">
        <v>137</v>
      </c>
      <c r="C48" s="101">
        <v>3</v>
      </c>
      <c r="D48" s="5">
        <f aca="true" t="shared" si="13" ref="D48:I48">SUMIF($C$31:$C$45,"3",D$31:D$45)</f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</row>
    <row r="49" spans="1:12" s="3" customFormat="1" ht="31.5">
      <c r="A49" s="1">
        <v>28</v>
      </c>
      <c r="B49" s="106" t="s">
        <v>220</v>
      </c>
      <c r="C49" s="101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3" customFormat="1" ht="47.25" hidden="1">
      <c r="A50" s="1"/>
      <c r="B50" s="64" t="s">
        <v>223</v>
      </c>
      <c r="C50" s="101"/>
      <c r="D50" s="5"/>
      <c r="E50" s="5"/>
      <c r="F50" s="5"/>
      <c r="G50" s="117"/>
      <c r="H50" s="117"/>
      <c r="I50" s="117"/>
      <c r="J50" s="5">
        <f aca="true" t="shared" si="14" ref="J50:J70">D50+G50</f>
        <v>0</v>
      </c>
      <c r="K50" s="5">
        <f aca="true" t="shared" si="15" ref="K50:K70">E50+H50</f>
        <v>0</v>
      </c>
      <c r="L50" s="5">
        <f aca="true" t="shared" si="16" ref="L50:L70">F50+I50</f>
        <v>0</v>
      </c>
    </row>
    <row r="51" spans="1:12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47.25" hidden="1">
      <c r="A52" s="1"/>
      <c r="B52" s="64" t="s">
        <v>222</v>
      </c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47.25" hidden="1">
      <c r="A54" s="1"/>
      <c r="B54" s="64" t="s">
        <v>221</v>
      </c>
      <c r="C54" s="101"/>
      <c r="D54" s="5"/>
      <c r="E54" s="5"/>
      <c r="F54" s="5"/>
      <c r="G54" s="117"/>
      <c r="H54" s="117"/>
      <c r="I54" s="117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47.25">
      <c r="A55" s="1">
        <v>29</v>
      </c>
      <c r="B55" s="89" t="s">
        <v>554</v>
      </c>
      <c r="C55" s="101">
        <v>2</v>
      </c>
      <c r="D55" s="5">
        <v>25698</v>
      </c>
      <c r="E55" s="5">
        <v>25698</v>
      </c>
      <c r="F55" s="5">
        <v>25698</v>
      </c>
      <c r="G55" s="117"/>
      <c r="H55" s="117"/>
      <c r="I55" s="117"/>
      <c r="J55" s="5">
        <f t="shared" si="14"/>
        <v>25698</v>
      </c>
      <c r="K55" s="5">
        <f t="shared" si="15"/>
        <v>25698</v>
      </c>
      <c r="L55" s="5">
        <f t="shared" si="16"/>
        <v>25698</v>
      </c>
    </row>
    <row r="56" spans="1:12" s="3" customFormat="1" ht="31.5">
      <c r="A56" s="1" t="s">
        <v>699</v>
      </c>
      <c r="B56" s="64" t="s">
        <v>700</v>
      </c>
      <c r="C56" s="101">
        <v>2</v>
      </c>
      <c r="D56" s="5">
        <v>0</v>
      </c>
      <c r="E56" s="5">
        <v>116293</v>
      </c>
      <c r="F56" s="5">
        <v>116293</v>
      </c>
      <c r="G56" s="117"/>
      <c r="H56" s="117"/>
      <c r="I56" s="117"/>
      <c r="J56" s="5">
        <f t="shared" si="14"/>
        <v>0</v>
      </c>
      <c r="K56" s="5">
        <f t="shared" si="15"/>
        <v>116293</v>
      </c>
      <c r="L56" s="5">
        <f t="shared" si="16"/>
        <v>116293</v>
      </c>
    </row>
    <row r="57" spans="1:12" s="3" customFormat="1" ht="47.25">
      <c r="A57" s="1">
        <v>30</v>
      </c>
      <c r="B57" s="64" t="s">
        <v>391</v>
      </c>
      <c r="C57" s="101"/>
      <c r="D57" s="5">
        <f>SUM(D55:D56)</f>
        <v>25698</v>
      </c>
      <c r="E57" s="5">
        <f>SUM(E55:E56)</f>
        <v>141991</v>
      </c>
      <c r="F57" s="5">
        <f>SUM(F55:F56)</f>
        <v>141991</v>
      </c>
      <c r="G57" s="117"/>
      <c r="H57" s="117"/>
      <c r="I57" s="117"/>
      <c r="J57" s="5">
        <f t="shared" si="14"/>
        <v>25698</v>
      </c>
      <c r="K57" s="5">
        <f t="shared" si="15"/>
        <v>141991</v>
      </c>
      <c r="L57" s="5">
        <f t="shared" si="16"/>
        <v>141991</v>
      </c>
    </row>
    <row r="58" spans="1:12" s="3" customFormat="1" ht="47.25" hidden="1">
      <c r="A58" s="1"/>
      <c r="B58" s="64" t="s">
        <v>224</v>
      </c>
      <c r="C58" s="101"/>
      <c r="D58" s="5"/>
      <c r="E58" s="5"/>
      <c r="F58" s="5"/>
      <c r="G58" s="117"/>
      <c r="H58" s="117"/>
      <c r="I58" s="117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47.25" hidden="1">
      <c r="A60" s="1"/>
      <c r="B60" s="64" t="s">
        <v>225</v>
      </c>
      <c r="C60" s="101"/>
      <c r="D60" s="5"/>
      <c r="E60" s="5"/>
      <c r="F60" s="5"/>
      <c r="G60" s="117"/>
      <c r="H60" s="117"/>
      <c r="I60" s="117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64"/>
      <c r="C61" s="101"/>
      <c r="D61" s="5"/>
      <c r="E61" s="5"/>
      <c r="F61" s="5"/>
      <c r="G61" s="117"/>
      <c r="H61" s="117"/>
      <c r="I61" s="117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 hidden="1">
      <c r="A62" s="1"/>
      <c r="B62" s="64" t="s">
        <v>226</v>
      </c>
      <c r="C62" s="101"/>
      <c r="D62" s="5"/>
      <c r="E62" s="5"/>
      <c r="F62" s="5"/>
      <c r="G62" s="117"/>
      <c r="H62" s="117"/>
      <c r="I62" s="117"/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15.75">
      <c r="A63" s="1" t="s">
        <v>603</v>
      </c>
      <c r="B63" s="64" t="s">
        <v>537</v>
      </c>
      <c r="C63" s="101">
        <v>2</v>
      </c>
      <c r="D63" s="5">
        <v>0</v>
      </c>
      <c r="E63" s="5">
        <v>10000</v>
      </c>
      <c r="F63" s="5">
        <v>10000</v>
      </c>
      <c r="G63" s="117"/>
      <c r="H63" s="117"/>
      <c r="I63" s="117"/>
      <c r="J63" s="5">
        <f t="shared" si="14"/>
        <v>0</v>
      </c>
      <c r="K63" s="5">
        <f t="shared" si="15"/>
        <v>10000</v>
      </c>
      <c r="L63" s="5">
        <f t="shared" si="16"/>
        <v>10000</v>
      </c>
    </row>
    <row r="64" spans="1:12" s="3" customFormat="1" ht="15.75" hidden="1">
      <c r="A64" s="1"/>
      <c r="B64" s="64" t="s">
        <v>534</v>
      </c>
      <c r="C64" s="101">
        <v>2</v>
      </c>
      <c r="D64" s="5">
        <v>0</v>
      </c>
      <c r="E64" s="5">
        <v>0</v>
      </c>
      <c r="F64" s="5">
        <v>0</v>
      </c>
      <c r="G64" s="117"/>
      <c r="H64" s="117"/>
      <c r="I64" s="117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47.25">
      <c r="A65" s="1" t="s">
        <v>604</v>
      </c>
      <c r="B65" s="64" t="s">
        <v>227</v>
      </c>
      <c r="C65" s="101"/>
      <c r="D65" s="5">
        <f>SUM(D63:D64)</f>
        <v>0</v>
      </c>
      <c r="E65" s="5">
        <f>SUM(E63:E64)</f>
        <v>10000</v>
      </c>
      <c r="F65" s="5">
        <f>SUM(F63:F64)</f>
        <v>10000</v>
      </c>
      <c r="G65" s="117"/>
      <c r="H65" s="117"/>
      <c r="I65" s="117"/>
      <c r="J65" s="5">
        <f t="shared" si="14"/>
        <v>0</v>
      </c>
      <c r="K65" s="5">
        <f t="shared" si="15"/>
        <v>10000</v>
      </c>
      <c r="L65" s="5">
        <f t="shared" si="16"/>
        <v>10000</v>
      </c>
    </row>
    <row r="66" spans="1:12" s="3" customFormat="1" ht="31.5">
      <c r="A66" s="1">
        <v>31</v>
      </c>
      <c r="B66" s="9" t="s">
        <v>55</v>
      </c>
      <c r="C66" s="101"/>
      <c r="D66" s="14">
        <f aca="true" t="shared" si="17" ref="D66:I66">SUM(D67:D69)</f>
        <v>25698</v>
      </c>
      <c r="E66" s="14">
        <f t="shared" si="17"/>
        <v>151991</v>
      </c>
      <c r="F66" s="14">
        <f t="shared" si="17"/>
        <v>151991</v>
      </c>
      <c r="G66" s="14">
        <f t="shared" si="17"/>
        <v>0</v>
      </c>
      <c r="H66" s="14">
        <f t="shared" si="17"/>
        <v>0</v>
      </c>
      <c r="I66" s="14">
        <f t="shared" si="17"/>
        <v>0</v>
      </c>
      <c r="J66" s="14">
        <f t="shared" si="14"/>
        <v>25698</v>
      </c>
      <c r="K66" s="14">
        <f t="shared" si="15"/>
        <v>151991</v>
      </c>
      <c r="L66" s="14">
        <f t="shared" si="16"/>
        <v>151991</v>
      </c>
    </row>
    <row r="67" spans="1:12" s="3" customFormat="1" ht="15.75">
      <c r="A67" s="1">
        <v>32</v>
      </c>
      <c r="B67" s="89" t="s">
        <v>406</v>
      </c>
      <c r="C67" s="101">
        <v>1</v>
      </c>
      <c r="D67" s="5">
        <f aca="true" t="shared" si="18" ref="D67:I67">SUMIF($C$49:$C$66,"1",D$49:D$66)</f>
        <v>0</v>
      </c>
      <c r="E67" s="5">
        <f t="shared" si="18"/>
        <v>0</v>
      </c>
      <c r="F67" s="5">
        <f t="shared" si="18"/>
        <v>0</v>
      </c>
      <c r="G67" s="5">
        <f t="shared" si="18"/>
        <v>0</v>
      </c>
      <c r="H67" s="5">
        <f t="shared" si="18"/>
        <v>0</v>
      </c>
      <c r="I67" s="5">
        <f t="shared" si="18"/>
        <v>0</v>
      </c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15.75">
      <c r="A68" s="1">
        <v>33</v>
      </c>
      <c r="B68" s="89" t="s">
        <v>245</v>
      </c>
      <c r="C68" s="101">
        <v>2</v>
      </c>
      <c r="D68" s="5">
        <f aca="true" t="shared" si="19" ref="D68:I68">SUMIF($C$49:$C$66,"2",D$49:D$66)</f>
        <v>25698</v>
      </c>
      <c r="E68" s="5">
        <f t="shared" si="19"/>
        <v>151991</v>
      </c>
      <c r="F68" s="5">
        <f t="shared" si="19"/>
        <v>151991</v>
      </c>
      <c r="G68" s="5">
        <f t="shared" si="19"/>
        <v>0</v>
      </c>
      <c r="H68" s="5">
        <f t="shared" si="19"/>
        <v>0</v>
      </c>
      <c r="I68" s="5">
        <f t="shared" si="19"/>
        <v>0</v>
      </c>
      <c r="J68" s="5">
        <f t="shared" si="14"/>
        <v>25698</v>
      </c>
      <c r="K68" s="5">
        <f t="shared" si="15"/>
        <v>151991</v>
      </c>
      <c r="L68" s="5">
        <f t="shared" si="16"/>
        <v>151991</v>
      </c>
    </row>
    <row r="69" spans="1:12" s="3" customFormat="1" ht="15.75">
      <c r="A69" s="1">
        <v>34</v>
      </c>
      <c r="B69" s="89" t="s">
        <v>137</v>
      </c>
      <c r="C69" s="101">
        <v>3</v>
      </c>
      <c r="D69" s="5">
        <f aca="true" t="shared" si="20" ref="D69:I69">SUMIF($C$49:$C$66,"3",D$49:D$66)</f>
        <v>0</v>
      </c>
      <c r="E69" s="5">
        <f t="shared" si="20"/>
        <v>0</v>
      </c>
      <c r="F69" s="5">
        <f t="shared" si="20"/>
        <v>0</v>
      </c>
      <c r="G69" s="5">
        <f t="shared" si="20"/>
        <v>0</v>
      </c>
      <c r="H69" s="5">
        <f t="shared" si="20"/>
        <v>0</v>
      </c>
      <c r="I69" s="5">
        <f t="shared" si="20"/>
        <v>0</v>
      </c>
      <c r="J69" s="5">
        <f t="shared" si="14"/>
        <v>0</v>
      </c>
      <c r="K69" s="5">
        <f t="shared" si="15"/>
        <v>0</v>
      </c>
      <c r="L69" s="5">
        <f t="shared" si="16"/>
        <v>0</v>
      </c>
    </row>
    <row r="70" spans="1:12" s="3" customFormat="1" ht="31.5">
      <c r="A70" s="1">
        <v>35</v>
      </c>
      <c r="B70" s="9" t="s">
        <v>180</v>
      </c>
      <c r="C70" s="101"/>
      <c r="D70" s="14">
        <f aca="true" t="shared" si="21" ref="D70:I70">D27+D45+D66</f>
        <v>3563468</v>
      </c>
      <c r="E70" s="14">
        <f t="shared" si="21"/>
        <v>3689761</v>
      </c>
      <c r="F70" s="14">
        <f t="shared" si="21"/>
        <v>6059716</v>
      </c>
      <c r="G70" s="14">
        <f t="shared" si="21"/>
        <v>955199</v>
      </c>
      <c r="H70" s="14">
        <f t="shared" si="21"/>
        <v>955199</v>
      </c>
      <c r="I70" s="14">
        <f t="shared" si="21"/>
        <v>1302137</v>
      </c>
      <c r="J70" s="14">
        <f t="shared" si="14"/>
        <v>4518667</v>
      </c>
      <c r="K70" s="14">
        <f t="shared" si="15"/>
        <v>4644960</v>
      </c>
      <c r="L70" s="14">
        <f t="shared" si="16"/>
        <v>7361853</v>
      </c>
    </row>
    <row r="71" ht="15.75">
      <c r="L71" s="277" t="s">
        <v>612</v>
      </c>
    </row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1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300" verticalDpi="300" orientation="landscape" paperSize="9" scale="46" r:id="rId3"/>
  <headerFooter>
    <oddHeader>&amp;R&amp;"Arial,Normál"&amp;10 2. melléklet a 2/2018.(III.12.) önkormányzati rendelethez
"&amp;"Arial,Dőlt"2. melléklet a 2/2017.(III.13.) önkormányzati rendelethez</oddHeader>
    <oddFooter>&amp;C&amp;P. oldal, összesen: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11.140625" style="22" customWidth="1"/>
    <col min="10" max="16384" width="9.140625" style="22" customWidth="1"/>
  </cols>
  <sheetData>
    <row r="1" spans="1:9" s="16" customFormat="1" ht="15.75">
      <c r="A1" s="306" t="s">
        <v>529</v>
      </c>
      <c r="B1" s="306"/>
      <c r="C1" s="306"/>
      <c r="D1" s="306"/>
      <c r="E1" s="306"/>
      <c r="F1" s="306"/>
      <c r="G1" s="306"/>
      <c r="H1" s="306"/>
      <c r="I1" s="306"/>
    </row>
    <row r="2" spans="1:9" s="16" customFormat="1" ht="15.75">
      <c r="A2" s="307" t="s">
        <v>556</v>
      </c>
      <c r="B2" s="307"/>
      <c r="C2" s="307"/>
      <c r="D2" s="307"/>
      <c r="E2" s="307"/>
      <c r="F2" s="307"/>
      <c r="G2" s="307"/>
      <c r="H2" s="307"/>
      <c r="I2" s="307"/>
    </row>
    <row r="3" spans="1:9" s="16" customFormat="1" ht="15.75">
      <c r="A3" s="307" t="s">
        <v>179</v>
      </c>
      <c r="B3" s="307"/>
      <c r="C3" s="307"/>
      <c r="D3" s="307"/>
      <c r="E3" s="307"/>
      <c r="F3" s="307"/>
      <c r="G3" s="307"/>
      <c r="H3" s="307"/>
      <c r="I3" s="307"/>
    </row>
    <row r="4" spans="1:9" ht="15.75">
      <c r="A4" s="307" t="s">
        <v>498</v>
      </c>
      <c r="B4" s="307"/>
      <c r="C4" s="307"/>
      <c r="D4" s="307"/>
      <c r="E4" s="307"/>
      <c r="F4" s="307"/>
      <c r="G4" s="307"/>
      <c r="H4" s="307"/>
      <c r="I4" s="307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  <c r="H6" s="46" t="s">
        <v>57</v>
      </c>
      <c r="I6" s="46" t="s">
        <v>58</v>
      </c>
    </row>
    <row r="7" spans="1:9" s="3" customFormat="1" ht="15.75">
      <c r="A7" s="1">
        <v>1</v>
      </c>
      <c r="B7" s="308" t="s">
        <v>9</v>
      </c>
      <c r="C7" s="302" t="s">
        <v>389</v>
      </c>
      <c r="D7" s="303"/>
      <c r="E7" s="304"/>
      <c r="F7" s="4" t="s">
        <v>412</v>
      </c>
      <c r="G7" s="4" t="s">
        <v>499</v>
      </c>
      <c r="H7" s="4" t="s">
        <v>555</v>
      </c>
      <c r="I7" s="4" t="s">
        <v>5</v>
      </c>
    </row>
    <row r="8" spans="1:9" s="3" customFormat="1" ht="31.5">
      <c r="A8" s="1">
        <v>2</v>
      </c>
      <c r="B8" s="309"/>
      <c r="C8" s="6" t="s">
        <v>4</v>
      </c>
      <c r="D8" s="40" t="s">
        <v>655</v>
      </c>
      <c r="E8" s="40" t="s">
        <v>719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407</v>
      </c>
      <c r="C9" s="15">
        <f>Bevételek!C135+Bevételek!C136+Bevételek!C138+Bevételek!C139+Bevételek!C144</f>
        <v>812000</v>
      </c>
      <c r="D9" s="15">
        <f>Bevételek!D135+Bevételek!D136+Bevételek!D138+Bevételek!D139+Bevételek!D144</f>
        <v>532211</v>
      </c>
      <c r="E9" s="15">
        <f>Bevételek!E135+Bevételek!E136+Bevételek!E138+Bevételek!E139+Bevételek!E144</f>
        <v>532211</v>
      </c>
      <c r="F9" s="48"/>
      <c r="G9" s="48"/>
      <c r="H9" s="48"/>
      <c r="I9" s="48"/>
    </row>
    <row r="10" spans="1:9" ht="30">
      <c r="A10" s="1">
        <v>4</v>
      </c>
      <c r="B10" s="47" t="s">
        <v>408</v>
      </c>
      <c r="C10" s="15">
        <f>Bevételek!C184+Bevételek!C185+Bevételek!C186</f>
        <v>0</v>
      </c>
      <c r="D10" s="15">
        <f>Bevételek!D184+Bevételek!D185+Bevételek!D186</f>
        <v>0</v>
      </c>
      <c r="E10" s="15">
        <f>Bevételek!E184+Bevételek!E185+Bevételek!E186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31</v>
      </c>
      <c r="C11" s="15">
        <f>Bevételek!C142+Bevételek!C156+Bevételek!C171</f>
        <v>9000</v>
      </c>
      <c r="D11" s="15">
        <f>Bevételek!D142+Bevételek!D156+Bevételek!D171</f>
        <v>9000</v>
      </c>
      <c r="E11" s="15">
        <f>Bevételek!E142+Bevételek!E156+Bevételek!E171</f>
        <v>9000</v>
      </c>
      <c r="F11" s="48"/>
      <c r="G11" s="48"/>
      <c r="H11" s="48"/>
      <c r="I11" s="48"/>
    </row>
    <row r="12" spans="1:9" ht="45">
      <c r="A12" s="1">
        <v>6</v>
      </c>
      <c r="B12" s="47" t="s">
        <v>32</v>
      </c>
      <c r="C12" s="15">
        <f>Bevételek!C165+Bevételek!C181+Bevételek!C182+Bevételek!C183+Bevételek!C220+Bevételek!C225+Bevételek!C229</f>
        <v>54000</v>
      </c>
      <c r="D12" s="15">
        <f>Bevételek!D165+Bevételek!D181+Bevételek!D182+Bevételek!D183+Bevételek!D220+Bevételek!D225+Bevételek!D229</f>
        <v>57400</v>
      </c>
      <c r="E12" s="15">
        <f>Bevételek!E165+Bevételek!E181+Bevételek!E182+Bevételek!E183+Bevételek!E220+Bevételek!E225+Bevételek!E229</f>
        <v>76150</v>
      </c>
      <c r="F12" s="48"/>
      <c r="G12" s="48"/>
      <c r="H12" s="48"/>
      <c r="I12" s="48"/>
    </row>
    <row r="13" spans="1:9" ht="15.75">
      <c r="A13" s="1">
        <v>7</v>
      </c>
      <c r="B13" s="47" t="s">
        <v>33</v>
      </c>
      <c r="C13" s="15">
        <f>Bevételek!C231</f>
        <v>0</v>
      </c>
      <c r="D13" s="15">
        <f>Bevételek!D231</f>
        <v>0</v>
      </c>
      <c r="E13" s="15">
        <f>Bevételek!E231</f>
        <v>0</v>
      </c>
      <c r="F13" s="48"/>
      <c r="G13" s="48"/>
      <c r="H13" s="48"/>
      <c r="I13" s="48"/>
    </row>
    <row r="14" spans="1:9" ht="30">
      <c r="A14" s="1">
        <v>8</v>
      </c>
      <c r="B14" s="47" t="s">
        <v>34</v>
      </c>
      <c r="C14" s="15">
        <f>Bevételek!C230</f>
        <v>0</v>
      </c>
      <c r="D14" s="15">
        <f>Bevételek!D230</f>
        <v>0</v>
      </c>
      <c r="E14" s="15">
        <f>Bevételek!E230</f>
        <v>0</v>
      </c>
      <c r="F14" s="48"/>
      <c r="G14" s="48"/>
      <c r="H14" s="48"/>
      <c r="I14" s="48"/>
    </row>
    <row r="15" spans="1:9" ht="30">
      <c r="A15" s="1">
        <v>9</v>
      </c>
      <c r="B15" s="47" t="s">
        <v>409</v>
      </c>
      <c r="C15" s="15">
        <f>Bevételek!C51+Bevételek!C111+Bevételek!C240+Bevételek!C254</f>
        <v>0</v>
      </c>
      <c r="D15" s="15">
        <f>Bevételek!D51+Bevételek!D111+Bevételek!D240+Bevételek!D254</f>
        <v>0</v>
      </c>
      <c r="E15" s="15">
        <f>Bevételek!E51+Bevételek!E111+Bevételek!E240+Bevételek!E254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60</v>
      </c>
      <c r="C16" s="18">
        <f>SUM(C9:C15)</f>
        <v>875000</v>
      </c>
      <c r="D16" s="18">
        <f>SUM(D9:D15)</f>
        <v>598611</v>
      </c>
      <c r="E16" s="18">
        <f>SUM(E9:E15)</f>
        <v>617361</v>
      </c>
      <c r="F16" s="48"/>
      <c r="G16" s="48"/>
      <c r="H16" s="48"/>
      <c r="I16" s="48"/>
    </row>
    <row r="17" spans="1:9" ht="15.75">
      <c r="A17" s="1">
        <v>11</v>
      </c>
      <c r="B17" s="49" t="s">
        <v>61</v>
      </c>
      <c r="C17" s="18">
        <f>ROUNDDOWN(C16*0.5,0)</f>
        <v>437500</v>
      </c>
      <c r="D17" s="18">
        <f>ROUNDDOWN(D16*0.5,0)</f>
        <v>299305</v>
      </c>
      <c r="E17" s="18">
        <f>ROUNDDOWN(E16*0.5,0)</f>
        <v>308680</v>
      </c>
      <c r="F17" s="48"/>
      <c r="G17" s="48"/>
      <c r="H17" s="48"/>
      <c r="I17" s="48"/>
    </row>
    <row r="18" spans="1:9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63</v>
      </c>
      <c r="C26" s="18">
        <f>C17-C25</f>
        <v>437500</v>
      </c>
      <c r="D26" s="18">
        <f>D17-D25</f>
        <v>299305</v>
      </c>
      <c r="E26" s="18">
        <f>E17-E25</f>
        <v>308680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404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7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  <row r="33" ht="15">
      <c r="I33" s="137" t="s">
        <v>612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8" r:id="rId1"/>
  <headerFooter>
    <oddHeader>&amp;R&amp;"Arial,Normál"&amp;10 3. melléklet a 2/2018.(III.12.) önkormányzati rendelethez
"&amp;"Arial,Dőlt"3. melléklet a 2/2017.(III.13.) önkormányzati rendelethez&amp;"Arial,Normál"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4" t="s">
        <v>531</v>
      </c>
      <c r="B1" s="294"/>
      <c r="C1" s="294"/>
      <c r="D1" s="294"/>
      <c r="E1" s="294"/>
      <c r="F1" s="294"/>
    </row>
    <row r="2" spans="1:6" s="2" customFormat="1" ht="15.75">
      <c r="A2" s="294" t="s">
        <v>497</v>
      </c>
      <c r="B2" s="294"/>
      <c r="C2" s="294"/>
      <c r="D2" s="294"/>
      <c r="E2" s="294"/>
      <c r="F2" s="294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10" t="s">
        <v>9</v>
      </c>
      <c r="C5" s="6" t="s">
        <v>389</v>
      </c>
      <c r="D5" s="6" t="s">
        <v>412</v>
      </c>
      <c r="E5" s="6" t="s">
        <v>499</v>
      </c>
      <c r="F5" s="6" t="s">
        <v>5</v>
      </c>
    </row>
    <row r="6" spans="1:7" s="10" customFormat="1" ht="15.75">
      <c r="A6" s="1">
        <v>2</v>
      </c>
      <c r="B6" s="311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2018-03-19T09:00:49Z</cp:lastPrinted>
  <dcterms:created xsi:type="dcterms:W3CDTF">2011-02-02T09:24:37Z</dcterms:created>
  <dcterms:modified xsi:type="dcterms:W3CDTF">2018-03-19T09:01:20Z</dcterms:modified>
  <cp:category/>
  <cp:version/>
  <cp:contentType/>
  <cp:contentStatus/>
</cp:coreProperties>
</file>