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Mód 12. 31." sheetId="1" r:id="rId1"/>
    <sheet name="Mód. 10)" sheetId="2" r:id="rId2"/>
    <sheet name="Mód 07.  " sheetId="3" r:id="rId3"/>
    <sheet name="Mód. 05." sheetId="4" r:id="rId4"/>
    <sheet name="PM.mód. 04.30." sheetId="5" r:id="rId5"/>
    <sheet name="PM.mód. 03.31." sheetId="6" r:id="rId6"/>
    <sheet name="Összesen" sheetId="7" r:id="rId7"/>
    <sheet name="Felh" sheetId="8" r:id="rId8"/>
    <sheet name="Adósságot kel.köt." sheetId="9" r:id="rId9"/>
    <sheet name="EU" sheetId="10" r:id="rId10"/>
    <sheet name="kvalap" sheetId="11" r:id="rId11"/>
    <sheet name="Egyensúly 2012-2014. " sheetId="12" r:id="rId12"/>
    <sheet name="utem" sheetId="13" r:id="rId13"/>
    <sheet name="tobbeves" sheetId="14" r:id="rId14"/>
    <sheet name="közvetett támog" sheetId="15" r:id="rId15"/>
    <sheet name="Adósságot kel.köt. (2)" sheetId="16" r:id="rId16"/>
    <sheet name="Bevételek" sheetId="17" r:id="rId17"/>
    <sheet name="Kiadás" sheetId="18" r:id="rId18"/>
    <sheet name="COFOG" sheetId="19" r:id="rId19"/>
    <sheet name="Határozat" sheetId="20" r:id="rId20"/>
    <sheet name="Határozat (2)" sheetId="21" state="hidden" r:id="rId21"/>
  </sheets>
  <externalReferences>
    <externalReference r:id="rId24"/>
    <externalReference r:id="rId25"/>
    <externalReference r:id="rId26"/>
  </externalReferences>
  <definedNames>
    <definedName name="aa" localSheetId="2">'[1]vagyon'!#REF!</definedName>
    <definedName name="aa" localSheetId="1">'[1]vagyon'!#REF!</definedName>
    <definedName name="aa" localSheetId="4">'[1]vagyon'!#REF!</definedName>
    <definedName name="aa">'[1]vagyon'!#REF!</definedName>
    <definedName name="aaa" localSheetId="2">'[1]vagyon'!#REF!</definedName>
    <definedName name="aaa" localSheetId="1">'[1]vagyon'!#REF!</definedName>
    <definedName name="aaa" localSheetId="4">'[1]vagyon'!#REF!</definedName>
    <definedName name="aaa">'[1]vagyon'!#REF!</definedName>
    <definedName name="bb" localSheetId="2">'[1]vagyon'!#REF!</definedName>
    <definedName name="bb" localSheetId="1">'[1]vagyon'!#REF!</definedName>
    <definedName name="bb" localSheetId="4">'[1]vagyon'!#REF!</definedName>
    <definedName name="bb">'[1]vagyon'!#REF!</definedName>
    <definedName name="bbb" localSheetId="2">'[1]vagyon'!#REF!</definedName>
    <definedName name="bbb" localSheetId="1">'[1]vagyon'!#REF!</definedName>
    <definedName name="bbb" localSheetId="4">'[1]vagyon'!#REF!</definedName>
    <definedName name="bbb">'[1]vagyon'!#REF!</definedName>
    <definedName name="bháza" localSheetId="2">'[1]vagyon'!#REF!</definedName>
    <definedName name="bháza" localSheetId="1">'[1]vagyon'!#REF!</definedName>
    <definedName name="bháza" localSheetId="4">'[1]vagyon'!#REF!</definedName>
    <definedName name="bháza">'[1]vagyon'!#REF!</definedName>
    <definedName name="CC" localSheetId="2">'[1]vagyon'!#REF!</definedName>
    <definedName name="CC" localSheetId="1">'[1]vagyon'!#REF!</definedName>
    <definedName name="CC" localSheetId="4">'[1]vagyon'!#REF!</definedName>
    <definedName name="CC">'[1]vagyon'!#REF!</definedName>
    <definedName name="ccc" localSheetId="2">'[1]vagyon'!#REF!</definedName>
    <definedName name="ccc" localSheetId="1">'[1]vagyon'!#REF!</definedName>
    <definedName name="ccc" localSheetId="4">'[1]vagyon'!#REF!</definedName>
    <definedName name="ccc">'[1]vagyon'!#REF!</definedName>
    <definedName name="cccc" localSheetId="2">'[2]vagyon'!#REF!</definedName>
    <definedName name="cccc" localSheetId="1">'[2]vagyon'!#REF!</definedName>
    <definedName name="cccc" localSheetId="4">'[2]vagyon'!#REF!</definedName>
    <definedName name="cccc">'[2]vagyon'!#REF!</definedName>
    <definedName name="cccccc" localSheetId="2">'[1]vagyon'!#REF!</definedName>
    <definedName name="cccccc" localSheetId="1">'[1]vagyon'!#REF!</definedName>
    <definedName name="cccccc" localSheetId="4">'[1]vagyon'!#REF!</definedName>
    <definedName name="cccccc">'[1]vagyon'!#REF!</definedName>
    <definedName name="ee" localSheetId="2">'[2]vagyon'!#REF!</definedName>
    <definedName name="ee" localSheetId="1">'[2]vagyon'!#REF!</definedName>
    <definedName name="ee" localSheetId="4">'[2]vagyon'!#REF!</definedName>
    <definedName name="ee">'[2]vagyon'!#REF!</definedName>
    <definedName name="éé" localSheetId="2">'[1]vagyon'!#REF!</definedName>
    <definedName name="éé" localSheetId="1">'[1]vagyon'!#REF!</definedName>
    <definedName name="éé" localSheetId="4">'[1]vagyon'!#REF!</definedName>
    <definedName name="éé">'[1]vagyon'!#REF!</definedName>
    <definedName name="ééééé" localSheetId="2">'[1]vagyon'!#REF!</definedName>
    <definedName name="ééééé" localSheetId="1">'[1]vagyon'!#REF!</definedName>
    <definedName name="ééééé" localSheetId="4">'[1]vagyon'!#REF!</definedName>
    <definedName name="ééééé">'[1]vagyon'!#REF!</definedName>
    <definedName name="ff" localSheetId="2">'[2]vagyon'!#REF!</definedName>
    <definedName name="ff" localSheetId="1">'[2]vagyon'!#REF!</definedName>
    <definedName name="ff" localSheetId="4">'[2]vagyon'!#REF!</definedName>
    <definedName name="ff">'[2]vagyon'!#REF!</definedName>
    <definedName name="fff" localSheetId="2">'[1]vagyon'!#REF!</definedName>
    <definedName name="fff" localSheetId="1">'[1]vagyon'!#REF!</definedName>
    <definedName name="fff" localSheetId="4">'[1]vagyon'!#REF!</definedName>
    <definedName name="fff">'[1]vagyon'!#REF!</definedName>
    <definedName name="ffff" localSheetId="2">'[1]vagyon'!#REF!</definedName>
    <definedName name="ffff" localSheetId="1">'[1]vagyon'!#REF!</definedName>
    <definedName name="ffff" localSheetId="4">'[1]vagyon'!#REF!</definedName>
    <definedName name="ffff">'[1]vagyon'!#REF!</definedName>
    <definedName name="ffffffff" localSheetId="2">'[1]vagyon'!#REF!</definedName>
    <definedName name="ffffffff" localSheetId="1">'[1]vagyon'!#REF!</definedName>
    <definedName name="ffffffff" localSheetId="4">'[1]vagyon'!#REF!</definedName>
    <definedName name="ffffffff">'[1]vagyon'!#REF!</definedName>
    <definedName name="HHH" localSheetId="2">'[1]vagyon'!#REF!</definedName>
    <definedName name="HHH" localSheetId="1">'[1]vagyon'!#REF!</definedName>
    <definedName name="HHH" localSheetId="4">'[1]vagyon'!#REF!</definedName>
    <definedName name="HHH">'[1]vagyon'!#REF!</definedName>
    <definedName name="HHHH" localSheetId="2">'[1]vagyon'!#REF!</definedName>
    <definedName name="HHHH" localSheetId="1">'[1]vagyon'!#REF!</definedName>
    <definedName name="HHHH" localSheetId="4">'[1]vagyon'!#REF!</definedName>
    <definedName name="HHHH">'[1]vagyon'!#REF!</definedName>
    <definedName name="iiii" localSheetId="2">'[1]vagyon'!#REF!</definedName>
    <definedName name="iiii" localSheetId="1">'[1]vagyon'!#REF!</definedName>
    <definedName name="iiii" localSheetId="4">'[1]vagyon'!#REF!</definedName>
    <definedName name="iiii">'[1]vagyon'!#REF!</definedName>
    <definedName name="kkk" localSheetId="2">'[1]vagyon'!#REF!</definedName>
    <definedName name="kkk" localSheetId="1">'[1]vagyon'!#REF!</definedName>
    <definedName name="kkk" localSheetId="4">'[1]vagyon'!#REF!</definedName>
    <definedName name="kkk">'[1]vagyon'!#REF!</definedName>
    <definedName name="kkkkk" localSheetId="2">'[1]vagyon'!#REF!</definedName>
    <definedName name="kkkkk" localSheetId="1">'[1]vagyon'!#REF!</definedName>
    <definedName name="kkkkk" localSheetId="4">'[1]vagyon'!#REF!</definedName>
    <definedName name="kkkkk">'[1]vagyon'!#REF!</definedName>
    <definedName name="lll" localSheetId="2">'[1]vagyon'!#REF!</definedName>
    <definedName name="lll" localSheetId="1">'[1]vagyon'!#REF!</definedName>
    <definedName name="lll" localSheetId="4">'[1]vagyon'!#REF!</definedName>
    <definedName name="lll">'[1]vagyon'!#REF!</definedName>
    <definedName name="mm" localSheetId="2">'[1]vagyon'!#REF!</definedName>
    <definedName name="mm" localSheetId="1">'[1]vagyon'!#REF!</definedName>
    <definedName name="mm" localSheetId="4">'[1]vagyon'!#REF!</definedName>
    <definedName name="mm">'[1]vagyon'!#REF!</definedName>
    <definedName name="mmm" localSheetId="2">'[1]vagyon'!#REF!</definedName>
    <definedName name="mmm" localSheetId="1">'[1]vagyon'!#REF!</definedName>
    <definedName name="mmm" localSheetId="4">'[1]vagyon'!#REF!</definedName>
    <definedName name="mmm">'[1]vagyon'!#REF!</definedName>
    <definedName name="_xlnm.Print_Titles" localSheetId="15">'Adósságot kel.köt. (2)'!$1:$9</definedName>
    <definedName name="_xlnm.Print_Titles" localSheetId="16">'Bevételek'!$1:$4</definedName>
    <definedName name="_xlnm.Print_Titles" localSheetId="18">'COFOG'!$1:$5</definedName>
    <definedName name="_xlnm.Print_Titles" localSheetId="11">'Egyensúly 2012-2014. '!$1:$2</definedName>
    <definedName name="_xlnm.Print_Titles" localSheetId="7">'Felh'!$1:$6</definedName>
    <definedName name="_xlnm.Print_Titles" localSheetId="17">'Kiadás'!$1:$4</definedName>
    <definedName name="_xlnm.Print_Titles" localSheetId="14">'közvetett támog'!$1:$3</definedName>
    <definedName name="_xlnm.Print_Titles" localSheetId="6">'Összesen'!$1:$4</definedName>
    <definedName name="Nyomtatási_ter" localSheetId="2">'[1]vagyon'!#REF!</definedName>
    <definedName name="Nyomtatási_ter" localSheetId="1">'[1]vagyon'!#REF!</definedName>
    <definedName name="Nyomtatási_ter" localSheetId="4">'[1]vagyon'!#REF!</definedName>
    <definedName name="Nyomtatási_ter">'[1]vagyon'!#REF!</definedName>
    <definedName name="OOO" localSheetId="2">'[2]vagyon'!#REF!</definedName>
    <definedName name="OOO" localSheetId="1">'[2]vagyon'!#REF!</definedName>
    <definedName name="OOO" localSheetId="4">'[2]vagyon'!#REF!</definedName>
    <definedName name="OOO">'[2]vagyon'!#REF!</definedName>
    <definedName name="OOOO" localSheetId="2">'[1]vagyon'!#REF!</definedName>
    <definedName name="OOOO" localSheetId="1">'[1]vagyon'!#REF!</definedName>
    <definedName name="OOOO" localSheetId="4">'[1]vagyon'!#REF!</definedName>
    <definedName name="OOOO">'[1]vagyon'!#REF!</definedName>
    <definedName name="OOOOOO" localSheetId="2">'[1]vagyon'!#REF!</definedName>
    <definedName name="OOOOOO" localSheetId="1">'[1]vagyon'!#REF!</definedName>
    <definedName name="OOOOOO" localSheetId="4">'[1]vagyon'!#REF!</definedName>
    <definedName name="OOOOOO">'[1]vagyon'!#REF!</definedName>
    <definedName name="OOÚÚÚÚ" localSheetId="2">'[1]vagyon'!#REF!</definedName>
    <definedName name="OOÚÚÚÚ" localSheetId="1">'[1]vagyon'!#REF!</definedName>
    <definedName name="OOÚÚÚÚ" localSheetId="4">'[1]vagyon'!#REF!</definedName>
    <definedName name="OOÚÚÚÚ">'[1]vagyon'!#REF!</definedName>
    <definedName name="OŐŐ" localSheetId="2">'[1]vagyon'!#REF!</definedName>
    <definedName name="OŐŐ" localSheetId="1">'[1]vagyon'!#REF!</definedName>
    <definedName name="OŐŐ" localSheetId="4">'[1]vagyon'!#REF!</definedName>
    <definedName name="OŐŐ">'[1]vagyon'!#REF!</definedName>
    <definedName name="ŐŐŐ" localSheetId="2">'[1]vagyon'!#REF!</definedName>
    <definedName name="ŐŐŐ" localSheetId="1">'[1]vagyon'!#REF!</definedName>
    <definedName name="ŐŐŐ" localSheetId="4">'[1]vagyon'!#REF!</definedName>
    <definedName name="ŐŐŐ">'[1]vagyon'!#REF!</definedName>
    <definedName name="Pénzmaradvány." localSheetId="2">'[2]vagyon'!#REF!</definedName>
    <definedName name="Pénzmaradvány." localSheetId="1">'[2]vagyon'!#REF!</definedName>
    <definedName name="Pénzmaradvány." localSheetId="4">'[2]vagyon'!#REF!</definedName>
    <definedName name="Pénzmaradvány.">'[2]vagyon'!#REF!</definedName>
    <definedName name="pénzmaradvány1" localSheetId="2">'[1]vagyon'!#REF!</definedName>
    <definedName name="pénzmaradvány1" localSheetId="1">'[1]vagyon'!#REF!</definedName>
    <definedName name="pénzmaradvány1" localSheetId="4">'[1]vagyon'!#REF!</definedName>
    <definedName name="pénzmaradvány1">'[1]vagyon'!#REF!</definedName>
    <definedName name="pp" localSheetId="2">'[1]vagyon'!#REF!</definedName>
    <definedName name="pp" localSheetId="1">'[1]vagyon'!#REF!</definedName>
    <definedName name="pp" localSheetId="4">'[1]vagyon'!#REF!</definedName>
    <definedName name="pp">'[1]vagyon'!#REF!</definedName>
    <definedName name="uu" localSheetId="2">'[1]vagyon'!#REF!</definedName>
    <definedName name="uu" localSheetId="1">'[1]vagyon'!#REF!</definedName>
    <definedName name="uu" localSheetId="4">'[1]vagyon'!#REF!</definedName>
    <definedName name="uu">'[1]vagyon'!#REF!</definedName>
    <definedName name="uuuuu" localSheetId="2">'[1]vagyon'!#REF!</definedName>
    <definedName name="uuuuu" localSheetId="1">'[1]vagyon'!#REF!</definedName>
    <definedName name="uuuuu" localSheetId="4">'[1]vagyon'!#REF!</definedName>
    <definedName name="uuuuu">'[1]vagyon'!#REF!</definedName>
    <definedName name="ŰŰ" localSheetId="2">'[2]vagyon'!#REF!</definedName>
    <definedName name="ŰŰ" localSheetId="1">'[2]vagyon'!#REF!</definedName>
    <definedName name="ŰŰ" localSheetId="4">'[2]vagyon'!#REF!</definedName>
    <definedName name="ŰŰ">'[2]vagyon'!#REF!</definedName>
    <definedName name="vagy" localSheetId="2">'[3]vagyon'!#REF!</definedName>
    <definedName name="vagy" localSheetId="1">'[3]vagyon'!#REF!</definedName>
    <definedName name="vagy" localSheetId="4">'[3]vagyon'!#REF!</definedName>
    <definedName name="vagy">'[3]vagyon'!#REF!</definedName>
    <definedName name="ww" localSheetId="2">'[1]vagyon'!#REF!</definedName>
    <definedName name="ww" localSheetId="1">'[1]vagyon'!#REF!</definedName>
    <definedName name="ww" localSheetId="4">'[1]vagyon'!#REF!</definedName>
    <definedName name="ww">'[1]vagyon'!#REF!</definedName>
    <definedName name="XXXX" localSheetId="2">'[1]vagyon'!#REF!</definedName>
    <definedName name="XXXX" localSheetId="1">'[1]vagyon'!#REF!</definedName>
    <definedName name="XXXX" localSheetId="4">'[1]vagyon'!#REF!</definedName>
    <definedName name="XXXX">'[1]vagyon'!#REF!</definedName>
    <definedName name="xxxxx" localSheetId="2">'[1]vagyon'!#REF!</definedName>
    <definedName name="xxxxx" localSheetId="1">'[1]vagyon'!#REF!</definedName>
    <definedName name="xxxxx" localSheetId="4">'[1]vagyon'!#REF!</definedName>
    <definedName name="xxxxx">'[1]vagyon'!#REF!</definedName>
    <definedName name="ZZZZZ" localSheetId="2">'[1]vagyon'!#REF!</definedName>
    <definedName name="ZZZZZ" localSheetId="1">'[1]vagyon'!#REF!</definedName>
    <definedName name="ZZZZZ" localSheetId="4">'[1]vagyon'!#REF!</definedName>
    <definedName name="ZZZZZ">'[1]vagyon'!#REF!</definedName>
  </definedNames>
  <calcPr fullCalcOnLoad="1"/>
</workbook>
</file>

<file path=xl/comments17.xml><?xml version="1.0" encoding="utf-8"?>
<comments xmlns="http://schemas.openxmlformats.org/spreadsheetml/2006/main">
  <authors>
    <author>Livi</author>
  </authors>
  <commentList>
    <comment ref="A28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8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8.xml><?xml version="1.0" encoding="utf-8"?>
<comments xmlns="http://schemas.openxmlformats.org/spreadsheetml/2006/main">
  <authors>
    <author>Livi</author>
  </authors>
  <commentList>
    <comment ref="B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<sst xmlns="http://schemas.openxmlformats.org/spreadsheetml/2006/main" count="1448" uniqueCount="773">
  <si>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</si>
  <si>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</si>
  <si>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</si>
  <si>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</si>
  <si>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</si>
  <si>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</si>
  <si>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</si>
  <si>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</si>
  <si>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</si>
  <si>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</si>
  <si>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</si>
  <si>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</si>
  <si>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</si>
  <si>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</si>
  <si>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</si>
  <si>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</si>
  <si>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</si>
  <si>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</si>
  <si>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</si>
  <si>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</si>
  <si>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</si>
  <si>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</si>
  <si>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</si>
  <si>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</si>
  <si>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</si>
  <si>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</si>
  <si>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</si>
  <si>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</si>
  <si>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</si>
  <si>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</si>
  <si>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</si>
  <si>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</si>
  <si>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</si>
  <si>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</si>
  <si>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</si>
  <si>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</si>
  <si>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</si>
  <si>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</si>
  <si>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</si>
  <si>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</si>
  <si>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</si>
  <si>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</si>
  <si>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</si>
  <si>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</si>
  <si>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</si>
  <si>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</si>
  <si>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</si>
  <si>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</si>
  <si>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</si>
  <si>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</si>
  <si>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</si>
  <si>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</si>
  <si>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</si>
  <si>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</si>
  <si>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</si>
  <si>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</si>
  <si>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</si>
  <si>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</si>
  <si>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</si>
  <si>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</si>
  <si>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</si>
  <si>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</si>
  <si>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</si>
  <si>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</si>
  <si>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</si>
  <si>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</si>
  <si>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</si>
  <si>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</si>
  <si>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</si>
  <si>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</si>
  <si>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</si>
  <si>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</si>
  <si>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</si>
  <si>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</si>
  <si>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</si>
  <si>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</si>
  <si>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</si>
  <si>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</si>
  <si>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</si>
  <si>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</si>
  <si>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</si>
  <si>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</si>
  <si>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</si>
  <si>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</si>
  <si>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</si>
  <si>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</si>
  <si>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</si>
  <si>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</si>
  <si>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</si>
  <si>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</si>
  <si>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</si>
  <si>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</si>
  <si>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</si>
  <si>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</si>
  <si>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</si>
  <si>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</si>
  <si>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</si>
  <si>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</si>
  <si>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</si>
  <si>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</si>
  <si>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</si>
  <si>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</si>
  <si>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</si>
  <si>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</si>
  <si>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</si>
  <si>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</si>
  <si>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</si>
  <si>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</si>
  <si>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</si>
  <si>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</si>
  <si>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</si>
  <si>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</si>
  <si>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</si>
  <si>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</si>
  <si>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</si>
  <si>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</si>
  <si>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</si>
  <si>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</si>
  <si>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</si>
  <si>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</si>
  <si>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</si>
  <si>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</si>
  <si>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</si>
  <si>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</si>
  <si>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</si>
  <si>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</si>
  <si>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</si>
  <si>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</si>
  <si>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</si>
  <si>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</si>
  <si>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</si>
  <si>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</si>
  <si>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</si>
  <si>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</si>
  <si>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</si>
  <si>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</si>
  <si>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</si>
  <si>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</si>
  <si>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</si>
  <si>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</si>
  <si>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</si>
  <si>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</si>
  <si>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</si>
  <si>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</si>
  <si>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</si>
  <si>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</si>
  <si>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</si>
  <si>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</si>
  <si>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</si>
  <si>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</si>
  <si>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</si>
  <si>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</si>
  <si>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</si>
  <si>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</si>
  <si>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</si>
  <si>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</si>
  <si>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</si>
  <si>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</si>
  <si>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</si>
  <si>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</si>
  <si>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</si>
  <si>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</si>
  <si>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</si>
  <si>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</si>
  <si>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</si>
  <si>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</si>
  <si>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</si>
  <si>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</si>
  <si>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</si>
  <si>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</si>
  <si>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</si>
  <si>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</si>
  <si>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</si>
  <si>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</si>
  <si>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</si>
  <si>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</si>
  <si>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</si>
  <si>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</si>
  <si>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</si>
  <si>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</si>
  <si>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</si>
  <si>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</si>
  <si>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</si>
  <si>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</si>
  <si>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</si>
  <si>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</si>
  <si>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</si>
  <si>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</si>
  <si>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</si>
  <si>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</si>
  <si>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</si>
  <si>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</si>
  <si>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</si>
  <si>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</si>
  <si>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</si>
  <si>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</si>
  <si>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</si>
  <si>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</si>
  <si>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</si>
  <si>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</si>
  <si>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</si>
  <si>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</si>
  <si>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</si>
  <si>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</si>
  <si>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</si>
  <si>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</si>
  <si>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</si>
  <si>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</si>
  <si>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</si>
  <si>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</si>
  <si>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</si>
  <si>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</si>
  <si>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</si>
  <si>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</si>
  <si>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</si>
  <si>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</si>
  <si>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</si>
  <si>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</si>
  <si>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</si>
  <si>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</si>
  <si>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</si>
  <si>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</si>
  <si>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</si>
  <si>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</si>
  <si>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</si>
  <si>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</si>
  <si>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</si>
  <si>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</si>
  <si>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</si>
  <si>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</si>
  <si>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</si>
  <si>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</si>
  <si>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</si>
  <si>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</si>
  <si>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</si>
  <si>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</si>
  <si>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</si>
  <si>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</si>
  <si>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</si>
  <si>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</si>
  <si>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</si>
  <si>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</si>
  <si>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</si>
  <si>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</si>
  <si>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</si>
  <si>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</si>
  <si>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</si>
  <si>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</si>
  <si>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</si>
  <si>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</si>
  <si>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</si>
  <si>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</si>
  <si>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</si>
  <si>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</si>
  <si>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</si>
  <si>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</si>
  <si>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</si>
  <si>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</si>
  <si>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</si>
  <si>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</si>
  <si>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</si>
  <si>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</si>
  <si>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</si>
  <si>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</si>
  <si>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</si>
  <si>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</si>
  <si>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</si>
  <si>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</si>
  <si>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</si>
  <si>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</si>
  <si>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</si>
  <si>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</si>
  <si>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</si>
  <si>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</si>
  <si>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</si>
  <si>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</si>
  <si>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</si>
  <si>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</si>
  <si>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</si>
  <si>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</si>
  <si>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</si>
  <si>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</si>
  <si>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</si>
  <si>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</si>
  <si>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</si>
  <si>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</si>
  <si>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</si>
  <si>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</si>
  <si>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</si>
  <si>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</si>
  <si>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</si>
  <si>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</si>
  <si>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</si>
  <si>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</si>
  <si>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</si>
  <si>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</si>
  <si>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</si>
  <si>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</si>
  <si>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</si>
  <si>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</si>
  <si>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</si>
  <si>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</si>
  <si>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</si>
  <si>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</si>
  <si>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</si>
  <si>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</si>
  <si>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</si>
  <si>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</si>
  <si>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</si>
  <si>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</si>
  <si>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</si>
  <si>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</si>
  <si>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</si>
  <si>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</si>
  <si>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</si>
  <si>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</si>
  <si>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</si>
  <si>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</si>
  <si>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</si>
  <si>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</si>
  <si>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</si>
  <si>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</si>
  <si>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</si>
  <si>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</si>
  <si>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</si>
  <si>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</si>
  <si>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</si>
  <si>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</si>
  <si>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</si>
  <si>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</si>
  <si>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</si>
  <si>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</si>
  <si>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</si>
  <si>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</si>
  <si>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</si>
  <si>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</si>
  <si>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</si>
  <si>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</si>
  <si>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</si>
  <si>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</si>
  <si>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</si>
  <si>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</si>
  <si>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</si>
  <si>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</si>
  <si>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</si>
  <si>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</si>
  <si>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</si>
  <si>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</si>
  <si>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</si>
  <si>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</si>
  <si>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</si>
  <si>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</si>
  <si>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</si>
  <si>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</si>
  <si>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</si>
  <si>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</si>
  <si>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</si>
  <si>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</si>
  <si>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</si>
  <si>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</si>
  <si>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</si>
  <si>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</si>
  <si>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</si>
  <si>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</si>
  <si>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</si>
  <si>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</si>
  <si>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</si>
  <si>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</si>
  <si>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</si>
  <si>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</si>
  <si>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</si>
  <si>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</si>
  <si>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</si>
  <si>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</si>
  <si>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</si>
  <si>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</si>
  <si>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</si>
  <si>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</si>
  <si>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</si>
  <si>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</si>
  <si>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</si>
  <si>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</si>
  <si>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</si>
  <si>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</si>
  <si>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</si>
  <si>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</si>
  <si>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</si>
  <si>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</si>
  <si>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</si>
  <si>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</si>
  <si>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</si>
  <si>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</si>
  <si>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</si>
  <si>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</si>
  <si>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</si>
  <si>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</si>
  <si>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</si>
  <si>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</si>
  <si>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</si>
  <si>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</si>
  <si>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</si>
  <si>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</si>
  <si>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</si>
  <si>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</si>
  <si>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</si>
  <si>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</si>
  <si>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</si>
  <si>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</si>
  <si>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</si>
  <si>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</si>
  <si>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</si>
  <si>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</si>
  <si>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</si>
  <si>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</si>
  <si>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</si>
  <si>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</si>
  <si>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</si>
  <si>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</si>
  <si>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</si>
  <si>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</si>
  <si>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</si>
  <si>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</si>
  <si>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</si>
  <si>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</si>
  <si>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</si>
  <si>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</si>
  <si>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</si>
  <si>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</si>
  <si>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</si>
  <si>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</si>
  <si>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</si>
  <si>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</si>
  <si>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</si>
  <si>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</si>
  <si>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</si>
  <si>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</si>
  <si>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</si>
  <si>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</si>
  <si>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</si>
  <si>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</si>
  <si>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</si>
  <si>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</si>
  <si>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</si>
  <si>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</si>
  <si>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</si>
  <si>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</si>
  <si>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</si>
  <si>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</si>
  <si>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</si>
  <si>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</si>
  <si>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</si>
  <si>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</si>
  <si>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</si>
  <si>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</si>
  <si>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</si>
  <si>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</si>
  <si>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</si>
  <si>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</si>
  <si>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Rédicsi Iskolakörzet Gyermekeiért Alapítvány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</si>
  <si>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</si>
  <si>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</si>
  <si>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</si>
  <si>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</si>
  <si>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</si>
  <si>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</si>
  <si>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</si>
  <si>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</si>
  <si>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</si>
  <si>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</si>
  <si>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</si>
  <si>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</si>
  <si>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</si>
  <si>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</si>
  <si>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</si>
  <si>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</si>
  <si>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</si>
  <si>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</si>
  <si>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</si>
  <si>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</si>
  <si>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</si>
  <si>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</si>
  <si>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</si>
  <si>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</si>
  <si>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</si>
  <si>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</si>
  <si>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</si>
  <si>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</si>
  <si>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</si>
  <si>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</si>
  <si>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</si>
  <si>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</si>
  <si>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</si>
  <si>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</si>
  <si>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</si>
  <si>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</si>
  <si>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>- Terembérlet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</si>
  <si>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</si>
  <si>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</si>
  <si>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</si>
  <si>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</si>
  <si>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</si>
  <si>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</si>
  <si>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2016. évi határozat</t>
  </si>
  <si>
    <t>2016. évi rendelet</t>
  </si>
  <si>
    <t>adatok Ft-ban</t>
  </si>
  <si>
    <t xml:space="preserve">KÜLSŐSÁRD KÖZSÉG ÖNKORMÁNYZATA </t>
  </si>
  <si>
    <t>ÖNKORMÁNYZATI KÖRNYEZETVÉDELMI ALAP</t>
  </si>
  <si>
    <t>Bevételek</t>
  </si>
  <si>
    <t>Előző évi maradvány</t>
  </si>
  <si>
    <t>Tárgyévi talajterhelési díj</t>
  </si>
  <si>
    <t>Környezetvédelmi bírság</t>
  </si>
  <si>
    <t>Kiadások</t>
  </si>
  <si>
    <t>Tárgyévi maradvány</t>
  </si>
  <si>
    <t xml:space="preserve"> - Hagyományok háza villany bekötés</t>
  </si>
  <si>
    <t xml:space="preserve"> - Falugondnoki szolgálathoz garázs építés</t>
  </si>
  <si>
    <t xml:space="preserve"> - Szennyvízhálózat felújítása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</si>
  <si>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Gasparics Győző Sándor polgármester</t>
    </r>
  </si>
  <si>
    <t>(: Gasparics Győző Sándor :)</t>
  </si>
  <si>
    <t>011130 Önkormányzatok és önkormányzati hivatalok jogalkotó és általános igazgatási tevékenysége Képviselői tiszteletdíj</t>
  </si>
  <si>
    <t xml:space="preserve"> - reprezentáció</t>
  </si>
  <si>
    <t>041233 Hosszabb időtartamú közfoglalkoztatás</t>
  </si>
  <si>
    <t>041236 Országos közfoglalkoztatási program</t>
  </si>
  <si>
    <t xml:space="preserve"> - személyhez nem köthető repr.</t>
  </si>
  <si>
    <t>107055 Falugondnoki, tanyagondnoki szolgálat</t>
  </si>
  <si>
    <t>107055 Falugondnoki, tanyagondnoki szolgálat (hitel)</t>
  </si>
  <si>
    <t xml:space="preserve">    - Erzsébet utalvány</t>
  </si>
  <si>
    <t xml:space="preserve">    - Szociális ágazati pótlék</t>
  </si>
  <si>
    <t xml:space="preserve">    - Szociális ágazati pótlék kiegészítés</t>
  </si>
  <si>
    <t xml:space="preserve">    - Előző évi költségvetési támogatás visszatérülés</t>
  </si>
  <si>
    <t xml:space="preserve">   - Munkaerőpiaci Alap (közfoglalkoztatás) </t>
  </si>
  <si>
    <t>- Kaszálás</t>
  </si>
  <si>
    <r>
      <t xml:space="preserve">KÜLSŐSÁRD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</si>
  <si>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KÜLSŐSÁRD KÖZSÉG ÖNKORMÁNYZATA ÁLTAL VAGY HOZZÁJÁRULÁSÁVAL</t>
  </si>
  <si>
    <t>2014.</t>
  </si>
  <si>
    <t>Tény</t>
  </si>
  <si>
    <r>
      <t xml:space="preserve">1. Program, projekt megnevezése: </t>
    </r>
    <r>
      <rPr>
        <b/>
        <sz val="12"/>
        <rFont val="Times New Roman"/>
        <family val="1"/>
      </rPr>
      <t>Falugondnoki autó beszerzése</t>
    </r>
  </si>
  <si>
    <t>Hitelek törlesztése és kamatai:</t>
  </si>
  <si>
    <t xml:space="preserve"> - Falugondnoki autóra felvett hitel saját erő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</si>
  <si>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</si>
  <si>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</si>
  <si>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       -  lakáshoz jutást segítő települési támogatás (pénzbeli)</t>
  </si>
  <si>
    <t xml:space="preserve"> - Medicopter Alapítvány</t>
  </si>
  <si>
    <t xml:space="preserve">   - Dr. Hetés Ferenc Rendelőintézet</t>
  </si>
  <si>
    <t xml:space="preserve"> - Kieg. Ágazati pótlék</t>
  </si>
  <si>
    <t xml:space="preserve"> - 2014. évi elszámolásból szárm. Bevétel:</t>
  </si>
  <si>
    <t xml:space="preserve">   - Munkaerőpiaci Alap (nyári diákmunka) </t>
  </si>
  <si>
    <t>- Rendkívűli szoc. Támog.</t>
  </si>
  <si>
    <t>011130 Önkormányzatok és önkormányzati hivatalok jogalkotó és általános igazgatási tevékenysége  cafetéria</t>
  </si>
  <si>
    <t xml:space="preserve">   - háziorvosi hozzájárulás 2017.</t>
  </si>
  <si>
    <t xml:space="preserve">   - védőnői hozzájárulás 2017.</t>
  </si>
  <si>
    <t>KÜLSŐSÁRD KÖZSÉG ÖNKORMÁNYZATA 2017. ÉVI KÖLTSÉGVETÉSÉNEK</t>
  </si>
  <si>
    <t xml:space="preserve">  - építményadó visszafizetés</t>
  </si>
  <si>
    <r>
      <t>KÜLSŐSÁRD KÖZSÉG ÖNKORMÁNYZATA 2017.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</si>
  <si>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- Közös Önkormányzati Hivatal felhalmozási kiadásaihoz átadás önkormányzatnak</t>
  </si>
  <si>
    <t xml:space="preserve">2017. ÉVI SAJÁT BEVÉTELEI, TOVÁBBÁ ADÓSSÁGOT KELETKEZTETŐ </t>
  </si>
  <si>
    <t>2020.</t>
  </si>
  <si>
    <t>2016-ban befolyt, 2017-ben átutalt talajterhelési díj</t>
  </si>
  <si>
    <r>
      <t>2017. ÉVI KÖLTSÉGVETÉSE</t>
    </r>
    <r>
      <rPr>
        <i/>
        <sz val="12"/>
        <color indexed="8"/>
        <rFont val="Times New Roman"/>
        <family val="1"/>
      </rPr>
      <t xml:space="preserve"> (adatok Ft-ban)</t>
    </r>
  </si>
  <si>
    <r>
      <t>Külsősárd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2017.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</si>
  <si>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2017. december 31.</t>
    </r>
  </si>
  <si>
    <t>(: Balláné Kulcsár Mária :)</t>
  </si>
  <si>
    <t>jegyző</t>
  </si>
  <si>
    <t xml:space="preserve">   - Talajterhelési díj</t>
  </si>
  <si>
    <t xml:space="preserve">2015. Tény </t>
  </si>
  <si>
    <t>2016. várható tény</t>
  </si>
  <si>
    <t>2017. terv</t>
  </si>
  <si>
    <t>KÜLSŐSÁRD KÖZSÉG ÖNKORMÁNYZATA 2015-2017. ÉVI MŰKÖDÉSI ÉS FELHALMOZÁSI</t>
  </si>
  <si>
    <r>
      <t xml:space="preserve">KÜLSŐSÁRD KÖZSÉG ÖNKORMÁNYZATA 2017. ÉVI ELŐIRÁNYZAT-FELHASZNÁLÁSI TERVE </t>
    </r>
    <r>
      <rPr>
        <i/>
        <sz val="11"/>
        <rFont val="Times New Roman"/>
        <family val="1"/>
      </rPr>
      <t>(adatok Ft-ban)</t>
    </r>
  </si>
  <si>
    <t>Külsősárd Község Önkormányzata Képviselő-testületének 18/2017.(III.13.) határozata az önkormányzat saját bevételeinek és adósságot keletkeztető ügyleteiből eredő fizetési kötelezettségeinek a költségvetési évet követő három évre várható összegének megállapításáról</t>
  </si>
  <si>
    <r>
      <t xml:space="preserve">Külsősárd Község Önkormányzata 2017. évi közvetett támogatásai </t>
    </r>
    <r>
      <rPr>
        <i/>
        <sz val="12"/>
        <rFont val="Times New Roman"/>
        <family val="1"/>
      </rPr>
      <t>(adatok Ft-ban)</t>
    </r>
  </si>
  <si>
    <t>2017. évi határozat</t>
  </si>
  <si>
    <t>2017. évi rendelet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</si>
  <si>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</si>
  <si>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Likvid hitel</t>
  </si>
  <si>
    <t>Külsősárd Község Önkormányzata</t>
  </si>
  <si>
    <t>Polgármesteri hatáskörben történt módosítás</t>
  </si>
  <si>
    <t xml:space="preserve">adatok Ft-ban </t>
  </si>
  <si>
    <t xml:space="preserve">Működési célú átvett pénzeszköz vállalkozástól </t>
  </si>
  <si>
    <t>Kiadás:</t>
  </si>
  <si>
    <t xml:space="preserve"> A helyi önkormányzatok  előző évi elszámolásából származó kiad.</t>
  </si>
  <si>
    <t>Belső átcsoportosítás:</t>
  </si>
  <si>
    <t>Terhelendő</t>
  </si>
  <si>
    <t>Jóváirandó</t>
  </si>
  <si>
    <t>Tartalék</t>
  </si>
  <si>
    <t>(:Gasparics Győző Sándor:)</t>
  </si>
  <si>
    <t xml:space="preserve">Bevétel: </t>
  </si>
  <si>
    <t>Előző évi költségvetési maradványának igénybevétele</t>
  </si>
  <si>
    <t xml:space="preserve">Felhalmozásra átvétel </t>
  </si>
  <si>
    <t>Közép- és Kelet-európai Történelem és Társadalom Kutatásáért Közalapítvány "Büszkeségpont" kalakítása</t>
  </si>
  <si>
    <t>Összesen:</t>
  </si>
  <si>
    <t xml:space="preserve">Kiadás: </t>
  </si>
  <si>
    <t>Beruházás</t>
  </si>
  <si>
    <t>Falugondnoki szolgálat</t>
  </si>
  <si>
    <t>dologi kiadás (kamat)</t>
  </si>
  <si>
    <t>Hosszú lejáratú hitelek, kölcs.törlesztés</t>
  </si>
  <si>
    <t>Rédics, 2017. március 31.</t>
  </si>
  <si>
    <t>Büszkeségpont kialakítása (épület felújítás)</t>
  </si>
  <si>
    <t>Büszkeségpont kialakítása (épület felújítás) Áfa</t>
  </si>
  <si>
    <t xml:space="preserve">Vízmű Zrt. Haszn. díj visszaut. </t>
  </si>
  <si>
    <t>A helyi önkormányzatok  előző évi elszámolásából származó kiad. 2015. év</t>
  </si>
  <si>
    <t>2017 .március 31.</t>
  </si>
  <si>
    <t>Büszkeségpont emlékszobába kisértékü t.eszk.vásárlás Áfa</t>
  </si>
  <si>
    <t>Közművelődés - közösségi és társadalmi részvétel fejlesztése</t>
  </si>
  <si>
    <t xml:space="preserve"> Személyi juttatás</t>
  </si>
  <si>
    <t xml:space="preserve"> Járulék</t>
  </si>
  <si>
    <t>Egyéb mük.célú támog.ÁHT-n kivülre</t>
  </si>
  <si>
    <t>Egyháznak átadás (Büszkeségpont)</t>
  </si>
  <si>
    <t>Személyhez nem köthető reprezentáció</t>
  </si>
  <si>
    <t>Dologi kiadás</t>
  </si>
  <si>
    <t xml:space="preserve">Büszkeségpont - Emléktábla készítése </t>
  </si>
  <si>
    <t>Büszkeségpont emlékszobába kisértékü t.eszk.vásárlás</t>
  </si>
  <si>
    <t>2017. március 31.</t>
  </si>
  <si>
    <t>K5021. A helyi önkormányzatok előző évi elszámolásából származó kiadások 2015. év</t>
  </si>
  <si>
    <t>K5021. A helyi önkormányzatok törvényi előíráson alapuló befizetései</t>
  </si>
  <si>
    <t xml:space="preserve">    -  Közép és Kelet-európai Tört. És Társ. Kut.Közalapítványtól "Büszkeségpont" </t>
  </si>
  <si>
    <t xml:space="preserve"> - VIZMŰ Zrt-től fel nem haszn. 2016.évi vizh. Díj támog. </t>
  </si>
  <si>
    <t>2017 .április 30.</t>
  </si>
  <si>
    <t>Közműv.- közösségi és társ.részvétel fejlesztése</t>
  </si>
  <si>
    <t xml:space="preserve">dologi kiadás </t>
  </si>
  <si>
    <t>dologi kiadás Áfa</t>
  </si>
  <si>
    <t>Egyháznak átadás (GULAG )</t>
  </si>
  <si>
    <t xml:space="preserve">Beruházás </t>
  </si>
  <si>
    <t xml:space="preserve">Kisértékű t.eszk.virágláda </t>
  </si>
  <si>
    <t>Kisértékű t.eszk.virágláda áfa</t>
  </si>
  <si>
    <t>Rédics, 2017. április 30.</t>
  </si>
  <si>
    <t>Rédics, 2017. május  18.</t>
  </si>
  <si>
    <t>2017. április 30.</t>
  </si>
  <si>
    <t>- egyháznak (Büszkeségpont)</t>
  </si>
  <si>
    <t>- egyháznak (GULAG)</t>
  </si>
  <si>
    <t>Külsősárd Község Önkormányzata 2017. évi költségvetésének módosítása               2017. május 27-től</t>
  </si>
  <si>
    <t>Egyéb felhalmozási célú támogatások államháztartáson kívülre</t>
  </si>
  <si>
    <t>- Medicopter Alapítvány támogatása</t>
  </si>
  <si>
    <t xml:space="preserve"> - Faluház felújítása Büszkeségpont-emlékszoba</t>
  </si>
  <si>
    <t>22a</t>
  </si>
  <si>
    <t>22b</t>
  </si>
  <si>
    <t>13a</t>
  </si>
  <si>
    <t>5a</t>
  </si>
  <si>
    <t>5b</t>
  </si>
  <si>
    <t>5c</t>
  </si>
  <si>
    <t>5d</t>
  </si>
  <si>
    <t>Mód. 05.27.</t>
  </si>
  <si>
    <t>O</t>
  </si>
  <si>
    <t>P</t>
  </si>
  <si>
    <t>Q</t>
  </si>
  <si>
    <t>R</t>
  </si>
  <si>
    <t>"</t>
  </si>
  <si>
    <t>Előirányzat-átcsoportosítási keretösszeg (döntés előtt)</t>
  </si>
  <si>
    <t>Átcsoportosítás keret terhére</t>
  </si>
  <si>
    <t>Keretösszeg maradványa</t>
  </si>
  <si>
    <t>Bevétel:</t>
  </si>
  <si>
    <t>Mük.célú költségvet.tám.polgármesteri illetmény különb.</t>
  </si>
  <si>
    <t>Beruházás áfa</t>
  </si>
  <si>
    <t>Települési támogatások</t>
  </si>
  <si>
    <t>Falugondnoki szolgálathoz garázs építése</t>
  </si>
  <si>
    <t>- Polgármesteri illetmény és tiszteletdíj különbözet támog.</t>
  </si>
  <si>
    <t xml:space="preserve">   -  Megyei önk. Falunapi rendezvényre</t>
  </si>
  <si>
    <t>Zala Megyei Önk. Támogatás falunapi rendezvény</t>
  </si>
  <si>
    <t>2017. június 30.</t>
  </si>
  <si>
    <t>Jóváírandó</t>
  </si>
  <si>
    <t>Államháztart.belüli megelőleg.visszafizetése</t>
  </si>
  <si>
    <t xml:space="preserve">Munkaerőpiaci Alap (nyári diákmunka) </t>
  </si>
  <si>
    <t>Munkáltatót terhelő járulék</t>
  </si>
  <si>
    <t>Személyi  juttatás (nyári diákmunka)</t>
  </si>
  <si>
    <t>066010 Zöldterület-kezelés (nyári diákmmunka is)</t>
  </si>
  <si>
    <t xml:space="preserve"> -  Szociális ágazati összevont pótlék</t>
  </si>
  <si>
    <t>Települési önk.szoc. gyermekjóléti és gyermekétk.felad.tám.</t>
  </si>
  <si>
    <t>Szociális ágazati összevont pótlék</t>
  </si>
  <si>
    <t>Falugondnoki, tanyagondnoki szolg.</t>
  </si>
  <si>
    <t>Személyi  juttatás</t>
  </si>
  <si>
    <t xml:space="preserve">Zöldterület kezelés </t>
  </si>
  <si>
    <t>Rédics, 2017. július 3.</t>
  </si>
  <si>
    <t>Külsősárd Község Önkormányzata 2017. évi költségvetésének módosítása               2017. július 13-tól</t>
  </si>
  <si>
    <t>- Minimálbér emelk. bérkompenzáció támogatása</t>
  </si>
  <si>
    <t xml:space="preserve">   - ZALAVÍZ Zrt. vizdíj támogatás 2017. évi</t>
  </si>
  <si>
    <t xml:space="preserve">   - Bethlen Gábor Alap</t>
  </si>
  <si>
    <t xml:space="preserve">-  Közép és Kelet-európai Tört. És Társ. Kut.Közalapítványtól "Büszkeségpont" </t>
  </si>
  <si>
    <t>Müködési célú költségvetési tám.és kieg.támog.</t>
  </si>
  <si>
    <t xml:space="preserve">Lakossági víz-és csatorna szolg. </t>
  </si>
  <si>
    <t>Rendkívűli szociális támogatás</t>
  </si>
  <si>
    <t>Rendkívűli szociális tüzifa</t>
  </si>
  <si>
    <t>2017. augusztus 31.</t>
  </si>
  <si>
    <t>Működési célú pénzeszköz átadás ÁHT kívűlre :</t>
  </si>
  <si>
    <t xml:space="preserve">VÍZMŰ Zrt vízdíj támog. </t>
  </si>
  <si>
    <t xml:space="preserve">Ellátottak pénzbeni jutt. </t>
  </si>
  <si>
    <t>Szociális célú tüzifa</t>
  </si>
  <si>
    <t>Személyi jutt. Költségtérítés</t>
  </si>
  <si>
    <t xml:space="preserve">   - Rédics Önk. Gyermeknapra</t>
  </si>
  <si>
    <t>Helyi önk. és költségvetési szerv.átad.</t>
  </si>
  <si>
    <t xml:space="preserve">Zöldterületkezelés </t>
  </si>
  <si>
    <t>2017. szeptember 30.</t>
  </si>
  <si>
    <t>Gyermeknapi rend.Rédics önk.</t>
  </si>
  <si>
    <t>Rédics, 2017. szeptember 30.</t>
  </si>
  <si>
    <t>Rédics, 2017. augusztus 31.</t>
  </si>
  <si>
    <t>Minimálbér emelk.bérkomp.tám.</t>
  </si>
  <si>
    <t>Bethlen Gábor Alap</t>
  </si>
  <si>
    <t>Ellátási díjak szoc étk.tér.díj</t>
  </si>
  <si>
    <t>Közművelődés-közösségi és társ.</t>
  </si>
  <si>
    <t>dologi kiadás</t>
  </si>
  <si>
    <t>dologi áfa kiad.</t>
  </si>
  <si>
    <t>Bevétel</t>
  </si>
  <si>
    <t>Felhalmozási célú átvett pénzeszk.</t>
  </si>
  <si>
    <t>Működési célú átvett pénzeszk.</t>
  </si>
  <si>
    <t>Szociális étkeztetés</t>
  </si>
  <si>
    <t>Tankönyv-isk.tám.</t>
  </si>
  <si>
    <t xml:space="preserve">Óvodába járási tám. </t>
  </si>
  <si>
    <t>személyhez nem köthető repr.</t>
  </si>
  <si>
    <t xml:space="preserve">Önk.vagyonnal való gazd.kapcs.felad. </t>
  </si>
  <si>
    <t>Könyvtári szolgáltatás</t>
  </si>
  <si>
    <t>,</t>
  </si>
  <si>
    <t>Tűz és katasztrófavéd.tev</t>
  </si>
  <si>
    <t>Rédics, 2017. október 22.</t>
  </si>
  <si>
    <t>Külsősárd Község Önkormányzata 2017. évi költségvetésének módosítása                          2017. november  től</t>
  </si>
  <si>
    <t>Karácsonyi támogatás (pénzbeli)</t>
  </si>
  <si>
    <t>Fűtési támogatás (pénzbeli)</t>
  </si>
  <si>
    <t>A helyi önk.előző évi elsz.származó kiad.kamat</t>
  </si>
  <si>
    <t>Mód. 11.10.</t>
  </si>
  <si>
    <t>Mód. 12.31.</t>
  </si>
  <si>
    <t xml:space="preserve">  -Településképi Arculati Kézikönyv</t>
  </si>
  <si>
    <t xml:space="preserve">   - kerekítési különbözet</t>
  </si>
  <si>
    <t>- Települési Arculati Kézikönyv</t>
  </si>
  <si>
    <t xml:space="preserve">  -Kistelep.önk.alacsony összegű fejleszt.tám.</t>
  </si>
  <si>
    <t xml:space="preserve">   -  Megyei önk. karácsonyi rendezvényre</t>
  </si>
  <si>
    <t xml:space="preserve">  - Közép és Kelet-eu.Tört.és Társ.Kut.Közal. I.vh emlékmű</t>
  </si>
  <si>
    <t>106020 Lakásfenntarással, lakhatással összefűggő kiadások</t>
  </si>
  <si>
    <t>Müködési célú költségvetési tám.</t>
  </si>
  <si>
    <t>Településképi arculati kézikönyv készítés</t>
  </si>
  <si>
    <t>Helyi önk.működésének általános támogatása</t>
  </si>
  <si>
    <t>Zala Megyei Önk. Támogatás karácsonyi rendezvény</t>
  </si>
  <si>
    <t>Felhalm.célú önk.tám</t>
  </si>
  <si>
    <t>Kistelep.önk.alacsony összegű tám.</t>
  </si>
  <si>
    <t>Állandó jell.végzett iparűzési tev.után fizetett helyi iparűzési adó</t>
  </si>
  <si>
    <t>Önk.vagyon üzemeltet.koncesszióból származó bevétel</t>
  </si>
  <si>
    <t>Egyéb működési bevétel kerekítési kül.</t>
  </si>
  <si>
    <t>Felhalm.célú átvett pénzesz.civil, nonpr.szervtől I.vh.emlékmű felújítása</t>
  </si>
  <si>
    <t>Működési célú átvett pénzesz.civil, nonpr.szervtől I.vh.emlékmű felújítása</t>
  </si>
  <si>
    <t>Államháztartáson belüli megelőlegezések</t>
  </si>
  <si>
    <t>Államháztartáson belüli megelőlegezések visszafizetése</t>
  </si>
  <si>
    <t>I.vh.emlékmű felújítás nettó kiad</t>
  </si>
  <si>
    <t>Felújítás</t>
  </si>
  <si>
    <t>Ivóvízhálózat felújítás nettó</t>
  </si>
  <si>
    <t>Ivóvízhálózat felújítás áfa</t>
  </si>
  <si>
    <t>082092 Közm.- hagyományos közösségi kulturális értékek gond.</t>
  </si>
  <si>
    <t>Közm.- hagyományos közösségi kulturális értékek gond.</t>
  </si>
  <si>
    <t>29/2 hrsz klubszoba felújítása nettó</t>
  </si>
  <si>
    <t>Lakásfennt.lakhat. Nettó kiad</t>
  </si>
  <si>
    <t>Ellátottak tám.szociális tűzifa</t>
  </si>
  <si>
    <t>Lakásfennt.lakhat. Áfa kiad</t>
  </si>
  <si>
    <t>Települési támogatás</t>
  </si>
  <si>
    <t>dologi kiadás nettó</t>
  </si>
  <si>
    <t>Lakásfenntarással, lakhatással összefűggő kiadások</t>
  </si>
  <si>
    <t>Önk. Jog.és ált.ig.kötelező fel.</t>
  </si>
  <si>
    <t>Falugondnoki szolgálathoz garázs építés nettó</t>
  </si>
  <si>
    <t>Falugondnoki szolgálathoz garázs építés áfa</t>
  </si>
  <si>
    <t>Imm.javak Településképi Arculati Kézikönyv készítése</t>
  </si>
  <si>
    <t>Rédics, 2018. február  20.</t>
  </si>
  <si>
    <t>Külsősárd Község Önkormányzata 2017. évi költségvetésének módosítása   2017. december 31-től</t>
  </si>
  <si>
    <t>S</t>
  </si>
  <si>
    <t>T</t>
  </si>
  <si>
    <t>U</t>
  </si>
  <si>
    <t>V</t>
  </si>
  <si>
    <t>W</t>
  </si>
  <si>
    <t>X</t>
  </si>
  <si>
    <t>Y</t>
  </si>
  <si>
    <t>Z</t>
  </si>
  <si>
    <t xml:space="preserve"> - I. világháborús emlékmű felújítás</t>
  </si>
  <si>
    <t xml:space="preserve"> - 29/2 hrsz klubszoba felújítása </t>
  </si>
  <si>
    <t>3a</t>
  </si>
  <si>
    <t>3b</t>
  </si>
  <si>
    <t>13b</t>
  </si>
  <si>
    <t>13c</t>
  </si>
  <si>
    <t>- Emléktábla készítés (Büszkeségpont)</t>
  </si>
  <si>
    <t>- Kisértékű tárgyi eszközök beszerzés emlékszobába</t>
  </si>
  <si>
    <t>- Kisértékű tárgyi eszköz beszerzés virágláda 2 db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</si>
</sst>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_ ;\-#,##0\ "/>
    <numFmt numFmtId="170" formatCode="[$-40E]yyyy\.\ mmmm\ d\.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0" fillId="28" borderId="7" applyNumberFormat="0" applyFont="0" applyAlignment="0" applyProtection="0"/>
    <xf numFmtId="0" fontId="80" fillId="29" borderId="0" applyNumberFormat="0" applyBorder="0" applyAlignment="0" applyProtection="0"/>
    <xf numFmtId="0" fontId="81" fillId="30" borderId="8" applyNumberFormat="0" applyAlignment="0" applyProtection="0"/>
    <xf numFmtId="0" fontId="8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8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0" fontId="87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4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4" applyFont="1" applyFill="1" applyBorder="1" applyAlignment="1">
      <alignment horizontal="center" vertical="center" wrapText="1"/>
      <protection/>
    </xf>
    <xf numFmtId="3" fontId="4" fillId="33" borderId="10" xfId="74" applyNumberFormat="1" applyFont="1" applyFill="1" applyBorder="1" applyAlignment="1">
      <alignment horizontal="right" vertical="center" wrapText="1"/>
      <protection/>
    </xf>
    <xf numFmtId="3" fontId="4" fillId="33" borderId="10" xfId="74" applyNumberFormat="1" applyFont="1" applyFill="1" applyBorder="1" applyAlignment="1">
      <alignment horizontal="center" vertical="center" wrapText="1"/>
      <protection/>
    </xf>
    <xf numFmtId="0" fontId="4" fillId="33" borderId="10" xfId="74" applyFont="1" applyFill="1" applyBorder="1" applyAlignment="1">
      <alignment horizontal="left" vertical="center" wrapText="1"/>
      <protection/>
    </xf>
    <xf numFmtId="0" fontId="3" fillId="33" borderId="10" xfId="74" applyFont="1" applyFill="1" applyBorder="1" applyAlignment="1">
      <alignment horizontal="left" vertical="center" wrapText="1"/>
      <protection/>
    </xf>
    <xf numFmtId="0" fontId="5" fillId="33" borderId="10" xfId="74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4" applyNumberFormat="1" applyFont="1" applyFill="1" applyBorder="1" applyAlignment="1">
      <alignment horizontal="right" vertical="center" wrapText="1"/>
      <protection/>
    </xf>
    <xf numFmtId="3" fontId="3" fillId="33" borderId="10" xfId="74" applyNumberFormat="1" applyFont="1" applyFill="1" applyBorder="1" applyAlignment="1">
      <alignment horizontal="right" vertical="center" wrapText="1"/>
      <protection/>
    </xf>
    <xf numFmtId="3" fontId="4" fillId="0" borderId="10" xfId="74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4" applyFont="1" applyFill="1" applyBorder="1" applyAlignment="1">
      <alignment horizontal="center"/>
      <protection/>
    </xf>
    <xf numFmtId="3" fontId="3" fillId="0" borderId="10" xfId="74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68" applyFont="1" applyAlignment="1">
      <alignment wrapText="1"/>
      <protection/>
    </xf>
    <xf numFmtId="0" fontId="91" fillId="0" borderId="0" xfId="68" applyFont="1">
      <alignment/>
      <protection/>
    </xf>
    <xf numFmtId="0" fontId="92" fillId="0" borderId="10" xfId="68" applyFont="1" applyBorder="1">
      <alignment/>
      <protection/>
    </xf>
    <xf numFmtId="0" fontId="92" fillId="0" borderId="0" xfId="68" applyFont="1">
      <alignment/>
      <protection/>
    </xf>
    <xf numFmtId="3" fontId="93" fillId="0" borderId="0" xfId="68" applyNumberFormat="1" applyFont="1" applyAlignment="1">
      <alignment vertical="center"/>
      <protection/>
    </xf>
    <xf numFmtId="3" fontId="94" fillId="0" borderId="11" xfId="68" applyNumberFormat="1" applyFont="1" applyBorder="1" applyAlignment="1">
      <alignment horizontal="left" vertical="center" wrapText="1"/>
      <protection/>
    </xf>
    <xf numFmtId="3" fontId="95" fillId="0" borderId="10" xfId="68" applyNumberFormat="1" applyFont="1" applyBorder="1" applyAlignment="1">
      <alignment horizontal="center" vertical="center" wrapText="1"/>
      <protection/>
    </xf>
    <xf numFmtId="3" fontId="90" fillId="0" borderId="0" xfId="68" applyNumberFormat="1" applyFont="1" applyAlignment="1">
      <alignment wrapText="1"/>
      <protection/>
    </xf>
    <xf numFmtId="3" fontId="90" fillId="0" borderId="0" xfId="68" applyNumberFormat="1" applyFont="1">
      <alignment/>
      <protection/>
    </xf>
    <xf numFmtId="3" fontId="90" fillId="0" borderId="10" xfId="68" applyNumberFormat="1" applyFont="1" applyBorder="1" applyAlignment="1">
      <alignment wrapText="1"/>
      <protection/>
    </xf>
    <xf numFmtId="3" fontId="91" fillId="0" borderId="10" xfId="68" applyNumberFormat="1" applyFont="1" applyBorder="1">
      <alignment/>
      <protection/>
    </xf>
    <xf numFmtId="3" fontId="91" fillId="0" borderId="0" xfId="68" applyNumberFormat="1" applyFont="1">
      <alignment/>
      <protection/>
    </xf>
    <xf numFmtId="3" fontId="90" fillId="0" borderId="10" xfId="68" applyNumberFormat="1" applyFont="1" applyBorder="1" applyAlignment="1">
      <alignment vertical="center" wrapText="1"/>
      <protection/>
    </xf>
    <xf numFmtId="3" fontId="95" fillId="0" borderId="10" xfId="68" applyNumberFormat="1" applyFont="1" applyBorder="1" applyAlignment="1">
      <alignment wrapText="1"/>
      <protection/>
    </xf>
    <xf numFmtId="3" fontId="92" fillId="0" borderId="10" xfId="68" applyNumberFormat="1" applyFont="1" applyBorder="1">
      <alignment/>
      <protection/>
    </xf>
    <xf numFmtId="3" fontId="92" fillId="0" borderId="0" xfId="68" applyNumberFormat="1" applyFont="1">
      <alignment/>
      <protection/>
    </xf>
    <xf numFmtId="3" fontId="95" fillId="0" borderId="10" xfId="68" applyNumberFormat="1" applyFont="1" applyBorder="1" applyAlignment="1">
      <alignment vertical="center" wrapText="1"/>
      <protection/>
    </xf>
    <xf numFmtId="3" fontId="95" fillId="0" borderId="10" xfId="68" applyNumberFormat="1" applyFont="1" applyBorder="1" applyAlignment="1">
      <alignment vertical="top" wrapText="1"/>
      <protection/>
    </xf>
    <xf numFmtId="3" fontId="17" fillId="0" borderId="0" xfId="68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4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4" applyFont="1" applyFill="1" applyBorder="1" applyAlignment="1">
      <alignment horizontal="center" vertical="center"/>
      <protection/>
    </xf>
    <xf numFmtId="0" fontId="91" fillId="0" borderId="10" xfId="68" applyFont="1" applyBorder="1" applyAlignment="1">
      <alignment wrapText="1"/>
      <protection/>
    </xf>
    <xf numFmtId="3" fontId="4" fillId="0" borderId="13" xfId="74" applyNumberFormat="1" applyFont="1" applyFill="1" applyBorder="1" applyAlignment="1">
      <alignment horizontal="right" wrapText="1"/>
      <protection/>
    </xf>
    <xf numFmtId="0" fontId="92" fillId="0" borderId="10" xfId="68" applyFont="1" applyBorder="1" applyAlignment="1">
      <alignment wrapText="1"/>
      <protection/>
    </xf>
    <xf numFmtId="0" fontId="92" fillId="0" borderId="10" xfId="68" applyFont="1" applyBorder="1" applyAlignment="1">
      <alignment vertical="top" wrapText="1"/>
      <protection/>
    </xf>
    <xf numFmtId="0" fontId="13" fillId="0" borderId="0" xfId="71" applyFill="1">
      <alignment/>
      <protection/>
    </xf>
    <xf numFmtId="0" fontId="3" fillId="0" borderId="0" xfId="72" applyFont="1" applyFill="1" applyAlignment="1">
      <alignment horizontal="center"/>
      <protection/>
    </xf>
    <xf numFmtId="0" fontId="4" fillId="0" borderId="0" xfId="72" applyFont="1" applyFill="1">
      <alignment/>
      <protection/>
    </xf>
    <xf numFmtId="0" fontId="4" fillId="0" borderId="11" xfId="72" applyFont="1" applyFill="1" applyBorder="1" applyAlignment="1">
      <alignment horizontal="center"/>
      <protection/>
    </xf>
    <xf numFmtId="0" fontId="13" fillId="0" borderId="0" xfId="71">
      <alignment/>
      <protection/>
    </xf>
    <xf numFmtId="0" fontId="4" fillId="0" borderId="0" xfId="72" applyFont="1">
      <alignment/>
      <protection/>
    </xf>
    <xf numFmtId="0" fontId="3" fillId="0" borderId="10" xfId="72" applyFont="1" applyFill="1" applyBorder="1" applyAlignment="1">
      <alignment horizontal="center" vertical="center" wrapText="1"/>
      <protection/>
    </xf>
    <xf numFmtId="0" fontId="8" fillId="0" borderId="0" xfId="72" applyFont="1">
      <alignment/>
      <protection/>
    </xf>
    <xf numFmtId="0" fontId="4" fillId="0" borderId="10" xfId="72" applyFont="1" applyFill="1" applyBorder="1" applyAlignment="1">
      <alignment/>
      <protection/>
    </xf>
    <xf numFmtId="3" fontId="4" fillId="0" borderId="10" xfId="72" applyNumberFormat="1" applyFont="1" applyBorder="1" applyAlignment="1">
      <alignment/>
      <protection/>
    </xf>
    <xf numFmtId="3" fontId="10" fillId="0" borderId="10" xfId="72" applyNumberFormat="1" applyFont="1" applyBorder="1" applyAlignment="1">
      <alignment/>
      <protection/>
    </xf>
    <xf numFmtId="3" fontId="8" fillId="0" borderId="10" xfId="72" applyNumberFormat="1" applyFont="1" applyBorder="1" applyAlignment="1">
      <alignment/>
      <protection/>
    </xf>
    <xf numFmtId="3" fontId="5" fillId="33" borderId="10" xfId="74" applyNumberFormat="1" applyFont="1" applyFill="1" applyBorder="1" applyAlignment="1">
      <alignment vertical="center" wrapText="1"/>
      <protection/>
    </xf>
    <xf numFmtId="0" fontId="4" fillId="0" borderId="10" xfId="74" applyFont="1" applyFill="1" applyBorder="1" applyAlignment="1">
      <alignment wrapText="1"/>
      <protection/>
    </xf>
    <xf numFmtId="3" fontId="91" fillId="0" borderId="0" xfId="68" applyNumberFormat="1" applyFont="1" applyAlignment="1">
      <alignment horizontal="center"/>
      <protection/>
    </xf>
    <xf numFmtId="0" fontId="5" fillId="0" borderId="10" xfId="74" applyFont="1" applyFill="1" applyBorder="1" applyAlignment="1">
      <alignment/>
      <protection/>
    </xf>
    <xf numFmtId="0" fontId="16" fillId="0" borderId="10" xfId="74" applyFont="1" applyFill="1" applyBorder="1" applyAlignment="1">
      <alignment/>
      <protection/>
    </xf>
    <xf numFmtId="0" fontId="16" fillId="0" borderId="10" xfId="74" applyFont="1" applyFill="1" applyBorder="1" applyAlignment="1">
      <alignment wrapText="1"/>
      <protection/>
    </xf>
    <xf numFmtId="0" fontId="21" fillId="0" borderId="10" xfId="74" applyFont="1" applyFill="1" applyBorder="1" applyAlignment="1">
      <alignment wrapText="1"/>
      <protection/>
    </xf>
    <xf numFmtId="0" fontId="23" fillId="0" borderId="10" xfId="74" applyFont="1" applyFill="1" applyBorder="1" applyAlignment="1">
      <alignment wrapText="1"/>
      <protection/>
    </xf>
    <xf numFmtId="3" fontId="11" fillId="33" borderId="10" xfId="74" applyNumberFormat="1" applyFont="1" applyFill="1" applyBorder="1" applyAlignment="1">
      <alignment horizontal="center" vertical="center" wrapText="1"/>
      <protection/>
    </xf>
    <xf numFmtId="0" fontId="8" fillId="33" borderId="10" xfId="74" applyFont="1" applyFill="1" applyBorder="1" applyAlignment="1">
      <alignment horizontal="left" vertical="center" wrapText="1"/>
      <protection/>
    </xf>
    <xf numFmtId="0" fontId="7" fillId="33" borderId="10" xfId="74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3" fillId="0" borderId="10" xfId="72" applyFont="1" applyFill="1" applyBorder="1" applyAlignment="1">
      <alignment horizontal="center" vertical="center"/>
      <protection/>
    </xf>
    <xf numFmtId="0" fontId="4" fillId="0" borderId="10" xfId="72" applyFont="1" applyFill="1" applyBorder="1" applyAlignment="1">
      <alignment horizontal="left" wrapText="1"/>
      <protection/>
    </xf>
    <xf numFmtId="0" fontId="4" fillId="0" borderId="10" xfId="72" applyFont="1" applyFill="1" applyBorder="1" applyAlignment="1">
      <alignment horizontal="left"/>
      <protection/>
    </xf>
    <xf numFmtId="0" fontId="4" fillId="0" borderId="10" xfId="72" applyFont="1" applyBorder="1" applyAlignment="1">
      <alignment vertical="top" wrapText="1"/>
      <protection/>
    </xf>
    <xf numFmtId="0" fontId="10" fillId="0" borderId="10" xfId="72" applyFont="1" applyBorder="1" applyAlignment="1" quotePrefix="1">
      <alignment vertical="top" wrapText="1"/>
      <protection/>
    </xf>
    <xf numFmtId="0" fontId="8" fillId="0" borderId="10" xfId="72" applyFont="1" applyBorder="1" applyAlignment="1" quotePrefix="1">
      <alignment vertical="top" wrapText="1"/>
      <protection/>
    </xf>
    <xf numFmtId="0" fontId="3" fillId="0" borderId="10" xfId="72" applyFont="1" applyBorder="1" applyAlignment="1">
      <alignment vertical="top" wrapText="1"/>
      <protection/>
    </xf>
    <xf numFmtId="3" fontId="4" fillId="33" borderId="10" xfId="74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4" applyNumberFormat="1" applyFont="1" applyFill="1" applyBorder="1" applyAlignment="1">
      <alignment wrapText="1"/>
      <protection/>
    </xf>
    <xf numFmtId="0" fontId="4" fillId="0" borderId="10" xfId="74" applyFont="1" applyFill="1" applyBorder="1" applyAlignment="1" quotePrefix="1">
      <alignment/>
      <protection/>
    </xf>
    <xf numFmtId="0" fontId="4" fillId="0" borderId="10" xfId="74" applyFont="1" applyFill="1" applyBorder="1" applyAlignment="1" quotePrefix="1">
      <alignment wrapText="1"/>
      <protection/>
    </xf>
    <xf numFmtId="0" fontId="4" fillId="0" borderId="10" xfId="74" applyFont="1" applyFill="1" applyBorder="1" applyAlignment="1">
      <alignment horizontal="center" vertical="center"/>
      <protection/>
    </xf>
    <xf numFmtId="0" fontId="3" fillId="0" borderId="10" xfId="74" applyFont="1" applyFill="1" applyBorder="1" applyAlignment="1">
      <alignment vertical="center" wrapText="1"/>
      <protection/>
    </xf>
    <xf numFmtId="0" fontId="4" fillId="0" borderId="10" xfId="74" applyFont="1" applyFill="1" applyBorder="1" applyAlignment="1">
      <alignment vertical="center" wrapText="1"/>
      <protection/>
    </xf>
    <xf numFmtId="0" fontId="5" fillId="0" borderId="10" xfId="74" applyFont="1" applyFill="1" applyBorder="1" applyAlignment="1">
      <alignment vertical="center" wrapText="1"/>
      <protection/>
    </xf>
    <xf numFmtId="0" fontId="10" fillId="0" borderId="10" xfId="74" applyFont="1" applyFill="1" applyBorder="1" applyAlignment="1">
      <alignment horizontal="left" vertical="center" wrapText="1"/>
      <protection/>
    </xf>
    <xf numFmtId="0" fontId="4" fillId="0" borderId="10" xfId="74" applyFont="1" applyFill="1" applyBorder="1" applyAlignment="1">
      <alignment vertical="center"/>
      <protection/>
    </xf>
    <xf numFmtId="3" fontId="16" fillId="33" borderId="10" xfId="74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95" fillId="0" borderId="0" xfId="68" applyNumberFormat="1" applyFont="1" applyBorder="1" applyAlignment="1">
      <alignment vertical="center" wrapText="1"/>
      <protection/>
    </xf>
    <xf numFmtId="3" fontId="92" fillId="0" borderId="0" xfId="68" applyNumberFormat="1" applyFont="1" applyBorder="1">
      <alignment/>
      <protection/>
    </xf>
    <xf numFmtId="3" fontId="20" fillId="0" borderId="0" xfId="68" applyNumberFormat="1" applyFont="1" applyAlignment="1">
      <alignment wrapText="1"/>
      <protection/>
    </xf>
    <xf numFmtId="0" fontId="4" fillId="33" borderId="10" xfId="74" applyFont="1" applyFill="1" applyBorder="1" applyAlignment="1">
      <alignment horizontal="center" vertical="center" wrapText="1"/>
      <protection/>
    </xf>
    <xf numFmtId="0" fontId="4" fillId="0" borderId="10" xfId="74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4" applyFont="1" applyFill="1" applyBorder="1" applyAlignment="1">
      <alignment horizontal="center" wrapText="1"/>
      <protection/>
    </xf>
    <xf numFmtId="0" fontId="22" fillId="0" borderId="10" xfId="74" applyFont="1" applyFill="1" applyBorder="1" applyAlignment="1">
      <alignment horizontal="center" wrapText="1"/>
      <protection/>
    </xf>
    <xf numFmtId="0" fontId="16" fillId="33" borderId="10" xfId="74" applyFont="1" applyFill="1" applyBorder="1" applyAlignment="1">
      <alignment horizontal="left" vertical="center" wrapText="1"/>
      <protection/>
    </xf>
    <xf numFmtId="0" fontId="22" fillId="0" borderId="10" xfId="74" applyFont="1" applyFill="1" applyBorder="1" applyAlignment="1">
      <alignment horizontal="center"/>
      <protection/>
    </xf>
    <xf numFmtId="0" fontId="4" fillId="0" borderId="10" xfId="74" applyFont="1" applyFill="1" applyBorder="1" applyAlignment="1" quotePrefix="1">
      <alignment horizontal="center"/>
      <protection/>
    </xf>
    <xf numFmtId="3" fontId="3" fillId="0" borderId="10" xfId="74" applyNumberFormat="1" applyFont="1" applyFill="1" applyBorder="1" applyAlignment="1">
      <alignment wrapText="1"/>
      <protection/>
    </xf>
    <xf numFmtId="0" fontId="4" fillId="0" borderId="10" xfId="74" applyFont="1" applyFill="1" applyBorder="1" applyAlignment="1" quotePrefix="1">
      <alignment horizontal="left" wrapText="1"/>
      <protection/>
    </xf>
    <xf numFmtId="0" fontId="96" fillId="0" borderId="10" xfId="74" applyFont="1" applyFill="1" applyBorder="1" applyAlignment="1" quotePrefix="1">
      <alignment wrapText="1"/>
      <protection/>
    </xf>
    <xf numFmtId="0" fontId="96" fillId="0" borderId="10" xfId="74" applyFont="1" applyFill="1" applyBorder="1" applyAlignment="1">
      <alignment wrapText="1"/>
      <protection/>
    </xf>
    <xf numFmtId="0" fontId="96" fillId="0" borderId="10" xfId="74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7" fillId="0" borderId="10" xfId="74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4" applyNumberFormat="1" applyFont="1" applyFill="1" applyBorder="1" applyAlignment="1">
      <alignment horizontal="right" vertical="center" wrapText="1"/>
      <protection/>
    </xf>
    <xf numFmtId="3" fontId="95" fillId="0" borderId="14" xfId="68" applyNumberFormat="1" applyFont="1" applyBorder="1" applyAlignment="1">
      <alignment horizontal="center" vertical="center" wrapText="1"/>
      <protection/>
    </xf>
    <xf numFmtId="0" fontId="97" fillId="0" borderId="0" xfId="0" applyFont="1" applyAlignment="1">
      <alignment/>
    </xf>
    <xf numFmtId="0" fontId="8" fillId="0" borderId="10" xfId="74" applyFont="1" applyFill="1" applyBorder="1" applyAlignment="1">
      <alignment vertical="center" wrapText="1"/>
      <protection/>
    </xf>
    <xf numFmtId="3" fontId="94" fillId="0" borderId="0" xfId="68" applyNumberFormat="1" applyFont="1" applyBorder="1" applyAlignment="1">
      <alignment horizontal="left" vertical="center" wrapText="1"/>
      <protection/>
    </xf>
    <xf numFmtId="3" fontId="94" fillId="0" borderId="0" xfId="68" applyNumberFormat="1" applyFont="1" applyBorder="1" applyAlignment="1">
      <alignment vertical="center" wrapText="1"/>
      <protection/>
    </xf>
    <xf numFmtId="0" fontId="4" fillId="33" borderId="10" xfId="74" applyFont="1" applyFill="1" applyBorder="1" applyAlignment="1" quotePrefix="1">
      <alignment horizontal="left" vertical="center" wrapText="1"/>
      <protection/>
    </xf>
    <xf numFmtId="0" fontId="16" fillId="0" borderId="10" xfId="74" applyFont="1" applyFill="1" applyBorder="1" applyAlignment="1" quotePrefix="1">
      <alignment wrapText="1"/>
      <protection/>
    </xf>
    <xf numFmtId="0" fontId="4" fillId="0" borderId="10" xfId="74" applyFont="1" applyFill="1" applyBorder="1" applyAlignment="1" quotePrefix="1">
      <alignment horizontal="left" wrapText="1" indent="2"/>
      <protection/>
    </xf>
    <xf numFmtId="0" fontId="4" fillId="0" borderId="10" xfId="74" applyFont="1" applyFill="1" applyBorder="1" applyAlignment="1" quotePrefix="1">
      <alignment horizontal="left" wrapText="1" indent="3"/>
      <protection/>
    </xf>
    <xf numFmtId="3" fontId="98" fillId="0" borderId="11" xfId="68" applyNumberFormat="1" applyFont="1" applyBorder="1" applyAlignment="1">
      <alignment horizontal="right" vertical="center"/>
      <protection/>
    </xf>
    <xf numFmtId="0" fontId="4" fillId="33" borderId="10" xfId="74" applyFont="1" applyFill="1" applyBorder="1" applyAlignment="1">
      <alignment horizontal="center"/>
      <protection/>
    </xf>
    <xf numFmtId="3" fontId="4" fillId="33" borderId="10" xfId="74" applyNumberFormat="1" applyFont="1" applyFill="1" applyBorder="1" applyAlignment="1">
      <alignment horizontal="center" wrapText="1"/>
      <protection/>
    </xf>
    <xf numFmtId="3" fontId="4" fillId="33" borderId="10" xfId="74" applyNumberFormat="1" applyFont="1" applyFill="1" applyBorder="1" applyAlignment="1">
      <alignment horizontal="right" wrapText="1"/>
      <protection/>
    </xf>
    <xf numFmtId="3" fontId="3" fillId="33" borderId="10" xfId="74" applyNumberFormat="1" applyFont="1" applyFill="1" applyBorder="1" applyAlignment="1">
      <alignment wrapText="1"/>
      <protection/>
    </xf>
    <xf numFmtId="3" fontId="3" fillId="33" borderId="10" xfId="74" applyNumberFormat="1" applyFont="1" applyFill="1" applyBorder="1" applyAlignment="1">
      <alignment horizontal="right" wrapText="1"/>
      <protection/>
    </xf>
    <xf numFmtId="3" fontId="5" fillId="33" borderId="10" xfId="74" applyNumberFormat="1" applyFont="1" applyFill="1" applyBorder="1" applyAlignment="1">
      <alignment wrapText="1"/>
      <protection/>
    </xf>
    <xf numFmtId="3" fontId="5" fillId="33" borderId="10" xfId="74" applyNumberFormat="1" applyFont="1" applyFill="1" applyBorder="1" applyAlignment="1">
      <alignment horizontal="right" wrapText="1"/>
      <protection/>
    </xf>
    <xf numFmtId="0" fontId="4" fillId="33" borderId="10" xfId="74" applyFont="1" applyFill="1" applyBorder="1" applyAlignment="1">
      <alignment horizontal="right" vertical="center" wrapText="1"/>
      <protection/>
    </xf>
    <xf numFmtId="0" fontId="21" fillId="0" borderId="10" xfId="74" applyFont="1" applyFill="1" applyBorder="1" applyAlignment="1">
      <alignment vertical="center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4" fillId="0" borderId="10" xfId="74" applyFont="1" applyFill="1" applyBorder="1" applyAlignment="1">
      <alignment/>
      <protection/>
    </xf>
    <xf numFmtId="3" fontId="97" fillId="0" borderId="10" xfId="0" applyNumberFormat="1" applyFont="1" applyFill="1" applyBorder="1" applyAlignment="1">
      <alignment vertical="center" wrapText="1"/>
    </xf>
    <xf numFmtId="3" fontId="97" fillId="33" borderId="10" xfId="74" applyNumberFormat="1" applyFont="1" applyFill="1" applyBorder="1" applyAlignment="1">
      <alignment horizontal="right" vertical="center" wrapText="1"/>
      <protection/>
    </xf>
    <xf numFmtId="0" fontId="91" fillId="0" borderId="0" xfId="68" applyFont="1" applyAlignment="1">
      <alignment horizontal="right"/>
      <protection/>
    </xf>
    <xf numFmtId="3" fontId="94" fillId="0" borderId="0" xfId="68" applyNumberFormat="1" applyFont="1" applyBorder="1" applyAlignment="1">
      <alignment horizontal="left" vertical="center" wrapText="1"/>
      <protection/>
    </xf>
    <xf numFmtId="0" fontId="83" fillId="0" borderId="0" xfId="0" applyFont="1" applyAlignment="1">
      <alignment/>
    </xf>
    <xf numFmtId="3" fontId="83" fillId="0" borderId="0" xfId="0" applyNumberFormat="1" applyFont="1" applyAlignment="1">
      <alignment/>
    </xf>
    <xf numFmtId="0" fontId="88" fillId="0" borderId="0" xfId="0" applyFont="1" applyFill="1" applyAlignment="1">
      <alignment/>
    </xf>
    <xf numFmtId="3" fontId="99" fillId="0" borderId="0" xfId="0" applyNumberFormat="1" applyFont="1" applyAlignment="1">
      <alignment/>
    </xf>
    <xf numFmtId="0" fontId="83" fillId="0" borderId="0" xfId="0" applyFont="1" applyBorder="1" applyAlignment="1">
      <alignment/>
    </xf>
    <xf numFmtId="3" fontId="8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00" fillId="0" borderId="0" xfId="0" applyNumberFormat="1" applyFont="1" applyAlignment="1">
      <alignment/>
    </xf>
    <xf numFmtId="0" fontId="29" fillId="0" borderId="0" xfId="73" applyFont="1" applyFill="1" applyBorder="1">
      <alignment/>
      <protection/>
    </xf>
    <xf numFmtId="0" fontId="100" fillId="0" borderId="0" xfId="0" applyFont="1" applyBorder="1" applyAlignment="1">
      <alignment/>
    </xf>
    <xf numFmtId="0" fontId="22" fillId="0" borderId="0" xfId="73" applyFont="1" applyBorder="1">
      <alignment/>
      <protection/>
    </xf>
    <xf numFmtId="0" fontId="101" fillId="0" borderId="0" xfId="0" applyFont="1" applyAlignment="1">
      <alignment/>
    </xf>
    <xf numFmtId="0" fontId="102" fillId="0" borderId="0" xfId="0" applyFont="1" applyAlignment="1">
      <alignment horizontal="center" wrapText="1"/>
    </xf>
    <xf numFmtId="0" fontId="101" fillId="0" borderId="0" xfId="0" applyFont="1" applyAlignment="1">
      <alignment horizontal="center" wrapText="1"/>
    </xf>
    <xf numFmtId="0" fontId="88" fillId="0" borderId="0" xfId="0" applyFont="1" applyAlignment="1">
      <alignment horizontal="center" wrapText="1"/>
    </xf>
    <xf numFmtId="3" fontId="28" fillId="0" borderId="0" xfId="0" applyNumberFormat="1" applyFont="1" applyBorder="1" applyAlignment="1">
      <alignment/>
    </xf>
    <xf numFmtId="0" fontId="103" fillId="0" borderId="0" xfId="0" applyFont="1" applyAlignment="1">
      <alignment/>
    </xf>
    <xf numFmtId="3" fontId="103" fillId="0" borderId="0" xfId="0" applyNumberFormat="1" applyFont="1" applyAlignment="1">
      <alignment/>
    </xf>
    <xf numFmtId="0" fontId="21" fillId="0" borderId="0" xfId="73" applyFont="1">
      <alignment/>
      <protection/>
    </xf>
    <xf numFmtId="0" fontId="104" fillId="0" borderId="11" xfId="0" applyFont="1" applyBorder="1" applyAlignment="1">
      <alignment/>
    </xf>
    <xf numFmtId="0" fontId="104" fillId="0" borderId="11" xfId="0" applyFont="1" applyFill="1" applyBorder="1" applyAlignment="1">
      <alignment horizontal="left"/>
    </xf>
    <xf numFmtId="3" fontId="104" fillId="0" borderId="11" xfId="0" applyNumberFormat="1" applyFont="1" applyBorder="1" applyAlignment="1">
      <alignment/>
    </xf>
    <xf numFmtId="0" fontId="104" fillId="0" borderId="0" xfId="0" applyFont="1" applyBorder="1" applyAlignment="1">
      <alignment/>
    </xf>
    <xf numFmtId="0" fontId="104" fillId="0" borderId="0" xfId="0" applyFont="1" applyFill="1" applyBorder="1" applyAlignment="1">
      <alignment horizontal="left"/>
    </xf>
    <xf numFmtId="3" fontId="104" fillId="0" borderId="0" xfId="0" applyNumberFormat="1" applyFont="1" applyBorder="1" applyAlignment="1">
      <alignment/>
    </xf>
    <xf numFmtId="0" fontId="104" fillId="0" borderId="0" xfId="0" applyFont="1" applyBorder="1" applyAlignment="1">
      <alignment horizontal="left" vertical="center" wrapText="1"/>
    </xf>
    <xf numFmtId="0" fontId="104" fillId="0" borderId="0" xfId="0" applyFont="1" applyFill="1" applyAlignment="1">
      <alignment horizontal="left"/>
    </xf>
    <xf numFmtId="3" fontId="22" fillId="0" borderId="11" xfId="73" applyNumberFormat="1" applyFont="1" applyBorder="1" applyAlignment="1">
      <alignment/>
      <protection/>
    </xf>
    <xf numFmtId="3" fontId="22" fillId="0" borderId="0" xfId="73" applyNumberFormat="1" applyFont="1" applyBorder="1" applyAlignment="1">
      <alignment/>
      <protection/>
    </xf>
    <xf numFmtId="0" fontId="22" fillId="0" borderId="0" xfId="73" applyFont="1">
      <alignment/>
      <protection/>
    </xf>
    <xf numFmtId="0" fontId="22" fillId="0" borderId="11" xfId="73" applyFont="1" applyBorder="1">
      <alignment/>
      <protection/>
    </xf>
    <xf numFmtId="0" fontId="21" fillId="0" borderId="0" xfId="73" applyFont="1" applyAlignment="1">
      <alignment horizontal="right"/>
      <protection/>
    </xf>
    <xf numFmtId="0" fontId="103" fillId="0" borderId="0" xfId="0" applyFont="1" applyBorder="1" applyAlignment="1">
      <alignment/>
    </xf>
    <xf numFmtId="0" fontId="21" fillId="0" borderId="0" xfId="73" applyFont="1" applyBorder="1">
      <alignment/>
      <protection/>
    </xf>
    <xf numFmtId="3" fontId="21" fillId="0" borderId="0" xfId="73" applyNumberFormat="1" applyFont="1" applyBorder="1" applyAlignment="1">
      <alignment/>
      <protection/>
    </xf>
    <xf numFmtId="3" fontId="0" fillId="0" borderId="0" xfId="0" applyNumberFormat="1" applyBorder="1" applyAlignment="1">
      <alignment/>
    </xf>
    <xf numFmtId="0" fontId="21" fillId="0" borderId="0" xfId="73" applyFont="1" applyBorder="1" applyAlignment="1">
      <alignment horizontal="right"/>
      <protection/>
    </xf>
    <xf numFmtId="0" fontId="30" fillId="0" borderId="0" xfId="73" applyFont="1" applyBorder="1" applyAlignment="1">
      <alignment/>
      <protection/>
    </xf>
    <xf numFmtId="3" fontId="104" fillId="0" borderId="0" xfId="0" applyNumberFormat="1" applyFont="1" applyBorder="1" applyAlignment="1">
      <alignment/>
    </xf>
    <xf numFmtId="0" fontId="28" fillId="0" borderId="0" xfId="73" applyFont="1" applyFill="1" applyBorder="1" applyAlignment="1">
      <alignment/>
      <protection/>
    </xf>
    <xf numFmtId="3" fontId="2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3" fontId="103" fillId="0" borderId="0" xfId="0" applyNumberFormat="1" applyFont="1" applyBorder="1" applyAlignment="1">
      <alignment/>
    </xf>
    <xf numFmtId="0" fontId="103" fillId="0" borderId="0" xfId="0" applyFont="1" applyBorder="1" applyAlignment="1">
      <alignment/>
    </xf>
    <xf numFmtId="3" fontId="83" fillId="0" borderId="0" xfId="0" applyNumberFormat="1" applyFont="1" applyBorder="1" applyAlignment="1">
      <alignment/>
    </xf>
    <xf numFmtId="0" fontId="21" fillId="0" borderId="0" xfId="73" applyFont="1" applyBorder="1" applyAlignment="1">
      <alignment/>
      <protection/>
    </xf>
    <xf numFmtId="0" fontId="104" fillId="0" borderId="0" xfId="0" applyFont="1" applyBorder="1" applyAlignment="1">
      <alignment/>
    </xf>
    <xf numFmtId="0" fontId="28" fillId="0" borderId="0" xfId="73" applyFont="1" applyFill="1" applyBorder="1" applyAlignment="1">
      <alignment horizontal="left"/>
      <protection/>
    </xf>
    <xf numFmtId="0" fontId="83" fillId="0" borderId="0" xfId="0" applyFont="1" applyBorder="1" applyAlignment="1">
      <alignment/>
    </xf>
    <xf numFmtId="0" fontId="104" fillId="0" borderId="0" xfId="0" applyFont="1" applyBorder="1" applyAlignment="1">
      <alignment vertical="center"/>
    </xf>
    <xf numFmtId="0" fontId="104" fillId="0" borderId="0" xfId="0" applyFont="1" applyBorder="1" applyAlignment="1">
      <alignment horizontal="left" vertical="center"/>
    </xf>
    <xf numFmtId="0" fontId="103" fillId="0" borderId="0" xfId="0" applyFont="1" applyBorder="1" applyAlignment="1">
      <alignment horizontal="right" vertical="center"/>
    </xf>
    <xf numFmtId="3" fontId="0" fillId="0" borderId="0" xfId="0" applyNumberFormat="1" applyBorder="1" applyAlignment="1">
      <alignment/>
    </xf>
    <xf numFmtId="0" fontId="22" fillId="0" borderId="0" xfId="73" applyFont="1" applyBorder="1" applyAlignment="1">
      <alignment/>
      <protection/>
    </xf>
    <xf numFmtId="0" fontId="99" fillId="0" borderId="0" xfId="0" applyFont="1" applyBorder="1" applyAlignment="1">
      <alignment/>
    </xf>
    <xf numFmtId="0" fontId="99" fillId="0" borderId="11" xfId="0" applyFont="1" applyBorder="1" applyAlignment="1">
      <alignment/>
    </xf>
    <xf numFmtId="0" fontId="0" fillId="0" borderId="0" xfId="0" applyFont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3" fontId="22" fillId="0" borderId="0" xfId="73" applyNumberFormat="1" applyFont="1" applyFill="1" applyBorder="1" applyAlignment="1">
      <alignment/>
      <protection/>
    </xf>
    <xf numFmtId="3" fontId="105" fillId="0" borderId="0" xfId="0" applyNumberFormat="1" applyFont="1" applyBorder="1" applyAlignment="1">
      <alignment horizontal="right"/>
    </xf>
    <xf numFmtId="3" fontId="22" fillId="0" borderId="0" xfId="73" applyNumberFormat="1" applyFont="1" applyFill="1" applyBorder="1" applyAlignment="1">
      <alignment horizontal="right"/>
      <protection/>
    </xf>
    <xf numFmtId="3" fontId="22" fillId="0" borderId="0" xfId="73" applyNumberFormat="1" applyFont="1" applyBorder="1" applyAlignment="1">
      <alignment horizontal="right"/>
      <protection/>
    </xf>
    <xf numFmtId="3" fontId="104" fillId="0" borderId="11" xfId="0" applyNumberFormat="1" applyFont="1" applyBorder="1" applyAlignment="1">
      <alignment horizontal="right"/>
    </xf>
    <xf numFmtId="0" fontId="28" fillId="0" borderId="11" xfId="73" applyFont="1" applyFill="1" applyBorder="1" applyAlignment="1">
      <alignment horizontal="left"/>
      <protection/>
    </xf>
    <xf numFmtId="3" fontId="22" fillId="0" borderId="11" xfId="73" applyNumberFormat="1" applyFont="1" applyFill="1" applyBorder="1" applyAlignment="1">
      <alignment horizontal="right"/>
      <protection/>
    </xf>
    <xf numFmtId="0" fontId="21" fillId="0" borderId="0" xfId="73" applyFont="1" applyFill="1">
      <alignment/>
      <protection/>
    </xf>
    <xf numFmtId="0" fontId="106" fillId="0" borderId="0" xfId="0" applyFont="1" applyAlignment="1">
      <alignment/>
    </xf>
    <xf numFmtId="3" fontId="22" fillId="0" borderId="0" xfId="73" applyNumberFormat="1" applyFont="1" applyFill="1" applyBorder="1" applyAlignment="1">
      <alignment vertical="center"/>
      <protection/>
    </xf>
    <xf numFmtId="0" fontId="22" fillId="0" borderId="0" xfId="73" applyFont="1" applyFill="1" applyBorder="1">
      <alignment/>
      <protection/>
    </xf>
    <xf numFmtId="3" fontId="22" fillId="0" borderId="11" xfId="73" applyNumberFormat="1" applyFont="1" applyFill="1" applyBorder="1" applyAlignment="1">
      <alignment vertical="center"/>
      <protection/>
    </xf>
    <xf numFmtId="0" fontId="104" fillId="0" borderId="11" xfId="0" applyFont="1" applyBorder="1" applyAlignment="1">
      <alignment horizontal="left" vertical="center" wrapText="1"/>
    </xf>
    <xf numFmtId="0" fontId="106" fillId="0" borderId="0" xfId="0" applyFont="1" applyBorder="1" applyAlignment="1">
      <alignment/>
    </xf>
    <xf numFmtId="3" fontId="22" fillId="0" borderId="0" xfId="73" applyNumberFormat="1" applyFont="1" applyFill="1" applyBorder="1">
      <alignment/>
      <protection/>
    </xf>
    <xf numFmtId="0" fontId="88" fillId="0" borderId="0" xfId="0" applyFont="1" applyBorder="1" applyAlignment="1">
      <alignment/>
    </xf>
    <xf numFmtId="3" fontId="4" fillId="0" borderId="11" xfId="73" applyNumberFormat="1" applyFont="1" applyFill="1" applyBorder="1" applyAlignment="1">
      <alignment vertical="center"/>
      <protection/>
    </xf>
    <xf numFmtId="0" fontId="88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22" fillId="0" borderId="0" xfId="73" applyNumberFormat="1" applyFont="1" applyBorder="1">
      <alignment/>
      <protection/>
    </xf>
    <xf numFmtId="3" fontId="107" fillId="0" borderId="0" xfId="0" applyNumberFormat="1" applyFont="1" applyAlignment="1">
      <alignment/>
    </xf>
    <xf numFmtId="0" fontId="107" fillId="0" borderId="0" xfId="0" applyFont="1" applyAlignment="1">
      <alignment/>
    </xf>
    <xf numFmtId="3" fontId="99" fillId="0" borderId="0" xfId="0" applyNumberFormat="1" applyFont="1" applyBorder="1" applyAlignment="1">
      <alignment/>
    </xf>
    <xf numFmtId="3" fontId="100" fillId="0" borderId="0" xfId="0" applyNumberFormat="1" applyFont="1" applyBorder="1" applyAlignment="1">
      <alignment/>
    </xf>
    <xf numFmtId="0" fontId="101" fillId="0" borderId="0" xfId="0" applyFont="1" applyBorder="1" applyAlignment="1">
      <alignment horizontal="center" wrapText="1"/>
    </xf>
    <xf numFmtId="0" fontId="101" fillId="0" borderId="0" xfId="0" applyFont="1" applyBorder="1" applyAlignment="1">
      <alignment/>
    </xf>
    <xf numFmtId="0" fontId="102" fillId="0" borderId="0" xfId="0" applyFont="1" applyBorder="1" applyAlignment="1">
      <alignment horizontal="center" wrapText="1"/>
    </xf>
    <xf numFmtId="3" fontId="88" fillId="0" borderId="0" xfId="0" applyNumberFormat="1" applyFont="1" applyBorder="1" applyAlignment="1">
      <alignment/>
    </xf>
    <xf numFmtId="3" fontId="88" fillId="0" borderId="11" xfId="0" applyNumberFormat="1" applyFont="1" applyBorder="1" applyAlignment="1">
      <alignment/>
    </xf>
    <xf numFmtId="0" fontId="93" fillId="0" borderId="0" xfId="0" applyFont="1" applyAlignment="1">
      <alignment/>
    </xf>
    <xf numFmtId="3" fontId="93" fillId="0" borderId="0" xfId="0" applyNumberFormat="1" applyFont="1" applyAlignment="1">
      <alignment/>
    </xf>
    <xf numFmtId="0" fontId="3" fillId="0" borderId="0" xfId="73" applyFont="1">
      <alignment/>
      <protection/>
    </xf>
    <xf numFmtId="0" fontId="88" fillId="0" borderId="0" xfId="0" applyFont="1" applyFill="1" applyBorder="1" applyAlignment="1">
      <alignment horizontal="left"/>
    </xf>
    <xf numFmtId="0" fontId="108" fillId="0" borderId="0" xfId="0" applyFont="1" applyAlignment="1">
      <alignment/>
    </xf>
    <xf numFmtId="0" fontId="88" fillId="0" borderId="0" xfId="0" applyFont="1" applyBorder="1" applyAlignment="1">
      <alignment horizontal="left" vertical="center" wrapText="1"/>
    </xf>
    <xf numFmtId="0" fontId="93" fillId="0" borderId="0" xfId="0" applyFont="1" applyBorder="1" applyAlignment="1">
      <alignment horizontal="right" vertical="center" wrapText="1"/>
    </xf>
    <xf numFmtId="0" fontId="88" fillId="0" borderId="0" xfId="0" applyFont="1" applyFill="1" applyAlignment="1">
      <alignment horizontal="left"/>
    </xf>
    <xf numFmtId="0" fontId="4" fillId="0" borderId="0" xfId="73" applyFont="1" applyBorder="1">
      <alignment/>
      <protection/>
    </xf>
    <xf numFmtId="3" fontId="4" fillId="0" borderId="0" xfId="73" applyNumberFormat="1" applyFont="1" applyBorder="1" applyAlignment="1">
      <alignment/>
      <protection/>
    </xf>
    <xf numFmtId="0" fontId="4" fillId="0" borderId="11" xfId="73" applyFont="1" applyBorder="1">
      <alignment/>
      <protection/>
    </xf>
    <xf numFmtId="3" fontId="4" fillId="0" borderId="11" xfId="73" applyNumberFormat="1" applyFont="1" applyBorder="1" applyAlignment="1">
      <alignment/>
      <protection/>
    </xf>
    <xf numFmtId="0" fontId="4" fillId="0" borderId="15" xfId="73" applyFont="1" applyBorder="1">
      <alignment/>
      <protection/>
    </xf>
    <xf numFmtId="0" fontId="88" fillId="0" borderId="15" xfId="0" applyFont="1" applyBorder="1" applyAlignment="1">
      <alignment/>
    </xf>
    <xf numFmtId="3" fontId="4" fillId="0" borderId="15" xfId="73" applyNumberFormat="1" applyFont="1" applyBorder="1" applyAlignment="1">
      <alignment/>
      <protection/>
    </xf>
    <xf numFmtId="0" fontId="88" fillId="0" borderId="11" xfId="0" applyFont="1" applyBorder="1" applyAlignment="1">
      <alignment horizontal="left" vertical="center" wrapText="1"/>
    </xf>
    <xf numFmtId="0" fontId="4" fillId="0" borderId="11" xfId="73" applyFont="1" applyFill="1" applyBorder="1" applyAlignment="1">
      <alignment/>
      <protection/>
    </xf>
    <xf numFmtId="0" fontId="109" fillId="0" borderId="0" xfId="0" applyFont="1" applyAlignment="1">
      <alignment/>
    </xf>
    <xf numFmtId="3" fontId="109" fillId="0" borderId="0" xfId="0" applyNumberFormat="1" applyFont="1" applyAlignment="1">
      <alignment/>
    </xf>
    <xf numFmtId="0" fontId="110" fillId="0" borderId="0" xfId="0" applyFont="1" applyAlignment="1">
      <alignment/>
    </xf>
    <xf numFmtId="3" fontId="4" fillId="0" borderId="0" xfId="73" applyNumberFormat="1" applyFont="1">
      <alignment/>
      <protection/>
    </xf>
    <xf numFmtId="169" fontId="88" fillId="0" borderId="0" xfId="46" applyNumberFormat="1" applyFont="1" applyBorder="1" applyAlignment="1">
      <alignment/>
    </xf>
    <xf numFmtId="0" fontId="108" fillId="0" borderId="0" xfId="0" applyFont="1" applyBorder="1" applyAlignment="1">
      <alignment/>
    </xf>
    <xf numFmtId="0" fontId="4" fillId="0" borderId="0" xfId="73" applyFont="1" applyFill="1" applyBorder="1">
      <alignment/>
      <protection/>
    </xf>
    <xf numFmtId="3" fontId="4" fillId="0" borderId="0" xfId="73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169" fontId="88" fillId="0" borderId="11" xfId="46" applyNumberFormat="1" applyFont="1" applyBorder="1" applyAlignment="1">
      <alignment vertical="center" wrapText="1"/>
    </xf>
    <xf numFmtId="0" fontId="88" fillId="0" borderId="11" xfId="0" applyFont="1" applyBorder="1" applyAlignment="1">
      <alignment vertical="center" wrapText="1"/>
    </xf>
    <xf numFmtId="3" fontId="93" fillId="0" borderId="0" xfId="0" applyNumberFormat="1" applyFont="1" applyBorder="1" applyAlignment="1">
      <alignment/>
    </xf>
    <xf numFmtId="3" fontId="5" fillId="0" borderId="10" xfId="74" applyNumberFormat="1" applyFont="1" applyFill="1" applyBorder="1" applyAlignment="1">
      <alignment wrapText="1"/>
      <protection/>
    </xf>
    <xf numFmtId="0" fontId="88" fillId="0" borderId="11" xfId="0" applyFont="1" applyBorder="1" applyAlignment="1">
      <alignment horizontal="left" vertical="center" wrapText="1"/>
    </xf>
    <xf numFmtId="3" fontId="4" fillId="0" borderId="11" xfId="73" applyNumberFormat="1" applyFont="1" applyBorder="1">
      <alignment/>
      <protection/>
    </xf>
    <xf numFmtId="3" fontId="4" fillId="0" borderId="0" xfId="73" applyNumberFormat="1" applyFont="1" applyBorder="1">
      <alignment/>
      <protection/>
    </xf>
    <xf numFmtId="0" fontId="3" fillId="0" borderId="0" xfId="73" applyFont="1" applyFill="1">
      <alignment/>
      <protection/>
    </xf>
    <xf numFmtId="0" fontId="108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73" applyNumberFormat="1" applyFont="1" applyFill="1" applyBorder="1" applyAlignment="1">
      <alignment vertical="center"/>
      <protection/>
    </xf>
    <xf numFmtId="3" fontId="108" fillId="0" borderId="0" xfId="0" applyNumberFormat="1" applyFont="1" applyAlignment="1">
      <alignment/>
    </xf>
    <xf numFmtId="3" fontId="88" fillId="0" borderId="15" xfId="0" applyNumberFormat="1" applyFont="1" applyBorder="1" applyAlignment="1">
      <alignment/>
    </xf>
    <xf numFmtId="0" fontId="4" fillId="0" borderId="0" xfId="73" applyFont="1">
      <alignment/>
      <protection/>
    </xf>
    <xf numFmtId="0" fontId="3" fillId="0" borderId="0" xfId="73" applyFont="1" applyBorder="1">
      <alignment/>
      <protection/>
    </xf>
    <xf numFmtId="3" fontId="108" fillId="0" borderId="11" xfId="0" applyNumberFormat="1" applyFont="1" applyBorder="1" applyAlignment="1">
      <alignment/>
    </xf>
    <xf numFmtId="0" fontId="88" fillId="0" borderId="15" xfId="0" applyFont="1" applyBorder="1" applyAlignment="1">
      <alignment vertical="center"/>
    </xf>
    <xf numFmtId="0" fontId="88" fillId="0" borderId="11" xfId="0" applyFont="1" applyBorder="1" applyAlignment="1">
      <alignment/>
    </xf>
    <xf numFmtId="0" fontId="4" fillId="0" borderId="11" xfId="73" applyFont="1" applyFill="1" applyBorder="1">
      <alignment/>
      <protection/>
    </xf>
    <xf numFmtId="0" fontId="0" fillId="0" borderId="15" xfId="0" applyBorder="1" applyAlignment="1">
      <alignment/>
    </xf>
    <xf numFmtId="0" fontId="3" fillId="0" borderId="0" xfId="73" applyFont="1" applyBorder="1" applyAlignment="1">
      <alignment/>
      <protection/>
    </xf>
    <xf numFmtId="0" fontId="88" fillId="0" borderId="0" xfId="0" applyFont="1" applyBorder="1" applyAlignment="1">
      <alignment vertical="center" wrapText="1"/>
    </xf>
    <xf numFmtId="0" fontId="28" fillId="0" borderId="0" xfId="73" applyFont="1">
      <alignment/>
      <protection/>
    </xf>
    <xf numFmtId="0" fontId="4" fillId="0" borderId="0" xfId="73" applyFont="1" applyFill="1" applyBorder="1" applyAlignment="1">
      <alignment vertical="center" wrapText="1"/>
      <protection/>
    </xf>
    <xf numFmtId="0" fontId="4" fillId="0" borderId="0" xfId="73" applyFont="1" applyFill="1" applyBorder="1" applyAlignment="1" quotePrefix="1">
      <alignment vertical="center" wrapText="1"/>
      <protection/>
    </xf>
    <xf numFmtId="0" fontId="88" fillId="0" borderId="16" xfId="0" applyFont="1" applyBorder="1" applyAlignment="1">
      <alignment vertical="center" wrapText="1"/>
    </xf>
    <xf numFmtId="0" fontId="88" fillId="0" borderId="0" xfId="0" applyFont="1" applyBorder="1" applyAlignment="1" quotePrefix="1">
      <alignment vertical="center" wrapText="1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/>
    </xf>
    <xf numFmtId="0" fontId="104" fillId="0" borderId="0" xfId="0" applyFont="1" applyBorder="1" applyAlignment="1">
      <alignment horizontal="left" vertical="center" wrapText="1"/>
    </xf>
    <xf numFmtId="0" fontId="102" fillId="0" borderId="0" xfId="0" applyFont="1" applyAlignment="1">
      <alignment horizontal="center" wrapText="1"/>
    </xf>
    <xf numFmtId="6" fontId="0" fillId="0" borderId="0" xfId="0" applyNumberFormat="1" applyFont="1" applyAlignment="1">
      <alignment/>
    </xf>
    <xf numFmtId="3" fontId="88" fillId="0" borderId="0" xfId="0" applyNumberFormat="1" applyFont="1" applyAlignment="1">
      <alignment/>
    </xf>
    <xf numFmtId="0" fontId="93" fillId="0" borderId="0" xfId="0" applyFont="1" applyBorder="1" applyAlignment="1">
      <alignment/>
    </xf>
    <xf numFmtId="3" fontId="4" fillId="0" borderId="0" xfId="73" applyNumberFormat="1" applyFont="1" applyFill="1" applyBorder="1" applyAlignment="1">
      <alignment horizontal="right" wrapText="1"/>
      <protection/>
    </xf>
    <xf numFmtId="3" fontId="3" fillId="0" borderId="0" xfId="73" applyNumberFormat="1" applyFont="1" applyFill="1" applyBorder="1" applyAlignment="1">
      <alignment horizontal="right" wrapText="1"/>
      <protection/>
    </xf>
    <xf numFmtId="0" fontId="5" fillId="0" borderId="0" xfId="73" applyFont="1" applyFill="1" applyBorder="1">
      <alignment/>
      <protection/>
    </xf>
    <xf numFmtId="0" fontId="109" fillId="0" borderId="0" xfId="0" applyFont="1" applyBorder="1" applyAlignment="1">
      <alignment/>
    </xf>
    <xf numFmtId="3" fontId="5" fillId="0" borderId="0" xfId="73" applyNumberFormat="1" applyFont="1" applyFill="1" applyBorder="1">
      <alignment/>
      <protection/>
    </xf>
    <xf numFmtId="3" fontId="5" fillId="0" borderId="0" xfId="73" applyNumberFormat="1" applyFont="1" applyFill="1" applyBorder="1" applyAlignment="1">
      <alignment horizontal="left" wrapText="1"/>
      <protection/>
    </xf>
    <xf numFmtId="3" fontId="109" fillId="0" borderId="0" xfId="0" applyNumberFormat="1" applyFont="1" applyBorder="1" applyAlignment="1">
      <alignment/>
    </xf>
    <xf numFmtId="3" fontId="4" fillId="0" borderId="11" xfId="73" applyNumberFormat="1" applyFont="1" applyFill="1" applyBorder="1">
      <alignment/>
      <protection/>
    </xf>
    <xf numFmtId="3" fontId="4" fillId="0" borderId="11" xfId="73" applyNumberFormat="1" applyFont="1" applyFill="1" applyBorder="1" applyAlignment="1">
      <alignment horizontal="right" wrapText="1"/>
      <protection/>
    </xf>
    <xf numFmtId="3" fontId="4" fillId="0" borderId="15" xfId="73" applyNumberFormat="1" applyFont="1" applyFill="1" applyBorder="1">
      <alignment/>
      <protection/>
    </xf>
    <xf numFmtId="3" fontId="4" fillId="0" borderId="15" xfId="73" applyNumberFormat="1" applyFont="1" applyFill="1" applyBorder="1" applyAlignment="1">
      <alignment horizontal="right" wrapText="1"/>
      <protection/>
    </xf>
    <xf numFmtId="3" fontId="88" fillId="0" borderId="0" xfId="0" applyNumberFormat="1" applyFont="1" applyBorder="1" applyAlignment="1">
      <alignment/>
    </xf>
    <xf numFmtId="0" fontId="88" fillId="0" borderId="0" xfId="0" applyFont="1" applyBorder="1" applyAlignment="1">
      <alignment/>
    </xf>
    <xf numFmtId="0" fontId="4" fillId="0" borderId="0" xfId="73" applyFont="1" applyBorder="1" applyAlignment="1">
      <alignment/>
      <protection/>
    </xf>
    <xf numFmtId="3" fontId="108" fillId="0" borderId="0" xfId="0" applyNumberFormat="1" applyFont="1" applyBorder="1" applyAlignment="1">
      <alignment/>
    </xf>
    <xf numFmtId="0" fontId="4" fillId="0" borderId="0" xfId="73" applyFont="1" applyBorder="1" applyAlignment="1">
      <alignment horizontal="right"/>
      <protection/>
    </xf>
    <xf numFmtId="0" fontId="110" fillId="0" borderId="0" xfId="0" applyFont="1" applyBorder="1" applyAlignment="1">
      <alignment/>
    </xf>
    <xf numFmtId="3" fontId="88" fillId="0" borderId="0" xfId="0" applyNumberFormat="1" applyFont="1" applyBorder="1" applyAlignment="1">
      <alignment vertical="center"/>
    </xf>
    <xf numFmtId="0" fontId="4" fillId="0" borderId="0" xfId="73" applyFont="1" applyBorder="1" applyAlignment="1">
      <alignment wrapText="1"/>
      <protection/>
    </xf>
    <xf numFmtId="0" fontId="88" fillId="0" borderId="0" xfId="0" applyFont="1" applyBorder="1" applyAlignment="1">
      <alignment wrapText="1"/>
    </xf>
    <xf numFmtId="0" fontId="88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88" fillId="0" borderId="16" xfId="0" applyFont="1" applyBorder="1" applyAlignment="1">
      <alignment/>
    </xf>
    <xf numFmtId="3" fontId="88" fillId="0" borderId="16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102" fillId="0" borderId="0" xfId="0" applyFont="1" applyAlignment="1">
      <alignment horizontal="center" wrapText="1"/>
    </xf>
    <xf numFmtId="0" fontId="104" fillId="0" borderId="0" xfId="0" applyFont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/>
    </xf>
    <xf numFmtId="0" fontId="88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101" fillId="0" borderId="15" xfId="0" applyFont="1" applyBorder="1" applyAlignment="1">
      <alignment/>
    </xf>
    <xf numFmtId="0" fontId="88" fillId="0" borderId="0" xfId="0" applyFont="1" applyFill="1" applyBorder="1" applyAlignment="1">
      <alignment/>
    </xf>
    <xf numFmtId="0" fontId="88" fillId="0" borderId="0" xfId="0" applyFont="1" applyFill="1" applyAlignment="1">
      <alignment horizontal="center"/>
    </xf>
    <xf numFmtId="3" fontId="3" fillId="0" borderId="0" xfId="73" applyNumberFormat="1" applyFont="1" applyBorder="1" applyAlignment="1">
      <alignment/>
      <protection/>
    </xf>
    <xf numFmtId="3" fontId="3" fillId="0" borderId="11" xfId="73" applyNumberFormat="1" applyFont="1" applyBorder="1" applyAlignment="1">
      <alignment/>
      <protection/>
    </xf>
    <xf numFmtId="0" fontId="10" fillId="0" borderId="11" xfId="73" applyFont="1" applyBorder="1">
      <alignment/>
      <protection/>
    </xf>
    <xf numFmtId="0" fontId="4" fillId="0" borderId="11" xfId="73" applyFont="1" applyFill="1" applyBorder="1" applyAlignment="1" quotePrefix="1">
      <alignment vertical="center" wrapText="1"/>
      <protection/>
    </xf>
    <xf numFmtId="0" fontId="104" fillId="0" borderId="0" xfId="0" applyFont="1" applyBorder="1" applyAlignment="1">
      <alignment horizontal="left" vertical="center" wrapText="1"/>
    </xf>
    <xf numFmtId="0" fontId="3" fillId="0" borderId="0" xfId="73" applyFont="1" applyBorder="1" applyAlignment="1">
      <alignment horizontal="center"/>
      <protection/>
    </xf>
    <xf numFmtId="0" fontId="10" fillId="0" borderId="0" xfId="73" applyFont="1" applyFill="1" applyBorder="1">
      <alignment/>
      <protection/>
    </xf>
    <xf numFmtId="0" fontId="10" fillId="0" borderId="11" xfId="74" applyFont="1" applyFill="1" applyBorder="1" applyAlignment="1">
      <alignment horizontal="left"/>
      <protection/>
    </xf>
    <xf numFmtId="0" fontId="102" fillId="0" borderId="0" xfId="0" applyFont="1" applyAlignment="1">
      <alignment/>
    </xf>
    <xf numFmtId="0" fontId="91" fillId="0" borderId="0" xfId="0" applyFont="1" applyAlignment="1">
      <alignment/>
    </xf>
    <xf numFmtId="0" fontId="101" fillId="0" borderId="11" xfId="0" applyFont="1" applyBorder="1" applyAlignment="1">
      <alignment/>
    </xf>
    <xf numFmtId="169" fontId="91" fillId="0" borderId="11" xfId="46" applyNumberFormat="1" applyFont="1" applyBorder="1" applyAlignment="1">
      <alignment vertical="center" wrapText="1"/>
    </xf>
    <xf numFmtId="3" fontId="91" fillId="0" borderId="11" xfId="0" applyNumberFormat="1" applyFont="1" applyBorder="1" applyAlignment="1">
      <alignment vertical="center" wrapText="1"/>
    </xf>
    <xf numFmtId="0" fontId="104" fillId="0" borderId="0" xfId="0" applyFont="1" applyBorder="1" applyAlignment="1">
      <alignment horizontal="left" wrapText="1"/>
    </xf>
    <xf numFmtId="0" fontId="10" fillId="0" borderId="0" xfId="74" applyFont="1" applyFill="1" applyBorder="1" applyAlignment="1">
      <alignment horizontal="left"/>
      <protection/>
    </xf>
    <xf numFmtId="0" fontId="4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3" fontId="28" fillId="0" borderId="0" xfId="0" applyNumberFormat="1" applyFont="1" applyAlignment="1">
      <alignment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22" fillId="0" borderId="0" xfId="0" applyFont="1" applyBorder="1" applyAlignment="1">
      <alignment/>
    </xf>
    <xf numFmtId="3" fontId="54" fillId="0" borderId="0" xfId="0" applyNumberFormat="1" applyFont="1" applyAlignment="1">
      <alignment/>
    </xf>
    <xf numFmtId="0" fontId="22" fillId="0" borderId="11" xfId="0" applyFont="1" applyBorder="1" applyAlignment="1">
      <alignment horizontal="left" vertical="center" wrapText="1"/>
    </xf>
    <xf numFmtId="3" fontId="5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70" fillId="0" borderId="0" xfId="0" applyNumberFormat="1" applyFont="1" applyAlignment="1">
      <alignment/>
    </xf>
    <xf numFmtId="0" fontId="102" fillId="0" borderId="0" xfId="0" applyFont="1" applyAlignment="1">
      <alignment wrapText="1"/>
    </xf>
    <xf numFmtId="3" fontId="4" fillId="0" borderId="15" xfId="0" applyNumberFormat="1" applyFont="1" applyBorder="1" applyAlignment="1">
      <alignment/>
    </xf>
    <xf numFmtId="0" fontId="104" fillId="0" borderId="11" xfId="0" applyFont="1" applyBorder="1" applyAlignment="1">
      <alignment horizontal="left" wrapText="1"/>
    </xf>
    <xf numFmtId="0" fontId="104" fillId="0" borderId="15" xfId="0" applyFont="1" applyBorder="1" applyAlignment="1">
      <alignment horizontal="left"/>
    </xf>
    <xf numFmtId="0" fontId="104" fillId="0" borderId="15" xfId="0" applyFont="1" applyBorder="1" applyAlignment="1">
      <alignment horizontal="left" wrapText="1"/>
    </xf>
    <xf numFmtId="3" fontId="4" fillId="0" borderId="15" xfId="73" applyNumberFormat="1" applyFont="1" applyFill="1" applyBorder="1" applyAlignment="1">
      <alignment vertical="center"/>
      <protection/>
    </xf>
    <xf numFmtId="0" fontId="10" fillId="0" borderId="15" xfId="74" applyFont="1" applyFill="1" applyBorder="1" applyAlignment="1">
      <alignment horizontal="left"/>
      <protection/>
    </xf>
    <xf numFmtId="0" fontId="4" fillId="0" borderId="15" xfId="73" applyFont="1" applyFill="1" applyBorder="1" applyAlignment="1" quotePrefix="1">
      <alignment vertical="center" wrapText="1"/>
      <protection/>
    </xf>
    <xf numFmtId="0" fontId="10" fillId="0" borderId="11" xfId="73" applyFont="1" applyFill="1" applyBorder="1">
      <alignment/>
      <protection/>
    </xf>
    <xf numFmtId="0" fontId="88" fillId="0" borderId="11" xfId="0" applyFont="1" applyBorder="1" applyAlignment="1">
      <alignment horizontal="left" vertical="center" wrapText="1"/>
    </xf>
    <xf numFmtId="0" fontId="102" fillId="0" borderId="0" xfId="0" applyFont="1" applyAlignment="1">
      <alignment horizontal="center" wrapText="1"/>
    </xf>
    <xf numFmtId="0" fontId="88" fillId="0" borderId="15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/>
    </xf>
    <xf numFmtId="0" fontId="96" fillId="0" borderId="10" xfId="74" applyFont="1" applyFill="1" applyBorder="1" applyAlignment="1" quotePrefix="1">
      <alignment vertical="center"/>
      <protection/>
    </xf>
    <xf numFmtId="0" fontId="91" fillId="0" borderId="11" xfId="0" applyFont="1" applyBorder="1" applyAlignment="1">
      <alignment/>
    </xf>
    <xf numFmtId="0" fontId="91" fillId="0" borderId="0" xfId="0" applyFont="1" applyBorder="1" applyAlignment="1">
      <alignment/>
    </xf>
    <xf numFmtId="0" fontId="88" fillId="0" borderId="11" xfId="0" applyFont="1" applyFill="1" applyBorder="1" applyAlignment="1">
      <alignment/>
    </xf>
    <xf numFmtId="0" fontId="88" fillId="0" borderId="15" xfId="0" applyFont="1" applyFill="1" applyBorder="1" applyAlignment="1">
      <alignment/>
    </xf>
    <xf numFmtId="3" fontId="3" fillId="0" borderId="15" xfId="73" applyNumberFormat="1" applyFont="1" applyBorder="1" applyAlignment="1">
      <alignment/>
      <protection/>
    </xf>
    <xf numFmtId="0" fontId="88" fillId="0" borderId="0" xfId="0" applyFont="1" applyBorder="1" applyAlignment="1">
      <alignment horizontal="left"/>
    </xf>
    <xf numFmtId="0" fontId="91" fillId="0" borderId="15" xfId="0" applyFont="1" applyBorder="1" applyAlignment="1">
      <alignment/>
    </xf>
    <xf numFmtId="0" fontId="88" fillId="0" borderId="0" xfId="0" applyFont="1" applyFill="1" applyBorder="1" applyAlignment="1">
      <alignment horizontal="center"/>
    </xf>
    <xf numFmtId="0" fontId="4" fillId="0" borderId="15" xfId="73" applyFont="1" applyFill="1" applyBorder="1" applyAlignment="1">
      <alignment horizontal="left" vertical="center" wrapText="1"/>
      <protection/>
    </xf>
    <xf numFmtId="0" fontId="4" fillId="0" borderId="11" xfId="73" applyFont="1" applyFill="1" applyBorder="1" applyAlignment="1">
      <alignment horizontal="left" vertical="center" wrapText="1"/>
      <protection/>
    </xf>
    <xf numFmtId="0" fontId="4" fillId="0" borderId="0" xfId="73" applyFont="1" applyFill="1" applyBorder="1" applyAlignment="1">
      <alignment horizontal="left" vertical="center" wrapText="1"/>
      <protection/>
    </xf>
    <xf numFmtId="3" fontId="88" fillId="0" borderId="0" xfId="0" applyNumberFormat="1" applyFont="1" applyBorder="1" applyAlignment="1">
      <alignment horizontal="right" wrapText="1"/>
    </xf>
    <xf numFmtId="0" fontId="93" fillId="0" borderId="0" xfId="0" applyFont="1" applyBorder="1" applyAlignment="1">
      <alignment horizontal="right" vertical="center"/>
    </xf>
    <xf numFmtId="0" fontId="88" fillId="0" borderId="0" xfId="0" applyFont="1" applyBorder="1" applyAlignment="1">
      <alignment horizontal="left" vertical="center"/>
    </xf>
    <xf numFmtId="3" fontId="88" fillId="0" borderId="11" xfId="0" applyNumberFormat="1" applyFont="1" applyBorder="1" applyAlignment="1">
      <alignment horizontal="right"/>
    </xf>
    <xf numFmtId="3" fontId="88" fillId="0" borderId="11" xfId="0" applyNumberFormat="1" applyFont="1" applyBorder="1" applyAlignment="1">
      <alignment horizontal="right" wrapText="1"/>
    </xf>
    <xf numFmtId="0" fontId="88" fillId="0" borderId="0" xfId="0" applyFont="1" applyBorder="1" applyAlignment="1">
      <alignment horizontal="left" vertical="center" wrapText="1"/>
    </xf>
    <xf numFmtId="3" fontId="88" fillId="0" borderId="11" xfId="0" applyNumberFormat="1" applyFont="1" applyBorder="1" applyAlignment="1">
      <alignment horizontal="right" vertical="center"/>
    </xf>
    <xf numFmtId="0" fontId="89" fillId="0" borderId="0" xfId="0" applyFont="1" applyBorder="1" applyAlignment="1">
      <alignment/>
    </xf>
    <xf numFmtId="0" fontId="88" fillId="0" borderId="11" xfId="0" applyFont="1" applyFill="1" applyBorder="1" applyAlignment="1" quotePrefix="1">
      <alignment horizontal="left"/>
    </xf>
    <xf numFmtId="0" fontId="91" fillId="0" borderId="15" xfId="0" applyFont="1" applyBorder="1" applyAlignment="1" quotePrefix="1">
      <alignment/>
    </xf>
    <xf numFmtId="0" fontId="88" fillId="0" borderId="10" xfId="0" applyFont="1" applyBorder="1" applyAlignment="1">
      <alignment/>
    </xf>
    <xf numFmtId="3" fontId="4" fillId="0" borderId="10" xfId="73" applyNumberFormat="1" applyFont="1" applyBorder="1" applyAlignment="1">
      <alignment/>
      <protection/>
    </xf>
    <xf numFmtId="0" fontId="88" fillId="0" borderId="11" xfId="0" applyFont="1" applyBorder="1" applyAlignment="1">
      <alignment horizontal="left" vertical="center" wrapText="1"/>
    </xf>
    <xf numFmtId="0" fontId="102" fillId="0" borderId="0" xfId="0" applyFont="1" applyAlignment="1">
      <alignment horizontal="center" wrapText="1"/>
    </xf>
    <xf numFmtId="0" fontId="88" fillId="0" borderId="15" xfId="0" applyFont="1" applyBorder="1" applyAlignment="1">
      <alignment horizontal="left" vertical="center" wrapText="1"/>
    </xf>
    <xf numFmtId="0" fontId="3" fillId="0" borderId="0" xfId="73" applyFont="1" applyBorder="1" applyAlignment="1">
      <alignment horizontal="center"/>
      <protection/>
    </xf>
    <xf numFmtId="0" fontId="89" fillId="0" borderId="11" xfId="0" applyFont="1" applyBorder="1" applyAlignment="1">
      <alignment horizontal="center" vertical="center" wrapText="1"/>
    </xf>
    <xf numFmtId="0" fontId="102" fillId="0" borderId="0" xfId="0" applyFont="1" applyAlignment="1">
      <alignment horizontal="center"/>
    </xf>
    <xf numFmtId="0" fontId="104" fillId="0" borderId="11" xfId="0" applyFont="1" applyBorder="1" applyAlignment="1">
      <alignment horizontal="left" wrapText="1"/>
    </xf>
    <xf numFmtId="0" fontId="104" fillId="0" borderId="0" xfId="0" applyFont="1" applyBorder="1" applyAlignment="1">
      <alignment horizontal="left" vertical="center" wrapText="1"/>
    </xf>
    <xf numFmtId="0" fontId="99" fillId="0" borderId="0" xfId="0" applyFont="1" applyAlignment="1">
      <alignment horizontal="center"/>
    </xf>
    <xf numFmtId="0" fontId="99" fillId="34" borderId="0" xfId="0" applyFont="1" applyFill="1" applyAlignment="1">
      <alignment horizontal="center"/>
    </xf>
    <xf numFmtId="0" fontId="88" fillId="0" borderId="11" xfId="0" applyFont="1" applyBorder="1" applyAlignment="1">
      <alignment horizontal="left" wrapText="1"/>
    </xf>
    <xf numFmtId="0" fontId="104" fillId="0" borderId="11" xfId="0" applyFont="1" applyBorder="1" applyAlignment="1">
      <alignment horizontal="center" wrapText="1"/>
    </xf>
    <xf numFmtId="0" fontId="4" fillId="0" borderId="16" xfId="73" applyFont="1" applyFill="1" applyBorder="1" applyAlignment="1">
      <alignment vertical="center" wrapText="1"/>
      <protection/>
    </xf>
    <xf numFmtId="0" fontId="4" fillId="0" borderId="11" xfId="73" applyFont="1" applyFill="1" applyBorder="1" applyAlignment="1" quotePrefix="1">
      <alignment vertical="center" wrapText="1"/>
      <protection/>
    </xf>
    <xf numFmtId="0" fontId="21" fillId="0" borderId="0" xfId="73" applyFont="1" applyBorder="1" applyAlignment="1">
      <alignment horizontal="center"/>
      <protection/>
    </xf>
    <xf numFmtId="3" fontId="4" fillId="33" borderId="10" xfId="74" applyNumberFormat="1" applyFont="1" applyFill="1" applyBorder="1" applyAlignment="1">
      <alignment wrapText="1"/>
      <protection/>
    </xf>
    <xf numFmtId="0" fontId="10" fillId="0" borderId="10" xfId="74" applyFont="1" applyFill="1" applyBorder="1" applyAlignment="1">
      <alignment wrapText="1"/>
      <protection/>
    </xf>
    <xf numFmtId="0" fontId="93" fillId="0" borderId="0" xfId="0" applyFont="1" applyAlignment="1">
      <alignment horizontal="center"/>
    </xf>
    <xf numFmtId="0" fontId="4" fillId="0" borderId="10" xfId="74" applyFont="1" applyFill="1" applyBorder="1" applyAlignment="1">
      <alignment horizontal="center" vertical="center"/>
      <protection/>
    </xf>
    <xf numFmtId="0" fontId="4" fillId="0" borderId="10" xfId="74" applyFont="1" applyFill="1" applyBorder="1" applyAlignment="1">
      <alignment vertical="center" wrapText="1"/>
      <protection/>
    </xf>
    <xf numFmtId="3" fontId="4" fillId="33" borderId="10" xfId="74" applyNumberFormat="1" applyFont="1" applyFill="1" applyBorder="1" applyAlignment="1">
      <alignment vertical="center" wrapText="1"/>
      <protection/>
    </xf>
    <xf numFmtId="0" fontId="21" fillId="0" borderId="10" xfId="74" applyFont="1" applyFill="1" applyBorder="1" applyAlignment="1">
      <alignment vertical="center" wrapText="1"/>
      <protection/>
    </xf>
    <xf numFmtId="0" fontId="21" fillId="0" borderId="10" xfId="74" applyFont="1" applyFill="1" applyBorder="1" applyAlignment="1">
      <alignment vertical="center"/>
      <protection/>
    </xf>
    <xf numFmtId="0" fontId="21" fillId="0" borderId="10" xfId="74" applyFont="1" applyFill="1" applyBorder="1" applyAlignment="1">
      <alignment horizontal="left" vertical="center" wrapText="1"/>
      <protection/>
    </xf>
    <xf numFmtId="0" fontId="4" fillId="0" borderId="12" xfId="74" applyFont="1" applyFill="1" applyBorder="1" applyAlignment="1">
      <alignment horizontal="center" vertical="center"/>
      <protection/>
    </xf>
    <xf numFmtId="0" fontId="4" fillId="0" borderId="14" xfId="74" applyFont="1" applyFill="1" applyBorder="1" applyAlignment="1">
      <alignment horizontal="center" vertical="center"/>
      <protection/>
    </xf>
    <xf numFmtId="0" fontId="4" fillId="0" borderId="17" xfId="74" applyFont="1" applyFill="1" applyBorder="1" applyAlignment="1">
      <alignment horizontal="center" vertical="center" wrapText="1"/>
      <protection/>
    </xf>
    <xf numFmtId="0" fontId="4" fillId="0" borderId="15" xfId="74" applyFont="1" applyFill="1" applyBorder="1" applyAlignment="1">
      <alignment horizontal="center" vertical="center" wrapText="1"/>
      <protection/>
    </xf>
    <xf numFmtId="0" fontId="4" fillId="0" borderId="18" xfId="7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33" borderId="10" xfId="74" applyNumberFormat="1" applyFont="1" applyFill="1" applyBorder="1" applyAlignment="1">
      <alignment horizontal="center" vertical="center" wrapText="1"/>
      <protection/>
    </xf>
    <xf numFmtId="3" fontId="4" fillId="33" borderId="17" xfId="74" applyNumberFormat="1" applyFont="1" applyFill="1" applyBorder="1" applyAlignment="1">
      <alignment horizontal="center" vertical="center" wrapText="1"/>
      <protection/>
    </xf>
    <xf numFmtId="3" fontId="4" fillId="33" borderId="18" xfId="74" applyNumberFormat="1" applyFont="1" applyFill="1" applyBorder="1" applyAlignment="1">
      <alignment horizontal="center" vertical="center" wrapText="1"/>
      <protection/>
    </xf>
    <xf numFmtId="0" fontId="93" fillId="0" borderId="0" xfId="0" applyFont="1" applyAlignment="1">
      <alignment horizontal="center" wrapText="1"/>
    </xf>
    <xf numFmtId="0" fontId="21" fillId="0" borderId="17" xfId="74" applyFont="1" applyFill="1" applyBorder="1" applyAlignment="1">
      <alignment vertical="center" wrapText="1"/>
      <protection/>
    </xf>
    <xf numFmtId="0" fontId="21" fillId="0" borderId="15" xfId="74" applyFont="1" applyFill="1" applyBorder="1" applyAlignment="1">
      <alignment vertical="center" wrapText="1"/>
      <protection/>
    </xf>
    <xf numFmtId="0" fontId="21" fillId="0" borderId="18" xfId="74" applyFont="1" applyFill="1" applyBorder="1" applyAlignment="1">
      <alignment vertical="center" wrapText="1"/>
      <protection/>
    </xf>
    <xf numFmtId="3" fontId="4" fillId="33" borderId="12" xfId="74" applyNumberFormat="1" applyFont="1" applyFill="1" applyBorder="1" applyAlignment="1">
      <alignment vertical="center" wrapText="1"/>
      <protection/>
    </xf>
    <xf numFmtId="3" fontId="4" fillId="33" borderId="14" xfId="74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3" fontId="4" fillId="33" borderId="12" xfId="74" applyNumberFormat="1" applyFont="1" applyFill="1" applyBorder="1" applyAlignment="1">
      <alignment horizontal="center" vertical="center" wrapText="1"/>
      <protection/>
    </xf>
    <xf numFmtId="3" fontId="4" fillId="33" borderId="14" xfId="74" applyNumberFormat="1" applyFont="1" applyFill="1" applyBorder="1" applyAlignment="1">
      <alignment horizontal="center" vertical="center" wrapText="1"/>
      <protection/>
    </xf>
    <xf numFmtId="0" fontId="5" fillId="0" borderId="0" xfId="72" applyFont="1" applyFill="1" applyAlignment="1">
      <alignment horizontal="center" wrapText="1"/>
      <protection/>
    </xf>
    <xf numFmtId="0" fontId="4" fillId="0" borderId="19" xfId="74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0" xfId="74" applyFont="1" applyFill="1" applyBorder="1" applyAlignment="1">
      <alignment horizontal="center" vertical="center" wrapText="1"/>
      <protection/>
    </xf>
    <xf numFmtId="3" fontId="94" fillId="0" borderId="11" xfId="68" applyNumberFormat="1" applyFont="1" applyBorder="1" applyAlignment="1">
      <alignment horizontal="justify" vertical="center" wrapText="1"/>
      <protection/>
    </xf>
    <xf numFmtId="3" fontId="94" fillId="0" borderId="0" xfId="68" applyNumberFormat="1" applyFont="1" applyBorder="1" applyAlignment="1">
      <alignment horizontal="justify" vertical="center" wrapText="1"/>
      <protection/>
    </xf>
    <xf numFmtId="3" fontId="89" fillId="0" borderId="0" xfId="68" applyNumberFormat="1" applyFont="1" applyBorder="1" applyAlignment="1">
      <alignment vertical="center" wrapText="1"/>
      <protection/>
    </xf>
    <xf numFmtId="3" fontId="94" fillId="0" borderId="0" xfId="68" applyNumberFormat="1" applyFont="1" applyBorder="1" applyAlignment="1">
      <alignment horizontal="left" vertical="center" wrapText="1"/>
      <protection/>
    </xf>
  </cellXfs>
  <cellStyles count="6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4" xfId="62"/>
    <cellStyle name="Normál 2 5" xfId="63"/>
    <cellStyle name="Normál 3" xfId="64"/>
    <cellStyle name="Normál 3 2" xfId="65"/>
    <cellStyle name="Normál 4" xfId="66"/>
    <cellStyle name="Normál 4 2" xfId="67"/>
    <cellStyle name="Normál 5" xfId="68"/>
    <cellStyle name="Normál 5 2" xfId="69"/>
    <cellStyle name="Normál 6" xfId="70"/>
    <cellStyle name="Normál_Baglad 2007. költségvetés 2" xfId="71"/>
    <cellStyle name="Normál_ktgv2004" xfId="72"/>
    <cellStyle name="Normál_Ljakabfa 2008(1). év költségvetés mód 04.17." xfId="73"/>
    <cellStyle name="Normál_Munka1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  <cellStyle name="Százalék 2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zoomScalePageLayoutView="0" workbookViewId="0" topLeftCell="A52">
      <selection activeCell="A73" sqref="A73:IV75"/>
    </sheetView>
  </sheetViews>
  <sheetFormatPr defaultColWidth="9.140625" defaultRowHeight="15"/>
  <cols>
    <col min="1" max="1" width="4.140625" style="0" customWidth="1"/>
    <col min="2" max="2" width="5.00390625" style="0" customWidth="1"/>
    <col min="5" max="5" width="6.00390625" style="0" customWidth="1"/>
    <col min="7" max="7" width="3.00390625" style="0" customWidth="1"/>
    <col min="8" max="8" width="3.28125" style="0" customWidth="1"/>
    <col min="9" max="9" width="7.57421875" style="0" customWidth="1"/>
    <col min="10" max="10" width="8.7109375" style="0" customWidth="1"/>
    <col min="11" max="11" width="11.7109375" style="0" customWidth="1"/>
  </cols>
  <sheetData>
    <row r="1" spans="1:11" ht="44.25" customHeight="1">
      <c r="A1" s="398" t="s">
        <v>755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20.25">
      <c r="A2" s="156"/>
      <c r="B2" s="370"/>
      <c r="C2" s="158"/>
      <c r="D2" s="158"/>
      <c r="E2" s="158"/>
      <c r="F2" s="158"/>
      <c r="G2" s="158"/>
      <c r="H2" s="158"/>
      <c r="I2" s="158"/>
      <c r="J2" s="156"/>
      <c r="K2" s="158"/>
    </row>
    <row r="3" spans="1:11" ht="32.25">
      <c r="A3" s="234" t="s">
        <v>585</v>
      </c>
      <c r="C3" s="156"/>
      <c r="D3" s="234"/>
      <c r="E3" s="234"/>
      <c r="F3" s="234"/>
      <c r="G3" s="234"/>
      <c r="H3" s="234"/>
      <c r="I3" s="235"/>
      <c r="J3" s="342"/>
      <c r="K3" s="342" t="s">
        <v>504</v>
      </c>
    </row>
    <row r="4" spans="2:11" ht="15.75">
      <c r="B4" s="2" t="s">
        <v>726</v>
      </c>
      <c r="C4" s="234"/>
      <c r="D4" s="234"/>
      <c r="E4" s="234"/>
      <c r="F4" s="235"/>
      <c r="G4" s="234"/>
      <c r="H4" s="234"/>
      <c r="I4" s="234"/>
      <c r="J4" s="269"/>
      <c r="K4" s="269"/>
    </row>
    <row r="5" spans="2:11" ht="18.75">
      <c r="B5" s="149"/>
      <c r="C5" s="222" t="s">
        <v>725</v>
      </c>
      <c r="D5" s="222"/>
      <c r="E5" s="222"/>
      <c r="F5" s="233"/>
      <c r="G5" s="222"/>
      <c r="H5" s="222"/>
      <c r="I5" s="323"/>
      <c r="J5" s="223"/>
      <c r="K5" s="223">
        <v>1000000</v>
      </c>
    </row>
    <row r="6" spans="2:11" ht="15.75">
      <c r="B6" s="2" t="s">
        <v>724</v>
      </c>
      <c r="C6" s="220"/>
      <c r="D6" s="220"/>
      <c r="E6" s="220"/>
      <c r="F6" s="232"/>
      <c r="G6" s="220"/>
      <c r="H6" s="220"/>
      <c r="I6" s="151"/>
      <c r="J6" s="269"/>
      <c r="K6" s="269"/>
    </row>
    <row r="7" spans="2:11" ht="15.75">
      <c r="B7" s="2"/>
      <c r="C7" s="374" t="s">
        <v>693</v>
      </c>
      <c r="D7" s="322"/>
      <c r="E7" s="222"/>
      <c r="F7" s="222"/>
      <c r="G7" s="233"/>
      <c r="H7" s="222"/>
      <c r="I7" s="323"/>
      <c r="J7" s="223"/>
      <c r="K7" s="223">
        <v>47759</v>
      </c>
    </row>
    <row r="8" spans="2:11" ht="15.75">
      <c r="B8" s="220"/>
      <c r="C8" s="322" t="s">
        <v>677</v>
      </c>
      <c r="D8" s="322"/>
      <c r="E8" s="222"/>
      <c r="F8" s="222"/>
      <c r="G8" s="233"/>
      <c r="H8" s="222"/>
      <c r="I8" s="323"/>
      <c r="J8" s="223"/>
      <c r="K8" s="223">
        <v>200</v>
      </c>
    </row>
    <row r="9" spans="1:11" ht="20.25">
      <c r="A9" s="156"/>
      <c r="B9" s="222" t="s">
        <v>727</v>
      </c>
      <c r="C9" s="374"/>
      <c r="D9" s="321"/>
      <c r="E9" s="222"/>
      <c r="F9" s="222"/>
      <c r="G9" s="233"/>
      <c r="H9" s="222"/>
      <c r="I9" s="324"/>
      <c r="J9" s="223"/>
      <c r="K9" s="223">
        <v>300000</v>
      </c>
    </row>
    <row r="10" spans="1:11" ht="20.25">
      <c r="A10" s="156"/>
      <c r="B10" s="220" t="s">
        <v>665</v>
      </c>
      <c r="C10" s="220"/>
      <c r="D10" s="220"/>
      <c r="E10" s="220"/>
      <c r="F10" s="220"/>
      <c r="G10" s="232"/>
      <c r="H10" s="232"/>
      <c r="I10" s="232"/>
      <c r="J10" s="269"/>
      <c r="K10" s="269"/>
    </row>
    <row r="11" spans="1:11" ht="20.25">
      <c r="A11" s="156"/>
      <c r="B11" s="220"/>
      <c r="C11" s="222" t="s">
        <v>666</v>
      </c>
      <c r="D11" s="222"/>
      <c r="E11" s="222"/>
      <c r="F11" s="222"/>
      <c r="G11" s="233"/>
      <c r="H11" s="233"/>
      <c r="I11" s="233"/>
      <c r="J11" s="223"/>
      <c r="K11" s="223">
        <v>48278</v>
      </c>
    </row>
    <row r="12" spans="1:15" ht="20.25">
      <c r="A12" s="156"/>
      <c r="B12" s="220" t="s">
        <v>728</v>
      </c>
      <c r="C12" s="316"/>
      <c r="D12" s="220"/>
      <c r="E12" s="220"/>
      <c r="F12" s="220"/>
      <c r="G12" s="232"/>
      <c r="H12" s="232"/>
      <c r="I12" s="232"/>
      <c r="J12" s="269"/>
      <c r="K12" s="269"/>
      <c r="N12" s="149"/>
      <c r="O12" s="237"/>
    </row>
    <row r="13" spans="1:15" ht="20.25">
      <c r="A13" s="156"/>
      <c r="B13" s="149"/>
      <c r="C13" s="322" t="s">
        <v>729</v>
      </c>
      <c r="D13" s="222"/>
      <c r="E13" s="222"/>
      <c r="F13" s="222"/>
      <c r="G13" s="233"/>
      <c r="H13" s="233"/>
      <c r="I13" s="233"/>
      <c r="J13" s="223"/>
      <c r="K13" s="223">
        <v>500000</v>
      </c>
      <c r="N13" s="149"/>
      <c r="O13" s="237"/>
    </row>
    <row r="14" spans="1:15" ht="20.25">
      <c r="A14" s="156"/>
      <c r="B14" s="374" t="s">
        <v>730</v>
      </c>
      <c r="C14" s="322"/>
      <c r="D14" s="222"/>
      <c r="E14" s="222"/>
      <c r="F14" s="222"/>
      <c r="G14" s="233"/>
      <c r="H14" s="233"/>
      <c r="I14" s="233"/>
      <c r="J14" s="223"/>
      <c r="K14" s="223">
        <v>338500</v>
      </c>
      <c r="N14" s="149"/>
      <c r="O14" s="237"/>
    </row>
    <row r="15" spans="1:15" ht="20.25">
      <c r="A15" s="156"/>
      <c r="B15" s="220" t="s">
        <v>731</v>
      </c>
      <c r="C15" s="322"/>
      <c r="D15" s="222"/>
      <c r="E15" s="222"/>
      <c r="F15" s="222"/>
      <c r="G15" s="233"/>
      <c r="H15" s="233"/>
      <c r="I15" s="233"/>
      <c r="J15" s="223"/>
      <c r="K15" s="223">
        <v>17146</v>
      </c>
      <c r="N15" s="149"/>
      <c r="O15" s="237"/>
    </row>
    <row r="16" spans="1:15" ht="20.25">
      <c r="A16" s="156"/>
      <c r="B16" s="246" t="s">
        <v>695</v>
      </c>
      <c r="C16" s="322"/>
      <c r="D16" s="222"/>
      <c r="E16" s="222"/>
      <c r="F16" s="222"/>
      <c r="G16" s="233"/>
      <c r="H16" s="233"/>
      <c r="I16" s="233"/>
      <c r="J16" s="223"/>
      <c r="K16" s="223">
        <v>127150</v>
      </c>
      <c r="N16" s="149"/>
      <c r="O16" s="237"/>
    </row>
    <row r="17" spans="1:15" ht="20.25">
      <c r="A17" s="156"/>
      <c r="B17" s="222" t="s">
        <v>732</v>
      </c>
      <c r="C17" s="322"/>
      <c r="D17" s="222"/>
      <c r="E17" s="222"/>
      <c r="F17" s="222"/>
      <c r="G17" s="233"/>
      <c r="H17" s="233"/>
      <c r="I17" s="233"/>
      <c r="J17" s="223"/>
      <c r="K17" s="223">
        <v>5</v>
      </c>
      <c r="N17" s="149"/>
      <c r="O17" s="237"/>
    </row>
    <row r="18" spans="1:15" ht="20.25">
      <c r="A18" s="156"/>
      <c r="B18" s="247" t="s">
        <v>734</v>
      </c>
      <c r="C18" s="321"/>
      <c r="D18" s="222"/>
      <c r="E18" s="222"/>
      <c r="F18" s="222"/>
      <c r="G18" s="233"/>
      <c r="H18" s="233"/>
      <c r="I18" s="233"/>
      <c r="J18" s="223"/>
      <c r="K18" s="223">
        <v>214000</v>
      </c>
      <c r="N18" s="149"/>
      <c r="O18" s="237"/>
    </row>
    <row r="19" spans="1:15" ht="20.25">
      <c r="A19" s="156"/>
      <c r="B19" s="222" t="s">
        <v>733</v>
      </c>
      <c r="C19" s="322"/>
      <c r="D19" s="222"/>
      <c r="E19" s="222"/>
      <c r="F19" s="222"/>
      <c r="G19" s="233"/>
      <c r="H19" s="233"/>
      <c r="I19" s="233"/>
      <c r="J19" s="223"/>
      <c r="K19" s="223">
        <v>286000</v>
      </c>
      <c r="N19" s="149"/>
      <c r="O19" s="237"/>
    </row>
    <row r="20" spans="1:15" ht="20.25">
      <c r="A20" s="156"/>
      <c r="B20" s="220" t="s">
        <v>735</v>
      </c>
      <c r="C20" s="322"/>
      <c r="D20" s="222"/>
      <c r="E20" s="222"/>
      <c r="F20" s="222"/>
      <c r="G20" s="233"/>
      <c r="H20" s="233"/>
      <c r="I20" s="233"/>
      <c r="J20" s="223"/>
      <c r="K20" s="223">
        <v>589943</v>
      </c>
      <c r="N20" s="149"/>
      <c r="O20" s="237"/>
    </row>
    <row r="21" spans="1:16" ht="20.25">
      <c r="A21" s="156"/>
      <c r="B21" s="231"/>
      <c r="C21" s="236" t="s">
        <v>589</v>
      </c>
      <c r="D21" s="156"/>
      <c r="E21" s="242"/>
      <c r="F21" s="242"/>
      <c r="G21" s="242"/>
      <c r="H21" s="242"/>
      <c r="I21" s="220"/>
      <c r="J21" s="327"/>
      <c r="K21" s="327">
        <f>SUM(K4:K20)</f>
        <v>3468981</v>
      </c>
      <c r="O21" s="220"/>
      <c r="P21" s="237"/>
    </row>
    <row r="22" spans="1:16" ht="20.25">
      <c r="A22" s="156"/>
      <c r="B22" s="231"/>
      <c r="C22" s="236"/>
      <c r="D22" s="156"/>
      <c r="E22" s="242"/>
      <c r="F22" s="242"/>
      <c r="G22" s="242"/>
      <c r="H22" s="242"/>
      <c r="I22" s="220"/>
      <c r="J22" s="243"/>
      <c r="K22" s="243"/>
      <c r="O22" s="149"/>
      <c r="P22" s="237"/>
    </row>
    <row r="23" spans="1:11" ht="20.25">
      <c r="A23" s="156"/>
      <c r="B23" s="234" t="s">
        <v>578</v>
      </c>
      <c r="C23" s="156"/>
      <c r="D23" s="156"/>
      <c r="E23" s="242"/>
      <c r="F23" s="242"/>
      <c r="G23" s="242"/>
      <c r="H23" s="242"/>
      <c r="I23" s="220"/>
      <c r="J23" s="243"/>
      <c r="K23" s="243"/>
    </row>
    <row r="24" spans="1:11" ht="20.25">
      <c r="A24" s="156"/>
      <c r="B24" s="222" t="s">
        <v>736</v>
      </c>
      <c r="C24" s="376"/>
      <c r="D24" s="337"/>
      <c r="E24" s="244"/>
      <c r="F24" s="244"/>
      <c r="G24" s="244"/>
      <c r="H24" s="244"/>
      <c r="I24" s="222"/>
      <c r="J24" s="223"/>
      <c r="K24" s="223">
        <v>589943</v>
      </c>
    </row>
    <row r="25" spans="1:11" ht="20.25">
      <c r="A25" s="156"/>
      <c r="B25" s="241" t="s">
        <v>621</v>
      </c>
      <c r="C25" s="237"/>
      <c r="D25" s="156"/>
      <c r="E25" s="242"/>
      <c r="F25" s="242"/>
      <c r="G25" s="242"/>
      <c r="H25" s="242"/>
      <c r="I25" s="220"/>
      <c r="J25" s="243"/>
      <c r="K25" s="243"/>
    </row>
    <row r="26" spans="1:11" ht="20.25">
      <c r="A26" s="156"/>
      <c r="C26" s="322" t="s">
        <v>753</v>
      </c>
      <c r="D26" s="337"/>
      <c r="E26" s="244"/>
      <c r="F26" s="244"/>
      <c r="G26" s="244"/>
      <c r="H26" s="244"/>
      <c r="I26" s="222"/>
      <c r="J26" s="245"/>
      <c r="K26" s="245">
        <v>1000000</v>
      </c>
    </row>
    <row r="27" spans="1:11" ht="20.25">
      <c r="A27" s="156"/>
      <c r="C27" s="321" t="s">
        <v>751</v>
      </c>
      <c r="D27" s="324"/>
      <c r="E27" s="246"/>
      <c r="F27" s="246"/>
      <c r="G27" s="246"/>
      <c r="H27" s="246"/>
      <c r="I27" s="247"/>
      <c r="J27" s="248"/>
      <c r="K27" s="248">
        <v>26753</v>
      </c>
    </row>
    <row r="28" spans="1:11" ht="20.25">
      <c r="A28" s="156"/>
      <c r="C28" s="321" t="s">
        <v>752</v>
      </c>
      <c r="D28" s="324"/>
      <c r="E28" s="246"/>
      <c r="F28" s="246"/>
      <c r="G28" s="246"/>
      <c r="H28" s="246"/>
      <c r="I28" s="247"/>
      <c r="J28" s="248"/>
      <c r="K28" s="248">
        <v>7223</v>
      </c>
    </row>
    <row r="29" spans="1:11" ht="20.25">
      <c r="A29" s="156"/>
      <c r="B29" s="237" t="s">
        <v>738</v>
      </c>
      <c r="C29" s="237"/>
      <c r="D29" s="156"/>
      <c r="E29" s="242"/>
      <c r="F29" s="242"/>
      <c r="G29" s="242"/>
      <c r="H29" s="242"/>
      <c r="I29" s="220"/>
      <c r="J29" s="243"/>
      <c r="K29" s="243"/>
    </row>
    <row r="30" spans="1:11" ht="20.25">
      <c r="A30" s="156"/>
      <c r="B30" s="326"/>
      <c r="C30" s="322" t="s">
        <v>737</v>
      </c>
      <c r="D30" s="337"/>
      <c r="E30" s="244"/>
      <c r="F30" s="244"/>
      <c r="G30" s="244"/>
      <c r="H30" s="244"/>
      <c r="I30" s="222"/>
      <c r="J30" s="245"/>
      <c r="K30" s="245">
        <v>286000</v>
      </c>
    </row>
    <row r="31" spans="1:11" ht="20.25">
      <c r="A31" s="156"/>
      <c r="B31" s="326"/>
      <c r="C31" s="321" t="s">
        <v>739</v>
      </c>
      <c r="D31" s="324"/>
      <c r="E31" s="246"/>
      <c r="F31" s="246"/>
      <c r="G31" s="246"/>
      <c r="H31" s="246"/>
      <c r="I31" s="247"/>
      <c r="J31" s="248"/>
      <c r="K31" s="248">
        <v>13501</v>
      </c>
    </row>
    <row r="32" spans="1:11" ht="20.25">
      <c r="A32" s="156"/>
      <c r="B32" s="326"/>
      <c r="C32" s="321" t="s">
        <v>740</v>
      </c>
      <c r="D32" s="324"/>
      <c r="E32" s="246"/>
      <c r="F32" s="246"/>
      <c r="G32" s="246"/>
      <c r="H32" s="246"/>
      <c r="I32" s="247"/>
      <c r="J32" s="248"/>
      <c r="K32" s="248">
        <v>3645</v>
      </c>
    </row>
    <row r="33" spans="1:11" ht="20.25">
      <c r="A33" s="156"/>
      <c r="B33" s="326"/>
      <c r="C33" s="380" t="s">
        <v>743</v>
      </c>
      <c r="D33" s="324"/>
      <c r="E33" s="246"/>
      <c r="F33" s="246"/>
      <c r="G33" s="246"/>
      <c r="H33" s="246"/>
      <c r="I33" s="247"/>
      <c r="J33" s="248"/>
      <c r="K33" s="248">
        <v>500000</v>
      </c>
    </row>
    <row r="34" spans="1:11" ht="20.25">
      <c r="A34" s="156"/>
      <c r="B34" s="220" t="s">
        <v>667</v>
      </c>
      <c r="C34" s="239"/>
      <c r="D34" s="239"/>
      <c r="E34" s="232"/>
      <c r="F34" s="258"/>
      <c r="G34" s="294"/>
      <c r="H34" s="242"/>
      <c r="I34" s="220"/>
      <c r="J34" s="243"/>
      <c r="K34" s="243"/>
    </row>
    <row r="35" spans="1:11" ht="20.25">
      <c r="A35" s="156"/>
      <c r="B35" s="220"/>
      <c r="C35" s="397" t="s">
        <v>668</v>
      </c>
      <c r="D35" s="397"/>
      <c r="E35" s="397"/>
      <c r="F35" s="397"/>
      <c r="G35" s="397"/>
      <c r="H35" s="244"/>
      <c r="I35" s="222"/>
      <c r="J35" s="245"/>
      <c r="K35" s="245">
        <v>80366</v>
      </c>
    </row>
    <row r="36" spans="1:11" ht="20.25">
      <c r="A36" s="156"/>
      <c r="B36" s="257"/>
      <c r="C36" s="247" t="s">
        <v>661</v>
      </c>
      <c r="D36" s="247"/>
      <c r="E36" s="247"/>
      <c r="F36" s="303"/>
      <c r="G36" s="304"/>
      <c r="H36" s="377"/>
      <c r="I36" s="378"/>
      <c r="J36" s="248"/>
      <c r="K36" s="248">
        <v>15671</v>
      </c>
    </row>
    <row r="37" spans="1:11" ht="20.25">
      <c r="A37" s="156"/>
      <c r="B37" s="273" t="s">
        <v>696</v>
      </c>
      <c r="C37" s="2"/>
      <c r="D37" s="237"/>
      <c r="E37" s="230"/>
      <c r="F37" s="237"/>
      <c r="G37" s="237"/>
      <c r="H37" s="237"/>
      <c r="I37" s="327"/>
      <c r="J37" s="243"/>
      <c r="K37" s="243"/>
    </row>
    <row r="38" spans="1:11" ht="20.25">
      <c r="A38" s="156"/>
      <c r="B38" s="273"/>
      <c r="C38" s="247" t="s">
        <v>661</v>
      </c>
      <c r="D38" s="322"/>
      <c r="E38" s="337"/>
      <c r="F38" s="322"/>
      <c r="G38" s="322"/>
      <c r="H38" s="322"/>
      <c r="I38" s="328"/>
      <c r="J38" s="245"/>
      <c r="K38" s="245">
        <v>40315</v>
      </c>
    </row>
    <row r="39" spans="1:11" ht="20.25">
      <c r="A39" s="156"/>
      <c r="B39" s="273"/>
      <c r="C39" s="222" t="s">
        <v>705</v>
      </c>
      <c r="D39" s="222"/>
      <c r="E39" s="244"/>
      <c r="F39" s="244"/>
      <c r="G39" s="244"/>
      <c r="H39" s="244"/>
      <c r="I39" s="222"/>
      <c r="J39" s="245"/>
      <c r="K39" s="245">
        <v>300000</v>
      </c>
    </row>
    <row r="40" spans="1:22" ht="20.25">
      <c r="A40" s="156"/>
      <c r="B40" s="325" t="s">
        <v>681</v>
      </c>
      <c r="C40" s="325"/>
      <c r="D40" s="2"/>
      <c r="E40" s="242"/>
      <c r="F40" s="242"/>
      <c r="G40" s="242"/>
      <c r="H40" s="242"/>
      <c r="I40" s="220"/>
      <c r="J40" s="243"/>
      <c r="K40" s="243"/>
      <c r="N40" s="151"/>
      <c r="O40" s="151"/>
      <c r="P40" s="151"/>
      <c r="Q40" s="151"/>
      <c r="R40" s="151"/>
      <c r="S40" s="151"/>
      <c r="T40" s="151"/>
      <c r="U40" s="151"/>
      <c r="V40" s="151"/>
    </row>
    <row r="41" spans="1:22" ht="20.25">
      <c r="A41" s="156"/>
      <c r="B41" s="326"/>
      <c r="C41" s="322" t="s">
        <v>682</v>
      </c>
      <c r="D41" s="244"/>
      <c r="E41" s="244"/>
      <c r="F41" s="244"/>
      <c r="G41" s="244"/>
      <c r="H41" s="244"/>
      <c r="I41" s="222"/>
      <c r="J41" s="245"/>
      <c r="K41" s="245">
        <v>200</v>
      </c>
      <c r="N41" s="220"/>
      <c r="O41" s="325"/>
      <c r="P41" s="325"/>
      <c r="Q41" s="325"/>
      <c r="R41" s="220"/>
      <c r="S41" s="325"/>
      <c r="T41" s="325"/>
      <c r="U41" s="325"/>
      <c r="V41" s="220"/>
    </row>
    <row r="42" spans="1:22" ht="20.25">
      <c r="A42" s="156"/>
      <c r="B42" s="273" t="s">
        <v>702</v>
      </c>
      <c r="C42" s="242"/>
      <c r="D42" s="242"/>
      <c r="E42" s="242"/>
      <c r="F42" s="242"/>
      <c r="G42" s="242"/>
      <c r="H42" s="242"/>
      <c r="I42" s="220"/>
      <c r="J42" s="243"/>
      <c r="K42" s="243"/>
      <c r="N42" s="220"/>
      <c r="O42" s="325"/>
      <c r="P42" s="325"/>
      <c r="Q42" s="325"/>
      <c r="R42" s="220"/>
      <c r="S42" s="325"/>
      <c r="T42" s="325"/>
      <c r="U42" s="325"/>
      <c r="V42" s="220"/>
    </row>
    <row r="43" spans="1:22" ht="20.25">
      <c r="A43" s="156"/>
      <c r="B43" s="273"/>
      <c r="C43" s="244" t="s">
        <v>697</v>
      </c>
      <c r="D43" s="244"/>
      <c r="E43" s="244"/>
      <c r="F43" s="244"/>
      <c r="G43" s="244"/>
      <c r="H43" s="244"/>
      <c r="I43" s="222"/>
      <c r="J43" s="245"/>
      <c r="K43" s="245">
        <v>195037</v>
      </c>
      <c r="N43" s="220"/>
      <c r="O43" s="325"/>
      <c r="P43" s="325"/>
      <c r="Q43" s="325"/>
      <c r="R43" s="220"/>
      <c r="S43" s="325"/>
      <c r="T43" s="325"/>
      <c r="U43" s="325"/>
      <c r="V43" s="220"/>
    </row>
    <row r="44" spans="1:22" ht="20.25">
      <c r="A44" s="156"/>
      <c r="B44" s="273"/>
      <c r="C44" s="244" t="s">
        <v>698</v>
      </c>
      <c r="D44" s="244"/>
      <c r="E44" s="244"/>
      <c r="F44" s="244"/>
      <c r="G44" s="244"/>
      <c r="H44" s="244"/>
      <c r="I44" s="222"/>
      <c r="J44" s="245"/>
      <c r="K44" s="245">
        <v>52659</v>
      </c>
      <c r="N44" s="220"/>
      <c r="O44" s="325"/>
      <c r="P44" s="325"/>
      <c r="Q44" s="325"/>
      <c r="R44" s="220"/>
      <c r="S44" s="325"/>
      <c r="T44" s="325"/>
      <c r="U44" s="325"/>
      <c r="V44" s="220"/>
    </row>
    <row r="45" spans="1:22" ht="20.25">
      <c r="A45" s="156"/>
      <c r="B45" s="379" t="s">
        <v>742</v>
      </c>
      <c r="C45" s="273"/>
      <c r="D45" s="242"/>
      <c r="E45" s="242"/>
      <c r="F45" s="242"/>
      <c r="G45" s="242"/>
      <c r="H45" s="242"/>
      <c r="I45" s="220"/>
      <c r="J45" s="243"/>
      <c r="K45" s="243"/>
      <c r="N45" s="381"/>
      <c r="O45" s="237"/>
      <c r="P45" s="237"/>
      <c r="Q45" s="237"/>
      <c r="R45" s="381"/>
      <c r="S45" s="237"/>
      <c r="T45" s="237"/>
      <c r="U45" s="237"/>
      <c r="V45" s="381"/>
    </row>
    <row r="46" spans="1:22" ht="20.25">
      <c r="A46" s="156"/>
      <c r="B46" s="231"/>
      <c r="C46" s="244" t="s">
        <v>697</v>
      </c>
      <c r="D46" s="244"/>
      <c r="E46" s="244"/>
      <c r="F46" s="244"/>
      <c r="G46" s="244"/>
      <c r="H46" s="244"/>
      <c r="I46" s="222"/>
      <c r="J46" s="245"/>
      <c r="K46" s="245">
        <v>168504</v>
      </c>
      <c r="N46" s="237"/>
      <c r="O46" s="237"/>
      <c r="P46" s="237"/>
      <c r="Q46" s="237"/>
      <c r="R46" s="237"/>
      <c r="S46" s="237"/>
      <c r="T46" s="237"/>
      <c r="U46" s="237"/>
      <c r="V46" s="237"/>
    </row>
    <row r="47" spans="1:22" ht="20.25">
      <c r="A47" s="156"/>
      <c r="B47" s="231"/>
      <c r="C47" s="246" t="s">
        <v>698</v>
      </c>
      <c r="D47" s="399"/>
      <c r="E47" s="399"/>
      <c r="F47" s="399"/>
      <c r="G47" s="399"/>
      <c r="H47" s="399"/>
      <c r="I47" s="247"/>
      <c r="J47" s="248"/>
      <c r="K47" s="248">
        <v>45496</v>
      </c>
      <c r="N47" s="381"/>
      <c r="O47" s="237"/>
      <c r="P47" s="237"/>
      <c r="Q47" s="237"/>
      <c r="R47" s="381"/>
      <c r="S47" s="237"/>
      <c r="T47" s="237"/>
      <c r="U47" s="237"/>
      <c r="V47" s="381"/>
    </row>
    <row r="48" spans="1:22" ht="20.25">
      <c r="A48" s="156"/>
      <c r="B48" s="379" t="s">
        <v>749</v>
      </c>
      <c r="C48" s="242"/>
      <c r="D48" s="239"/>
      <c r="E48" s="239"/>
      <c r="F48" s="239"/>
      <c r="G48" s="239"/>
      <c r="H48" s="239"/>
      <c r="I48" s="220"/>
      <c r="J48" s="243"/>
      <c r="K48" s="243"/>
      <c r="N48" s="381"/>
      <c r="O48" s="237"/>
      <c r="P48" s="237"/>
      <c r="Q48" s="237"/>
      <c r="R48" s="381"/>
      <c r="S48" s="237"/>
      <c r="T48" s="237"/>
      <c r="U48" s="237"/>
      <c r="V48" s="381"/>
    </row>
    <row r="49" spans="1:22" ht="20.25">
      <c r="A49" s="156"/>
      <c r="B49" s="231"/>
      <c r="C49" s="244" t="s">
        <v>697</v>
      </c>
      <c r="D49" s="369"/>
      <c r="E49" s="369"/>
      <c r="F49" s="369"/>
      <c r="G49" s="369"/>
      <c r="H49" s="369"/>
      <c r="I49" s="222"/>
      <c r="J49" s="245"/>
      <c r="K49" s="245">
        <v>28000</v>
      </c>
      <c r="N49" s="381"/>
      <c r="O49" s="237"/>
      <c r="P49" s="237"/>
      <c r="Q49" s="237"/>
      <c r="R49" s="381"/>
      <c r="S49" s="237"/>
      <c r="T49" s="237"/>
      <c r="U49" s="237"/>
      <c r="V49" s="381"/>
    </row>
    <row r="50" spans="1:22" ht="20.25">
      <c r="A50" s="156"/>
      <c r="B50" s="231"/>
      <c r="C50" s="246" t="s">
        <v>698</v>
      </c>
      <c r="D50" s="371"/>
      <c r="E50" s="371"/>
      <c r="F50" s="371"/>
      <c r="G50" s="371"/>
      <c r="H50" s="371"/>
      <c r="I50" s="247"/>
      <c r="J50" s="248"/>
      <c r="K50" s="248">
        <v>7560</v>
      </c>
      <c r="N50" s="381"/>
      <c r="O50" s="237"/>
      <c r="P50" s="237"/>
      <c r="Q50" s="237"/>
      <c r="R50" s="381"/>
      <c r="S50" s="237"/>
      <c r="T50" s="237"/>
      <c r="U50" s="237"/>
      <c r="V50" s="381"/>
    </row>
    <row r="51" spans="1:22" ht="20.25">
      <c r="A51" s="156"/>
      <c r="B51" s="379" t="s">
        <v>750</v>
      </c>
      <c r="C51" s="242"/>
      <c r="D51" s="239"/>
      <c r="E51" s="239"/>
      <c r="F51" s="239"/>
      <c r="G51" s="239"/>
      <c r="H51" s="239"/>
      <c r="I51" s="220"/>
      <c r="J51" s="243"/>
      <c r="K51" s="243"/>
      <c r="N51" s="381"/>
      <c r="O51" s="237"/>
      <c r="P51" s="237"/>
      <c r="Q51" s="237"/>
      <c r="R51" s="381"/>
      <c r="S51" s="237"/>
      <c r="T51" s="237"/>
      <c r="U51" s="237"/>
      <c r="V51" s="381"/>
    </row>
    <row r="52" spans="1:22" ht="20.25">
      <c r="A52" s="156"/>
      <c r="B52" s="231"/>
      <c r="C52" s="244" t="s">
        <v>668</v>
      </c>
      <c r="D52" s="369"/>
      <c r="E52" s="369"/>
      <c r="F52" s="369"/>
      <c r="G52" s="369"/>
      <c r="H52" s="369"/>
      <c r="I52" s="222"/>
      <c r="J52" s="245"/>
      <c r="K52" s="245">
        <v>107273</v>
      </c>
      <c r="N52" s="381"/>
      <c r="O52" s="237"/>
      <c r="P52" s="237"/>
      <c r="Q52" s="237"/>
      <c r="R52" s="381"/>
      <c r="S52" s="237"/>
      <c r="T52" s="237"/>
      <c r="U52" s="237"/>
      <c r="V52" s="381"/>
    </row>
    <row r="53" spans="1:22" ht="20.25">
      <c r="A53" s="156"/>
      <c r="B53" s="273" t="s">
        <v>707</v>
      </c>
      <c r="C53" s="242"/>
      <c r="D53" s="239"/>
      <c r="E53" s="239"/>
      <c r="F53" s="239"/>
      <c r="G53" s="239"/>
      <c r="H53" s="239"/>
      <c r="I53" s="220"/>
      <c r="J53" s="243"/>
      <c r="K53" s="243"/>
      <c r="N53" s="381"/>
      <c r="O53" s="237"/>
      <c r="P53" s="237"/>
      <c r="Q53" s="237"/>
      <c r="R53" s="381"/>
      <c r="S53" s="237"/>
      <c r="T53" s="237"/>
      <c r="U53" s="237"/>
      <c r="V53" s="381"/>
    </row>
    <row r="54" spans="1:22" ht="20.25">
      <c r="A54" s="156"/>
      <c r="B54" s="231"/>
      <c r="C54" s="247" t="s">
        <v>661</v>
      </c>
      <c r="D54" s="369"/>
      <c r="E54" s="369"/>
      <c r="F54" s="369"/>
      <c r="G54" s="369"/>
      <c r="H54" s="369"/>
      <c r="I54" s="222"/>
      <c r="J54" s="245"/>
      <c r="K54" s="245">
        <v>835</v>
      </c>
      <c r="N54" s="381"/>
      <c r="O54" s="237"/>
      <c r="P54" s="237"/>
      <c r="Q54" s="237"/>
      <c r="R54" s="381"/>
      <c r="S54" s="237"/>
      <c r="T54" s="237"/>
      <c r="U54" s="237"/>
      <c r="V54" s="381"/>
    </row>
    <row r="55" spans="1:11" ht="20.25">
      <c r="A55" s="156"/>
      <c r="B55" s="231"/>
      <c r="C55" s="236"/>
      <c r="D55" s="236" t="s">
        <v>589</v>
      </c>
      <c r="E55" s="386"/>
      <c r="F55" s="387"/>
      <c r="G55" s="239"/>
      <c r="H55" s="239"/>
      <c r="I55" s="2"/>
      <c r="J55" s="343"/>
      <c r="K55" s="343">
        <f>SUM(K24:K54)</f>
        <v>3468981</v>
      </c>
    </row>
    <row r="56" spans="1:11" ht="20.25">
      <c r="A56" s="156"/>
      <c r="B56" s="231"/>
      <c r="C56" s="236"/>
      <c r="D56" s="242"/>
      <c r="E56" s="240"/>
      <c r="F56" s="239"/>
      <c r="G56" s="239"/>
      <c r="H56" s="239"/>
      <c r="I56" s="2"/>
      <c r="J56" s="343"/>
      <c r="K56" s="229"/>
    </row>
    <row r="57" spans="1:11" ht="15.75">
      <c r="A57" s="234" t="s">
        <v>580</v>
      </c>
      <c r="C57" s="234"/>
      <c r="D57" s="234"/>
      <c r="E57" s="234"/>
      <c r="F57" s="234"/>
      <c r="G57" s="235"/>
      <c r="H57" s="234"/>
      <c r="I57" s="234"/>
      <c r="J57" s="344"/>
      <c r="K57" s="234"/>
    </row>
    <row r="58" spans="1:11" ht="20.25">
      <c r="A58" s="156"/>
      <c r="B58" s="251" t="s">
        <v>581</v>
      </c>
      <c r="D58" s="251"/>
      <c r="E58" s="251"/>
      <c r="F58" s="251"/>
      <c r="G58" s="251"/>
      <c r="H58" s="251" t="s">
        <v>582</v>
      </c>
      <c r="J58" s="345"/>
      <c r="K58" s="251"/>
    </row>
    <row r="59" spans="1:11" ht="20.25" hidden="1">
      <c r="A59" s="156"/>
      <c r="B59" s="253" t="s">
        <v>699</v>
      </c>
      <c r="C59" s="238"/>
      <c r="D59" s="251"/>
      <c r="E59" s="251"/>
      <c r="F59" s="251"/>
      <c r="G59" s="251"/>
      <c r="H59" s="254"/>
      <c r="I59" s="254"/>
      <c r="J59" s="346"/>
      <c r="K59" s="220"/>
    </row>
    <row r="60" spans="1:11" ht="20.25" hidden="1">
      <c r="A60" s="156"/>
      <c r="B60" s="253"/>
      <c r="C60" s="238"/>
      <c r="D60" s="251"/>
      <c r="E60" s="251"/>
      <c r="F60" s="251"/>
      <c r="G60" s="251"/>
      <c r="H60" s="254"/>
      <c r="I60" s="254"/>
      <c r="J60" s="346"/>
      <c r="K60" s="220"/>
    </row>
    <row r="61" spans="1:11" ht="20.25" hidden="1">
      <c r="A61" s="156"/>
      <c r="B61" s="253"/>
      <c r="C61" s="238"/>
      <c r="D61" s="251"/>
      <c r="E61" s="251"/>
      <c r="F61" s="251"/>
      <c r="G61" s="251"/>
      <c r="H61" s="254"/>
      <c r="I61" s="254"/>
      <c r="J61" s="346"/>
      <c r="K61" s="220"/>
    </row>
    <row r="62" spans="1:12" ht="15.75">
      <c r="A62" s="253" t="s">
        <v>578</v>
      </c>
      <c r="B62" s="238"/>
      <c r="C62" s="251"/>
      <c r="D62" s="251"/>
      <c r="E62" s="251"/>
      <c r="F62" s="251"/>
      <c r="G62" s="254"/>
      <c r="H62" s="254"/>
      <c r="I62" s="220"/>
      <c r="J62" s="346"/>
      <c r="K62" s="220"/>
      <c r="L62" s="151"/>
    </row>
    <row r="63" spans="1:15" ht="15.75">
      <c r="A63" s="253"/>
      <c r="B63" s="2" t="s">
        <v>747</v>
      </c>
      <c r="C63" s="251"/>
      <c r="D63" s="251"/>
      <c r="E63" s="251"/>
      <c r="F63" s="251"/>
      <c r="G63" s="254"/>
      <c r="H63" s="254"/>
      <c r="I63" s="220"/>
      <c r="J63" s="346"/>
      <c r="K63" s="220"/>
      <c r="L63" s="375"/>
      <c r="M63" s="336"/>
      <c r="N63" s="336"/>
      <c r="O63" s="336"/>
    </row>
    <row r="64" spans="1:15" ht="15.75">
      <c r="A64" s="2"/>
      <c r="B64" s="222" t="s">
        <v>745</v>
      </c>
      <c r="C64" s="369"/>
      <c r="D64" s="369"/>
      <c r="E64" s="369"/>
      <c r="F64" s="388">
        <v>266700</v>
      </c>
      <c r="G64" s="270"/>
      <c r="H64" s="376" t="s">
        <v>744</v>
      </c>
      <c r="I64" s="374"/>
      <c r="J64" s="383"/>
      <c r="K64" s="383"/>
      <c r="L64" s="233">
        <v>210000</v>
      </c>
      <c r="M64" s="336"/>
      <c r="N64" s="336"/>
      <c r="O64" s="336"/>
    </row>
    <row r="65" spans="1:15" ht="18.75" customHeight="1">
      <c r="A65" s="145"/>
      <c r="B65" s="336"/>
      <c r="C65" s="239"/>
      <c r="D65" s="239"/>
      <c r="E65" s="239"/>
      <c r="F65" s="385"/>
      <c r="G65" s="270"/>
      <c r="H65" s="377" t="s">
        <v>746</v>
      </c>
      <c r="I65" s="380"/>
      <c r="J65" s="382"/>
      <c r="K65" s="382"/>
      <c r="L65" s="272">
        <v>56700</v>
      </c>
      <c r="M65" s="336"/>
      <c r="N65" s="336"/>
      <c r="O65" s="336"/>
    </row>
    <row r="66" spans="1:15" ht="18.75" customHeight="1">
      <c r="A66" s="145"/>
      <c r="B66" s="374" t="s">
        <v>713</v>
      </c>
      <c r="C66" s="369"/>
      <c r="D66" s="369"/>
      <c r="E66" s="369"/>
      <c r="F66" s="389">
        <v>175000</v>
      </c>
      <c r="G66" s="270"/>
      <c r="H66" s="377" t="s">
        <v>712</v>
      </c>
      <c r="I66" s="380"/>
      <c r="J66" s="382"/>
      <c r="K66" s="382"/>
      <c r="L66" s="272">
        <v>175000</v>
      </c>
      <c r="M66" s="336"/>
      <c r="N66" s="336"/>
      <c r="O66" s="336"/>
    </row>
    <row r="67" spans="1:15" ht="18.75" customHeight="1">
      <c r="A67" s="145"/>
      <c r="B67" s="375"/>
      <c r="C67" s="239"/>
      <c r="D67" s="239"/>
      <c r="E67" s="239"/>
      <c r="F67" s="385"/>
      <c r="G67" s="270"/>
      <c r="H67" s="325"/>
      <c r="I67" s="375"/>
      <c r="J67" s="384"/>
      <c r="K67" s="384"/>
      <c r="L67" s="232"/>
      <c r="M67" s="336"/>
      <c r="N67" s="336"/>
      <c r="O67" s="336"/>
    </row>
    <row r="68" spans="1:15" ht="18.75" customHeight="1">
      <c r="A68" s="145"/>
      <c r="B68" s="273" t="s">
        <v>696</v>
      </c>
      <c r="C68" s="2"/>
      <c r="D68" s="239"/>
      <c r="E68" s="239"/>
      <c r="F68" s="385"/>
      <c r="G68" s="270"/>
      <c r="H68" s="273" t="s">
        <v>707</v>
      </c>
      <c r="I68" s="242"/>
      <c r="J68" s="242"/>
      <c r="K68" s="242"/>
      <c r="L68" s="242"/>
      <c r="M68" s="242"/>
      <c r="N68" s="336"/>
      <c r="O68" s="336"/>
    </row>
    <row r="69" spans="1:15" ht="18.75" customHeight="1">
      <c r="A69" s="145"/>
      <c r="B69" s="273"/>
      <c r="C69" s="244" t="s">
        <v>748</v>
      </c>
      <c r="D69" s="369"/>
      <c r="E69" s="369"/>
      <c r="F69" s="391">
        <v>20927</v>
      </c>
      <c r="G69" s="270"/>
      <c r="H69" s="273"/>
      <c r="I69" s="244" t="s">
        <v>748</v>
      </c>
      <c r="J69" s="244"/>
      <c r="K69" s="244"/>
      <c r="L69" s="391">
        <v>20927</v>
      </c>
      <c r="M69" s="242"/>
      <c r="N69" s="336"/>
      <c r="O69" s="336"/>
    </row>
    <row r="70" spans="1:15" s="151" customFormat="1" ht="18.75">
      <c r="A70" s="149"/>
      <c r="B70" s="273"/>
      <c r="D70" s="340"/>
      <c r="E70" s="340"/>
      <c r="F70" s="270"/>
      <c r="G70" s="258"/>
      <c r="H70" s="333"/>
      <c r="I70" s="341"/>
      <c r="J70" s="284"/>
      <c r="K70" s="232"/>
      <c r="L70" s="375"/>
      <c r="M70" s="242"/>
      <c r="N70" s="375"/>
      <c r="O70" s="336"/>
    </row>
    <row r="71" spans="1:15" s="151" customFormat="1" ht="18.75">
      <c r="A71" s="149"/>
      <c r="B71" s="167"/>
      <c r="C71" s="340"/>
      <c r="D71" s="340"/>
      <c r="E71" s="340"/>
      <c r="F71" s="270"/>
      <c r="G71" s="258"/>
      <c r="H71" s="333"/>
      <c r="I71" s="341"/>
      <c r="J71" s="284"/>
      <c r="K71" s="232"/>
      <c r="M71" s="242"/>
      <c r="O71" s="336"/>
    </row>
    <row r="72" spans="1:15" s="151" customFormat="1" ht="18.75">
      <c r="A72" s="149"/>
      <c r="B72" s="167"/>
      <c r="C72" s="340"/>
      <c r="D72" s="340"/>
      <c r="E72" s="340"/>
      <c r="F72" s="270"/>
      <c r="G72" s="258"/>
      <c r="H72" s="333"/>
      <c r="I72" s="341"/>
      <c r="J72" s="284"/>
      <c r="K72" s="232"/>
      <c r="O72" s="336"/>
    </row>
    <row r="73" spans="1:15" ht="16.5">
      <c r="A73" s="174" t="s">
        <v>754</v>
      </c>
      <c r="B73" s="155"/>
      <c r="C73" s="155"/>
      <c r="D73" s="155"/>
      <c r="E73" s="155"/>
      <c r="F73" s="224"/>
      <c r="G73" s="155"/>
      <c r="H73" s="178"/>
      <c r="I73" s="173"/>
      <c r="J73" s="284"/>
      <c r="K73" s="232"/>
      <c r="O73" s="336"/>
    </row>
    <row r="74" spans="1:15" ht="15.75">
      <c r="A74" s="242"/>
      <c r="B74" s="242"/>
      <c r="C74" s="242"/>
      <c r="D74" s="242"/>
      <c r="E74" s="266"/>
      <c r="F74" s="280"/>
      <c r="G74" s="280"/>
      <c r="H74" s="400" t="s">
        <v>584</v>
      </c>
      <c r="I74" s="400"/>
      <c r="J74" s="400"/>
      <c r="K74" s="400"/>
      <c r="O74" s="336"/>
    </row>
    <row r="75" spans="1:11" ht="15.75">
      <c r="A75" s="242"/>
      <c r="B75" s="242"/>
      <c r="C75" s="242"/>
      <c r="D75" s="242"/>
      <c r="E75" s="266"/>
      <c r="F75" s="242"/>
      <c r="H75" s="400" t="s">
        <v>87</v>
      </c>
      <c r="I75" s="400"/>
      <c r="J75" s="400"/>
      <c r="K75" s="400"/>
    </row>
  </sheetData>
  <sheetProtection/>
  <mergeCells count="5">
    <mergeCell ref="C35:G35"/>
    <mergeCell ref="A1:K1"/>
    <mergeCell ref="D47:H47"/>
    <mergeCell ref="H74:K74"/>
    <mergeCell ref="H75:K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29"/>
  <sheetViews>
    <sheetView zoomScalePageLayoutView="0" workbookViewId="0" topLeftCell="A1">
      <selection activeCell="I38" sqref="I38"/>
    </sheetView>
  </sheetViews>
  <sheetFormatPr defaultColWidth="9.140625" defaultRowHeight="15"/>
  <cols>
    <col min="1" max="1" width="5.7109375" style="0" customWidth="1"/>
    <col min="2" max="2" width="61.7109375" style="0" customWidth="1"/>
    <col min="3" max="11" width="12.140625" style="0" customWidth="1"/>
    <col min="12" max="12" width="10.140625" style="0" bestFit="1" customWidth="1"/>
  </cols>
  <sheetData>
    <row r="1" spans="1:11" s="2" customFormat="1" ht="15.75">
      <c r="A1" s="414" t="s">
        <v>532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spans="1:11" s="2" customFormat="1" ht="15.75">
      <c r="A2" s="414" t="s">
        <v>496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1:11" s="10" customFormat="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1" t="s">
        <v>57</v>
      </c>
      <c r="I4" s="1" t="s">
        <v>58</v>
      </c>
      <c r="J4" s="1" t="s">
        <v>103</v>
      </c>
      <c r="K4" s="1" t="s">
        <v>104</v>
      </c>
    </row>
    <row r="5" spans="1:11" s="10" customFormat="1" ht="15.75">
      <c r="A5" s="1">
        <v>1</v>
      </c>
      <c r="B5" s="428" t="s">
        <v>9</v>
      </c>
      <c r="C5" s="6" t="s">
        <v>533</v>
      </c>
      <c r="D5" s="6" t="s">
        <v>46</v>
      </c>
      <c r="E5" s="6" t="s">
        <v>100</v>
      </c>
      <c r="F5" s="429" t="s">
        <v>387</v>
      </c>
      <c r="G5" s="430"/>
      <c r="H5" s="6" t="s">
        <v>410</v>
      </c>
      <c r="I5" s="429" t="s">
        <v>498</v>
      </c>
      <c r="J5" s="430"/>
      <c r="K5" s="6" t="s">
        <v>5</v>
      </c>
    </row>
    <row r="6" spans="1:11" s="10" customFormat="1" ht="15.75">
      <c r="A6" s="1">
        <v>2</v>
      </c>
      <c r="B6" s="428"/>
      <c r="C6" s="6" t="s">
        <v>534</v>
      </c>
      <c r="D6" s="6" t="s">
        <v>534</v>
      </c>
      <c r="E6" s="6" t="s">
        <v>534</v>
      </c>
      <c r="F6" s="6" t="s">
        <v>4</v>
      </c>
      <c r="G6" s="6" t="s">
        <v>640</v>
      </c>
      <c r="H6" s="6" t="s">
        <v>4</v>
      </c>
      <c r="I6" s="6" t="s">
        <v>4</v>
      </c>
      <c r="J6" s="6" t="s">
        <v>640</v>
      </c>
      <c r="K6" s="6" t="s">
        <v>4</v>
      </c>
    </row>
    <row r="7" spans="1:11" s="10" customFormat="1" ht="31.5">
      <c r="A7" s="1">
        <v>3</v>
      </c>
      <c r="B7" s="7" t="s">
        <v>17</v>
      </c>
      <c r="C7" s="14">
        <f aca="true" t="shared" si="0" ref="C7:I7">C11</f>
        <v>12917550</v>
      </c>
      <c r="D7" s="14">
        <f t="shared" si="0"/>
        <v>0</v>
      </c>
      <c r="E7" s="14">
        <f t="shared" si="0"/>
        <v>0</v>
      </c>
      <c r="F7" s="14">
        <f t="shared" si="0"/>
        <v>0</v>
      </c>
      <c r="G7" s="14">
        <f>G11</f>
        <v>0</v>
      </c>
      <c r="H7" s="14">
        <f t="shared" si="0"/>
        <v>0</v>
      </c>
      <c r="I7" s="14">
        <f t="shared" si="0"/>
        <v>0</v>
      </c>
      <c r="J7" s="14">
        <f>J11</f>
        <v>0</v>
      </c>
      <c r="K7" s="14">
        <f>D7+E7+F7+C7+H7+I7</f>
        <v>12917550</v>
      </c>
    </row>
    <row r="8" spans="1:11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f>D8+E8+F8+C8+H8+I8</f>
        <v>0</v>
      </c>
    </row>
    <row r="9" spans="1:11" s="10" customFormat="1" ht="15.75" hidden="1">
      <c r="A9" s="1"/>
      <c r="B9" s="7" t="s">
        <v>19</v>
      </c>
      <c r="C9" s="134"/>
      <c r="D9" s="5"/>
      <c r="E9" s="5"/>
      <c r="F9" s="5"/>
      <c r="G9" s="5"/>
      <c r="H9" s="5"/>
      <c r="I9" s="5"/>
      <c r="J9" s="5"/>
      <c r="K9" s="14"/>
    </row>
    <row r="10" spans="1:11" s="10" customFormat="1" ht="15.75">
      <c r="A10" s="1">
        <v>5</v>
      </c>
      <c r="B10" s="7" t="s">
        <v>535</v>
      </c>
      <c r="C10" s="134"/>
      <c r="D10" s="5"/>
      <c r="E10" s="5"/>
      <c r="F10" s="5"/>
      <c r="G10" s="5"/>
      <c r="H10" s="5"/>
      <c r="I10" s="5"/>
      <c r="J10" s="5"/>
      <c r="K10" s="14"/>
    </row>
    <row r="11" spans="1:11" s="10" customFormat="1" ht="15.75">
      <c r="A11" s="1">
        <v>6</v>
      </c>
      <c r="B11" s="7" t="s">
        <v>21</v>
      </c>
      <c r="C11" s="5">
        <v>12917550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14">
        <f>D11+E11+F11+C11+H11+I11</f>
        <v>12917550</v>
      </c>
    </row>
    <row r="12" spans="1:12" s="10" customFormat="1" ht="15.75">
      <c r="A12" s="1">
        <v>7</v>
      </c>
      <c r="B12" s="7" t="s">
        <v>22</v>
      </c>
      <c r="C12" s="5">
        <v>-8082450</v>
      </c>
      <c r="D12" s="5">
        <f>185543+9925292</f>
        <v>10110835</v>
      </c>
      <c r="E12" s="5">
        <v>219743</v>
      </c>
      <c r="F12" s="5">
        <v>220000</v>
      </c>
      <c r="G12" s="5">
        <v>247104</v>
      </c>
      <c r="H12" s="5">
        <v>258493</v>
      </c>
      <c r="I12" s="5">
        <v>190929</v>
      </c>
      <c r="J12" s="5">
        <v>163825</v>
      </c>
      <c r="K12" s="14">
        <f>D12+E12+F12+C12+H12+I12</f>
        <v>2917550</v>
      </c>
      <c r="L12" s="12"/>
    </row>
    <row r="13" spans="1:11" s="10" customFormat="1" ht="15.75">
      <c r="A13" s="1">
        <v>8</v>
      </c>
      <c r="B13" s="7" t="s">
        <v>25</v>
      </c>
      <c r="C13" s="5">
        <v>10000000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14">
        <f>D13+E13+F13+C13+H13+I13</f>
        <v>10000000</v>
      </c>
    </row>
    <row r="14" spans="1:11" s="10" customFormat="1" ht="15.75">
      <c r="A14" s="1">
        <v>9</v>
      </c>
      <c r="B14" s="7" t="s">
        <v>23</v>
      </c>
      <c r="C14" s="5">
        <v>11000000</v>
      </c>
      <c r="D14" s="5">
        <f aca="true" t="shared" si="1" ref="D14:J14">-D12</f>
        <v>-10110835</v>
      </c>
      <c r="E14" s="5">
        <f t="shared" si="1"/>
        <v>-219743</v>
      </c>
      <c r="F14" s="5">
        <f t="shared" si="1"/>
        <v>-220000</v>
      </c>
      <c r="G14" s="5">
        <f t="shared" si="1"/>
        <v>-247104</v>
      </c>
      <c r="H14" s="5">
        <f t="shared" si="1"/>
        <v>-258493</v>
      </c>
      <c r="I14" s="5">
        <f t="shared" si="1"/>
        <v>-190929</v>
      </c>
      <c r="J14" s="5">
        <f t="shared" si="1"/>
        <v>-163825</v>
      </c>
      <c r="K14" s="14">
        <f>D14+E14+F14+C14+H14+I14</f>
        <v>0</v>
      </c>
    </row>
    <row r="15" spans="1:11" s="10" customFormat="1" ht="15.75">
      <c r="A15" s="1">
        <v>10</v>
      </c>
      <c r="B15" s="7" t="s">
        <v>24</v>
      </c>
      <c r="C15" s="5">
        <f aca="true" t="shared" si="2" ref="C15:I15">SUM(C12:C14)</f>
        <v>12917550</v>
      </c>
      <c r="D15" s="5">
        <f t="shared" si="2"/>
        <v>0</v>
      </c>
      <c r="E15" s="5">
        <f t="shared" si="2"/>
        <v>0</v>
      </c>
      <c r="F15" s="5">
        <f t="shared" si="2"/>
        <v>0</v>
      </c>
      <c r="G15" s="5">
        <f>SUM(G12:G14)</f>
        <v>0</v>
      </c>
      <c r="H15" s="5">
        <f t="shared" si="2"/>
        <v>0</v>
      </c>
      <c r="I15" s="5">
        <f t="shared" si="2"/>
        <v>0</v>
      </c>
      <c r="J15" s="5">
        <f>SUM(J12:J14)</f>
        <v>0</v>
      </c>
      <c r="K15" s="14">
        <f>D15+E15+F15+C15+H15+I15</f>
        <v>12917550</v>
      </c>
    </row>
    <row r="16" spans="1:11" s="10" customFormat="1" ht="15.75" hidden="1">
      <c r="A16" s="1"/>
      <c r="B16" s="7" t="s">
        <v>26</v>
      </c>
      <c r="C16" s="134"/>
      <c r="D16" s="5"/>
      <c r="E16" s="5"/>
      <c r="F16" s="5"/>
      <c r="G16" s="5"/>
      <c r="H16" s="5"/>
      <c r="I16" s="5"/>
      <c r="J16" s="5"/>
      <c r="K16" s="14"/>
    </row>
    <row r="17" spans="1:11" s="10" customFormat="1" ht="15.75" hidden="1">
      <c r="A17" s="1"/>
      <c r="B17" s="7" t="s">
        <v>20</v>
      </c>
      <c r="C17" s="134"/>
      <c r="D17" s="5"/>
      <c r="E17" s="5"/>
      <c r="F17" s="5"/>
      <c r="G17" s="5"/>
      <c r="H17" s="5"/>
      <c r="I17" s="5"/>
      <c r="J17" s="5"/>
      <c r="K17" s="14"/>
    </row>
    <row r="18" spans="1:11" s="10" customFormat="1" ht="15.75" hidden="1">
      <c r="A18" s="1"/>
      <c r="B18" s="7" t="s">
        <v>27</v>
      </c>
      <c r="C18" s="134"/>
      <c r="D18" s="5"/>
      <c r="E18" s="5"/>
      <c r="F18" s="5"/>
      <c r="G18" s="5"/>
      <c r="H18" s="5"/>
      <c r="I18" s="5"/>
      <c r="J18" s="5"/>
      <c r="K18" s="14">
        <f>D18+E18+F18+C18+H18+I18</f>
        <v>0</v>
      </c>
    </row>
    <row r="19" spans="1:11" s="10" customFormat="1" ht="15.75" hidden="1">
      <c r="A19" s="1"/>
      <c r="B19" s="7"/>
      <c r="C19" s="7"/>
      <c r="D19" s="5"/>
      <c r="E19" s="5"/>
      <c r="F19" s="5"/>
      <c r="G19" s="5"/>
      <c r="H19" s="5"/>
      <c r="I19" s="5"/>
      <c r="J19" s="5"/>
      <c r="K19" s="14"/>
    </row>
    <row r="20" spans="1:11" s="10" customFormat="1" ht="15.75" hidden="1">
      <c r="A20" s="1"/>
      <c r="B20" s="7"/>
      <c r="C20" s="7"/>
      <c r="D20" s="5"/>
      <c r="E20" s="5"/>
      <c r="F20" s="5"/>
      <c r="G20" s="5"/>
      <c r="H20" s="5"/>
      <c r="I20" s="5"/>
      <c r="J20" s="5"/>
      <c r="K20" s="14"/>
    </row>
    <row r="21" spans="1:11" s="10" customFormat="1" ht="15.75" hidden="1">
      <c r="A21" s="1"/>
      <c r="B21" s="7"/>
      <c r="C21" s="7"/>
      <c r="D21" s="5"/>
      <c r="E21" s="5"/>
      <c r="F21" s="5"/>
      <c r="G21" s="5"/>
      <c r="H21" s="5"/>
      <c r="I21" s="5"/>
      <c r="J21" s="5"/>
      <c r="K21" s="14"/>
    </row>
    <row r="22" spans="1:11" s="10" customFormat="1" ht="15.75" hidden="1">
      <c r="A22" s="1"/>
      <c r="B22" s="7"/>
      <c r="C22" s="7"/>
      <c r="D22" s="5"/>
      <c r="E22" s="5"/>
      <c r="F22" s="5"/>
      <c r="G22" s="5"/>
      <c r="H22" s="5"/>
      <c r="I22" s="5"/>
      <c r="J22" s="5"/>
      <c r="K22" s="14"/>
    </row>
    <row r="23" spans="1:11" s="10" customFormat="1" ht="15.75" hidden="1">
      <c r="A23" s="1"/>
      <c r="B23" s="7"/>
      <c r="C23" s="7"/>
      <c r="D23" s="5"/>
      <c r="E23" s="5"/>
      <c r="F23" s="5"/>
      <c r="G23" s="5"/>
      <c r="H23" s="5"/>
      <c r="I23" s="5"/>
      <c r="J23" s="5"/>
      <c r="K23" s="14"/>
    </row>
    <row r="24" spans="1:11" s="10" customFormat="1" ht="15.75" hidden="1">
      <c r="A24" s="1"/>
      <c r="B24" s="7"/>
      <c r="C24" s="7"/>
      <c r="D24" s="5"/>
      <c r="E24" s="5"/>
      <c r="F24" s="5"/>
      <c r="G24" s="5"/>
      <c r="H24" s="5"/>
      <c r="I24" s="5"/>
      <c r="J24" s="5"/>
      <c r="K24" s="14"/>
    </row>
    <row r="25" spans="1:11" s="10" customFormat="1" ht="15.75" hidden="1">
      <c r="A25" s="1"/>
      <c r="B25" s="7"/>
      <c r="C25" s="7"/>
      <c r="D25" s="5"/>
      <c r="E25" s="5"/>
      <c r="F25" s="5"/>
      <c r="G25" s="5"/>
      <c r="H25" s="5"/>
      <c r="I25" s="5"/>
      <c r="J25" s="5"/>
      <c r="K25" s="14"/>
    </row>
    <row r="26" spans="1:11" s="10" customFormat="1" ht="15.75" hidden="1">
      <c r="A26" s="1"/>
      <c r="B26" s="7"/>
      <c r="C26" s="7"/>
      <c r="D26" s="5"/>
      <c r="E26" s="5"/>
      <c r="F26" s="5"/>
      <c r="G26" s="5"/>
      <c r="H26" s="5"/>
      <c r="I26" s="5"/>
      <c r="J26" s="5"/>
      <c r="K26" s="14"/>
    </row>
    <row r="27" spans="1:11" ht="15.75" hidden="1">
      <c r="A27" s="1"/>
      <c r="B27" s="7"/>
      <c r="C27" s="7"/>
      <c r="D27" s="5"/>
      <c r="E27" s="5"/>
      <c r="F27" s="5"/>
      <c r="G27" s="5"/>
      <c r="H27" s="5"/>
      <c r="I27" s="5"/>
      <c r="J27" s="5"/>
      <c r="K27" s="14"/>
    </row>
    <row r="28" spans="1:11" ht="15.75" hidden="1">
      <c r="A28" s="1"/>
      <c r="B28" s="7"/>
      <c r="C28" s="7"/>
      <c r="D28" s="5"/>
      <c r="E28" s="5"/>
      <c r="F28" s="5"/>
      <c r="G28" s="5"/>
      <c r="H28" s="5"/>
      <c r="I28" s="5"/>
      <c r="J28" s="5"/>
      <c r="K28" s="14"/>
    </row>
    <row r="29" ht="15">
      <c r="K29" s="287" t="s">
        <v>645</v>
      </c>
    </row>
  </sheetData>
  <sheetProtection/>
  <mergeCells count="5">
    <mergeCell ref="B5:B6"/>
    <mergeCell ref="A1:K1"/>
    <mergeCell ref="A2:K2"/>
    <mergeCell ref="I5:J5"/>
    <mergeCell ref="F5:G5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300" verticalDpi="300" orientation="landscape" paperSize="9" scale="78" r:id="rId1"/>
  <headerFooter>
    <oddHeader>&amp;R&amp;"Arial,Normál"&amp;10 4. melléklet az 5/2017.(V.26.) önkormányzati rendelethez
"&amp;"Arial,Dőlt"4. melléklet a 2/2017.(III.13.) önkormányzati rendelethez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2"/>
  <sheetViews>
    <sheetView zoomScalePageLayoutView="0" workbookViewId="0" topLeftCell="A1">
      <selection activeCell="C36" sqref="C36"/>
    </sheetView>
  </sheetViews>
  <sheetFormatPr defaultColWidth="9.140625" defaultRowHeight="15"/>
  <cols>
    <col min="2" max="2" width="47.421875" style="0" customWidth="1"/>
    <col min="3" max="3" width="8.7109375" style="0" customWidth="1"/>
  </cols>
  <sheetData>
    <row r="1" spans="1:3" s="2" customFormat="1" ht="15.75">
      <c r="A1" s="414" t="s">
        <v>505</v>
      </c>
      <c r="B1" s="414"/>
      <c r="C1" s="414"/>
    </row>
    <row r="2" spans="1:3" s="2" customFormat="1" ht="15.75">
      <c r="A2" s="414" t="s">
        <v>506</v>
      </c>
      <c r="B2" s="414"/>
      <c r="C2" s="414"/>
    </row>
    <row r="3" spans="1:3" s="2" customFormat="1" ht="15.75">
      <c r="A3" s="414" t="s">
        <v>557</v>
      </c>
      <c r="B3" s="414"/>
      <c r="C3" s="414"/>
    </row>
    <row r="4" s="2" customFormat="1" ht="15.75"/>
    <row r="5" spans="1:3" s="10" customFormat="1" ht="15.75">
      <c r="A5" s="1"/>
      <c r="B5" s="1" t="s">
        <v>0</v>
      </c>
      <c r="C5" s="1" t="s">
        <v>1</v>
      </c>
    </row>
    <row r="6" spans="1:3" s="10" customFormat="1" ht="15.75">
      <c r="A6" s="1">
        <v>1</v>
      </c>
      <c r="B6" s="127" t="s">
        <v>9</v>
      </c>
      <c r="C6" s="128" t="s">
        <v>4</v>
      </c>
    </row>
    <row r="7" spans="1:3" s="10" customFormat="1" ht="15.75">
      <c r="A7" s="1">
        <v>2</v>
      </c>
      <c r="B7" s="83" t="s">
        <v>507</v>
      </c>
      <c r="C7" s="129"/>
    </row>
    <row r="8" spans="1:3" s="10" customFormat="1" ht="15.75">
      <c r="A8" s="1">
        <v>3</v>
      </c>
      <c r="B8" s="83" t="s">
        <v>508</v>
      </c>
      <c r="C8" s="129">
        <v>0</v>
      </c>
    </row>
    <row r="9" spans="1:3" s="10" customFormat="1" ht="15.75">
      <c r="A9" s="1">
        <v>4</v>
      </c>
      <c r="B9" s="83" t="s">
        <v>556</v>
      </c>
      <c r="C9" s="129">
        <v>0</v>
      </c>
    </row>
    <row r="10" spans="1:3" s="10" customFormat="1" ht="15.75">
      <c r="A10" s="1">
        <v>5</v>
      </c>
      <c r="B10" s="83" t="s">
        <v>509</v>
      </c>
      <c r="C10" s="129">
        <f>Bevételek!C141</f>
        <v>0</v>
      </c>
    </row>
    <row r="11" spans="1:3" s="10" customFormat="1" ht="15.75">
      <c r="A11" s="1">
        <v>6</v>
      </c>
      <c r="B11" s="83" t="s">
        <v>510</v>
      </c>
      <c r="C11" s="129">
        <f>Bevételek!C144</f>
        <v>0</v>
      </c>
    </row>
    <row r="12" spans="1:3" s="10" customFormat="1" ht="15.75">
      <c r="A12" s="1">
        <v>7</v>
      </c>
      <c r="B12" s="130" t="s">
        <v>7</v>
      </c>
      <c r="C12" s="131">
        <f>SUM(C8:C11)</f>
        <v>0</v>
      </c>
    </row>
    <row r="13" spans="1:3" s="10" customFormat="1" ht="15.75">
      <c r="A13" s="1">
        <v>8</v>
      </c>
      <c r="B13" s="83" t="s">
        <v>511</v>
      </c>
      <c r="C13" s="129"/>
    </row>
    <row r="14" spans="1:3" s="10" customFormat="1" ht="15.75" hidden="1">
      <c r="A14" s="1"/>
      <c r="B14" s="83"/>
      <c r="C14" s="129"/>
    </row>
    <row r="15" spans="1:3" s="10" customFormat="1" ht="15.75" hidden="1">
      <c r="A15" s="1"/>
      <c r="B15" s="83"/>
      <c r="C15" s="129"/>
    </row>
    <row r="16" spans="1:3" s="10" customFormat="1" ht="15.75" hidden="1">
      <c r="A16" s="1"/>
      <c r="B16" s="83"/>
      <c r="C16" s="129"/>
    </row>
    <row r="17" spans="1:3" s="10" customFormat="1" ht="15.75" hidden="1">
      <c r="A17" s="1"/>
      <c r="B17" s="83"/>
      <c r="C17" s="129"/>
    </row>
    <row r="18" spans="1:3" s="10" customFormat="1" ht="15.75" hidden="1">
      <c r="A18" s="1"/>
      <c r="B18" s="83"/>
      <c r="C18" s="129"/>
    </row>
    <row r="19" spans="1:3" s="10" customFormat="1" ht="15.75" hidden="1">
      <c r="A19" s="1"/>
      <c r="B19" s="83"/>
      <c r="C19" s="129"/>
    </row>
    <row r="20" spans="1:3" s="10" customFormat="1" ht="15.75" hidden="1">
      <c r="A20" s="1"/>
      <c r="B20" s="83"/>
      <c r="C20" s="129"/>
    </row>
    <row r="21" spans="1:3" s="10" customFormat="1" ht="15.75">
      <c r="A21" s="1">
        <v>9</v>
      </c>
      <c r="B21" s="130" t="s">
        <v>8</v>
      </c>
      <c r="C21" s="131">
        <f>SUM(C14:C20)</f>
        <v>0</v>
      </c>
    </row>
    <row r="22" spans="1:3" s="10" customFormat="1" ht="15.75">
      <c r="A22" s="1">
        <v>10</v>
      </c>
      <c r="B22" s="132" t="s">
        <v>512</v>
      </c>
      <c r="C22" s="133">
        <f>C12-C21</f>
        <v>0</v>
      </c>
    </row>
  </sheetData>
  <sheetProtection/>
  <mergeCells count="3">
    <mergeCell ref="A1:C1"/>
    <mergeCell ref="A2:C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
5. melléklet a 2/2017.(III.13.) önkormányzati rendelethez
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32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5.57421875" style="0" hidden="1" customWidth="1"/>
    <col min="6" max="6" width="36.7109375" style="0" customWidth="1"/>
    <col min="10" max="10" width="15.421875" style="0" hidden="1" customWidth="1"/>
  </cols>
  <sheetData>
    <row r="1" spans="1:10" s="2" customFormat="1" ht="15.75" customHeight="1">
      <c r="A1" s="431" t="s">
        <v>566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0" s="2" customFormat="1" ht="15.75">
      <c r="A2" s="414" t="s">
        <v>538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2:5" ht="15">
      <c r="B3" s="42"/>
      <c r="C3" s="42"/>
      <c r="D3" s="42"/>
      <c r="E3" s="42"/>
    </row>
    <row r="4" spans="1:10" s="11" customFormat="1" ht="47.25">
      <c r="A4" s="89" t="s">
        <v>9</v>
      </c>
      <c r="B4" s="4" t="s">
        <v>563</v>
      </c>
      <c r="C4" s="4" t="s">
        <v>564</v>
      </c>
      <c r="D4" s="4" t="s">
        <v>565</v>
      </c>
      <c r="E4" s="4" t="s">
        <v>565</v>
      </c>
      <c r="F4" s="89" t="s">
        <v>9</v>
      </c>
      <c r="G4" s="4" t="s">
        <v>563</v>
      </c>
      <c r="H4" s="4" t="s">
        <v>564</v>
      </c>
      <c r="I4" s="4" t="s">
        <v>565</v>
      </c>
      <c r="J4" s="4" t="s">
        <v>565</v>
      </c>
    </row>
    <row r="5" spans="1:10" s="96" customFormat="1" ht="16.5">
      <c r="A5" s="418" t="s">
        <v>53</v>
      </c>
      <c r="B5" s="418"/>
      <c r="C5" s="418"/>
      <c r="D5" s="418"/>
      <c r="E5" s="418"/>
      <c r="F5" s="432" t="s">
        <v>147</v>
      </c>
      <c r="G5" s="433"/>
      <c r="H5" s="433"/>
      <c r="I5" s="434"/>
      <c r="J5" s="135"/>
    </row>
    <row r="6" spans="1:10" s="11" customFormat="1" ht="31.5">
      <c r="A6" s="91" t="s">
        <v>302</v>
      </c>
      <c r="B6" s="5">
        <v>13601</v>
      </c>
      <c r="C6" s="5">
        <v>14024</v>
      </c>
      <c r="D6" s="5">
        <v>12475</v>
      </c>
      <c r="E6" s="5">
        <f>Összesen!L7</f>
        <v>12474509</v>
      </c>
      <c r="F6" s="93" t="s">
        <v>45</v>
      </c>
      <c r="G6" s="5">
        <v>6558</v>
      </c>
      <c r="H6" s="5">
        <v>5835</v>
      </c>
      <c r="I6" s="5">
        <v>8151</v>
      </c>
      <c r="J6" s="5">
        <f>Összesen!Y7</f>
        <v>8150906</v>
      </c>
    </row>
    <row r="7" spans="1:10" s="11" customFormat="1" ht="30">
      <c r="A7" s="91" t="s">
        <v>324</v>
      </c>
      <c r="B7" s="5">
        <v>1069</v>
      </c>
      <c r="C7" s="5">
        <v>571</v>
      </c>
      <c r="D7" s="5">
        <v>984</v>
      </c>
      <c r="E7" s="5">
        <f>Összesen!L8</f>
        <v>984400</v>
      </c>
      <c r="F7" s="93" t="s">
        <v>89</v>
      </c>
      <c r="G7" s="5">
        <v>1530</v>
      </c>
      <c r="H7" s="5">
        <v>1446</v>
      </c>
      <c r="I7" s="5">
        <v>1785</v>
      </c>
      <c r="J7" s="5">
        <f>Összesen!Y8</f>
        <v>1784741</v>
      </c>
    </row>
    <row r="8" spans="1:10" s="11" customFormat="1" ht="15.75">
      <c r="A8" s="91" t="s">
        <v>53</v>
      </c>
      <c r="B8" s="5">
        <v>804</v>
      </c>
      <c r="C8" s="5">
        <v>659</v>
      </c>
      <c r="D8" s="5">
        <v>547</v>
      </c>
      <c r="E8" s="5">
        <f>Összesen!L9</f>
        <v>546730</v>
      </c>
      <c r="F8" s="93" t="s">
        <v>90</v>
      </c>
      <c r="G8" s="5">
        <v>3780</v>
      </c>
      <c r="H8" s="5">
        <v>3698</v>
      </c>
      <c r="I8" s="5">
        <v>4010</v>
      </c>
      <c r="J8" s="5">
        <f>Összesen!Y9</f>
        <v>4010424</v>
      </c>
    </row>
    <row r="9" spans="1:10" s="11" customFormat="1" ht="15.75">
      <c r="A9" s="416" t="s">
        <v>381</v>
      </c>
      <c r="B9" s="417">
        <v>801</v>
      </c>
      <c r="C9" s="417">
        <v>0</v>
      </c>
      <c r="D9" s="417">
        <v>100</v>
      </c>
      <c r="E9" s="435">
        <f>Összesen!L10</f>
        <v>100000</v>
      </c>
      <c r="F9" s="93" t="s">
        <v>91</v>
      </c>
      <c r="G9" s="5">
        <v>1091</v>
      </c>
      <c r="H9" s="5">
        <v>830</v>
      </c>
      <c r="I9" s="5">
        <v>556</v>
      </c>
      <c r="J9" s="5">
        <f>Összesen!Y10</f>
        <v>556000</v>
      </c>
    </row>
    <row r="10" spans="1:10" s="11" customFormat="1" ht="15.75">
      <c r="A10" s="416"/>
      <c r="B10" s="417"/>
      <c r="C10" s="417"/>
      <c r="D10" s="417"/>
      <c r="E10" s="436"/>
      <c r="F10" s="93" t="s">
        <v>92</v>
      </c>
      <c r="G10" s="5">
        <v>1113</v>
      </c>
      <c r="H10" s="5">
        <v>1085</v>
      </c>
      <c r="I10" s="5">
        <v>1281</v>
      </c>
      <c r="J10" s="5">
        <f>Összesen!Y11</f>
        <v>1280648</v>
      </c>
    </row>
    <row r="11" spans="1:10" s="11" customFormat="1" ht="15.75">
      <c r="A11" s="92" t="s">
        <v>94</v>
      </c>
      <c r="B11" s="13">
        <f>SUM(B6:B10)</f>
        <v>16275</v>
      </c>
      <c r="C11" s="13">
        <f>SUM(C6:C10)</f>
        <v>15254</v>
      </c>
      <c r="D11" s="13">
        <f>SUM(D6:D10)</f>
        <v>14106</v>
      </c>
      <c r="E11" s="13">
        <f>SUM(E6:E10)</f>
        <v>14105639</v>
      </c>
      <c r="F11" s="92" t="s">
        <v>95</v>
      </c>
      <c r="G11" s="13">
        <f>SUM(G6:G10)</f>
        <v>14072</v>
      </c>
      <c r="H11" s="13">
        <f>SUM(H6:H10)</f>
        <v>12894</v>
      </c>
      <c r="I11" s="13">
        <f>SUM(I6:I10)</f>
        <v>15783</v>
      </c>
      <c r="J11" s="13">
        <f>SUM(J6:J10)</f>
        <v>15782719</v>
      </c>
    </row>
    <row r="12" spans="1:10" s="11" customFormat="1" ht="15.75">
      <c r="A12" s="94" t="s">
        <v>152</v>
      </c>
      <c r="B12" s="95">
        <f>B11-G11</f>
        <v>2203</v>
      </c>
      <c r="C12" s="95">
        <f>C11-H11</f>
        <v>2360</v>
      </c>
      <c r="D12" s="95">
        <f>D11-I11</f>
        <v>-1677</v>
      </c>
      <c r="E12" s="95">
        <f>E11-J11</f>
        <v>-1677080</v>
      </c>
      <c r="F12" s="413" t="s">
        <v>145</v>
      </c>
      <c r="G12" s="412">
        <v>433</v>
      </c>
      <c r="H12" s="412">
        <v>483</v>
      </c>
      <c r="I12" s="412">
        <v>482</v>
      </c>
      <c r="J12" s="412">
        <f>Összesen!Y13</f>
        <v>482552</v>
      </c>
    </row>
    <row r="13" spans="1:10" s="11" customFormat="1" ht="15.75">
      <c r="A13" s="94" t="s">
        <v>143</v>
      </c>
      <c r="B13" s="5">
        <v>11316</v>
      </c>
      <c r="C13" s="5">
        <v>1839</v>
      </c>
      <c r="D13" s="5">
        <v>4307</v>
      </c>
      <c r="E13" s="5">
        <f>Összesen!L14</f>
        <v>4307353</v>
      </c>
      <c r="F13" s="413"/>
      <c r="G13" s="412"/>
      <c r="H13" s="412"/>
      <c r="I13" s="412"/>
      <c r="J13" s="412"/>
    </row>
    <row r="14" spans="1:10" s="11" customFormat="1" ht="15.75">
      <c r="A14" s="94" t="s">
        <v>144</v>
      </c>
      <c r="B14" s="5">
        <v>483</v>
      </c>
      <c r="C14" s="5">
        <v>498</v>
      </c>
      <c r="D14" s="5"/>
      <c r="E14" s="5">
        <f>Összesen!L15</f>
        <v>0</v>
      </c>
      <c r="F14" s="413"/>
      <c r="G14" s="412"/>
      <c r="H14" s="412"/>
      <c r="I14" s="412"/>
      <c r="J14" s="412"/>
    </row>
    <row r="15" spans="1:10" s="11" customFormat="1" ht="15.75">
      <c r="A15" s="64" t="s">
        <v>177</v>
      </c>
      <c r="B15" s="5"/>
      <c r="C15" s="5"/>
      <c r="D15" s="5"/>
      <c r="E15" s="5"/>
      <c r="F15" s="64" t="s">
        <v>178</v>
      </c>
      <c r="G15" s="83"/>
      <c r="H15" s="83"/>
      <c r="I15" s="83"/>
      <c r="J15" s="83"/>
    </row>
    <row r="16" spans="1:10" s="11" customFormat="1" ht="15.75">
      <c r="A16" s="92" t="s">
        <v>10</v>
      </c>
      <c r="B16" s="14">
        <f>B11+B13+B14+B15</f>
        <v>28074</v>
      </c>
      <c r="C16" s="14">
        <f>C11+C13+C14+C15</f>
        <v>17591</v>
      </c>
      <c r="D16" s="14">
        <f>D11+D13+D14+D15</f>
        <v>18413</v>
      </c>
      <c r="E16" s="14">
        <f>E11+E13+E14+E15</f>
        <v>18412992</v>
      </c>
      <c r="F16" s="92" t="s">
        <v>11</v>
      </c>
      <c r="G16" s="14">
        <f>G11+G12+G15</f>
        <v>14505</v>
      </c>
      <c r="H16" s="14">
        <f>H11+H12+H15</f>
        <v>13377</v>
      </c>
      <c r="I16" s="14">
        <f>I11+I12+I15</f>
        <v>16265</v>
      </c>
      <c r="J16" s="14">
        <f>J11+J12+J15</f>
        <v>16265271</v>
      </c>
    </row>
    <row r="17" spans="1:10" s="96" customFormat="1" ht="16.5">
      <c r="A17" s="419" t="s">
        <v>146</v>
      </c>
      <c r="B17" s="419"/>
      <c r="C17" s="419"/>
      <c r="D17" s="419"/>
      <c r="E17" s="419"/>
      <c r="F17" s="432" t="s">
        <v>125</v>
      </c>
      <c r="G17" s="433"/>
      <c r="H17" s="433"/>
      <c r="I17" s="434"/>
      <c r="J17" s="135"/>
    </row>
    <row r="18" spans="1:10" s="11" customFormat="1" ht="31.5">
      <c r="A18" s="91" t="s">
        <v>311</v>
      </c>
      <c r="B18" s="5">
        <v>5548</v>
      </c>
      <c r="C18" s="5">
        <v>2538</v>
      </c>
      <c r="D18" s="5">
        <v>0</v>
      </c>
      <c r="E18" s="5">
        <f>Összesen!L18</f>
        <v>0</v>
      </c>
      <c r="F18" s="91" t="s">
        <v>120</v>
      </c>
      <c r="G18" s="5">
        <v>263</v>
      </c>
      <c r="H18" s="5">
        <v>1796</v>
      </c>
      <c r="I18" s="5">
        <v>1500</v>
      </c>
      <c r="J18" s="5">
        <f>Összesen!Y18</f>
        <v>1500000</v>
      </c>
    </row>
    <row r="19" spans="1:10" s="11" customFormat="1" ht="15.75">
      <c r="A19" s="91" t="s">
        <v>146</v>
      </c>
      <c r="B19" s="5"/>
      <c r="C19" s="5"/>
      <c r="D19" s="5"/>
      <c r="E19" s="5">
        <f>Összesen!L19</f>
        <v>0</v>
      </c>
      <c r="F19" s="91" t="s">
        <v>54</v>
      </c>
      <c r="G19" s="5">
        <v>6822</v>
      </c>
      <c r="H19" s="5">
        <v>440</v>
      </c>
      <c r="I19" s="5">
        <v>403</v>
      </c>
      <c r="J19" s="5">
        <f>Összesen!Y19</f>
        <v>402940</v>
      </c>
    </row>
    <row r="20" spans="1:10" s="11" customFormat="1" ht="15.75">
      <c r="A20" s="91" t="s">
        <v>382</v>
      </c>
      <c r="B20" s="5"/>
      <c r="C20" s="5"/>
      <c r="D20" s="5"/>
      <c r="E20" s="5">
        <f>Összesen!L20</f>
        <v>0</v>
      </c>
      <c r="F20" s="91" t="s">
        <v>220</v>
      </c>
      <c r="G20" s="5">
        <v>82</v>
      </c>
      <c r="H20" s="5">
        <v>5</v>
      </c>
      <c r="I20" s="5">
        <v>25</v>
      </c>
      <c r="J20" s="5">
        <f>Összesen!Y20</f>
        <v>24781</v>
      </c>
    </row>
    <row r="21" spans="1:10" s="11" customFormat="1" ht="15.75">
      <c r="A21" s="92" t="s">
        <v>94</v>
      </c>
      <c r="B21" s="13">
        <f>SUM(B18:B20)</f>
        <v>5548</v>
      </c>
      <c r="C21" s="13">
        <f>SUM(C18:C20)</f>
        <v>2538</v>
      </c>
      <c r="D21" s="13">
        <f>SUM(D18:D20)</f>
        <v>0</v>
      </c>
      <c r="E21" s="13">
        <f>SUM(E18:E20)</f>
        <v>0</v>
      </c>
      <c r="F21" s="92" t="s">
        <v>95</v>
      </c>
      <c r="G21" s="13">
        <f>SUM(G18:G20)</f>
        <v>7167</v>
      </c>
      <c r="H21" s="13">
        <f>SUM(H18:H20)</f>
        <v>2241</v>
      </c>
      <c r="I21" s="13">
        <f>SUM(I18:I20)</f>
        <v>1928</v>
      </c>
      <c r="J21" s="13">
        <f>SUM(J18:J20)</f>
        <v>1927721</v>
      </c>
    </row>
    <row r="22" spans="1:10" s="11" customFormat="1" ht="15.75">
      <c r="A22" s="94" t="s">
        <v>152</v>
      </c>
      <c r="B22" s="95">
        <f>B21-G21</f>
        <v>-1619</v>
      </c>
      <c r="C22" s="95">
        <f>C21-H21</f>
        <v>297</v>
      </c>
      <c r="D22" s="95">
        <f>D21-I21</f>
        <v>-1928</v>
      </c>
      <c r="E22" s="95">
        <f>E21-J21</f>
        <v>-1927721</v>
      </c>
      <c r="F22" s="413" t="s">
        <v>145</v>
      </c>
      <c r="G22" s="412">
        <v>10111</v>
      </c>
      <c r="H22" s="412">
        <v>220</v>
      </c>
      <c r="I22" s="412">
        <v>220</v>
      </c>
      <c r="J22" s="412">
        <f>Összesen!Y22</f>
        <v>220000</v>
      </c>
    </row>
    <row r="23" spans="1:10" s="11" customFormat="1" ht="15.75">
      <c r="A23" s="94" t="s">
        <v>143</v>
      </c>
      <c r="B23" s="5"/>
      <c r="C23" s="5"/>
      <c r="D23" s="5"/>
      <c r="E23" s="5">
        <f>Összesen!L23</f>
        <v>0</v>
      </c>
      <c r="F23" s="413"/>
      <c r="G23" s="412"/>
      <c r="H23" s="412"/>
      <c r="I23" s="412"/>
      <c r="J23" s="412"/>
    </row>
    <row r="24" spans="1:10" s="11" customFormat="1" ht="15.75">
      <c r="A24" s="94" t="s">
        <v>144</v>
      </c>
      <c r="B24" s="5"/>
      <c r="C24" s="5"/>
      <c r="D24" s="5"/>
      <c r="E24" s="5">
        <f>Összesen!L24</f>
        <v>0</v>
      </c>
      <c r="F24" s="413"/>
      <c r="G24" s="412"/>
      <c r="H24" s="412"/>
      <c r="I24" s="412"/>
      <c r="J24" s="412"/>
    </row>
    <row r="25" spans="1:10" s="11" customFormat="1" ht="31.5">
      <c r="A25" s="92" t="s">
        <v>12</v>
      </c>
      <c r="B25" s="14">
        <f>B21+B23+B24</f>
        <v>5548</v>
      </c>
      <c r="C25" s="14">
        <f>C21+C23+C24</f>
        <v>2538</v>
      </c>
      <c r="D25" s="14">
        <f>D21+D23+D24</f>
        <v>0</v>
      </c>
      <c r="E25" s="14">
        <f>E21+E23+E24</f>
        <v>0</v>
      </c>
      <c r="F25" s="92" t="s">
        <v>13</v>
      </c>
      <c r="G25" s="14">
        <f>G21+G22</f>
        <v>17278</v>
      </c>
      <c r="H25" s="14">
        <f>H21+H22</f>
        <v>2461</v>
      </c>
      <c r="I25" s="14">
        <f>I21+I22</f>
        <v>2148</v>
      </c>
      <c r="J25" s="14">
        <f>J21+J22</f>
        <v>2147721</v>
      </c>
    </row>
    <row r="26" spans="1:10" s="96" customFormat="1" ht="16.5">
      <c r="A26" s="418" t="s">
        <v>148</v>
      </c>
      <c r="B26" s="418"/>
      <c r="C26" s="418"/>
      <c r="D26" s="418"/>
      <c r="E26" s="418"/>
      <c r="F26" s="432" t="s">
        <v>149</v>
      </c>
      <c r="G26" s="433"/>
      <c r="H26" s="433"/>
      <c r="I26" s="434"/>
      <c r="J26" s="135"/>
    </row>
    <row r="27" spans="1:10" s="11" customFormat="1" ht="15.75">
      <c r="A27" s="91" t="s">
        <v>150</v>
      </c>
      <c r="B27" s="5">
        <f>B11+B21</f>
        <v>21823</v>
      </c>
      <c r="C27" s="5">
        <f>C11+C21</f>
        <v>17792</v>
      </c>
      <c r="D27" s="5">
        <f>D11+D21</f>
        <v>14106</v>
      </c>
      <c r="E27" s="5">
        <f>E11+E21</f>
        <v>14105639</v>
      </c>
      <c r="F27" s="91" t="s">
        <v>151</v>
      </c>
      <c r="G27" s="5">
        <f aca="true" t="shared" si="0" ref="G27:J28">G11+G21</f>
        <v>21239</v>
      </c>
      <c r="H27" s="5">
        <f t="shared" si="0"/>
        <v>15135</v>
      </c>
      <c r="I27" s="5">
        <f>I11+I21</f>
        <v>17711</v>
      </c>
      <c r="J27" s="5">
        <f t="shared" si="0"/>
        <v>17710440</v>
      </c>
    </row>
    <row r="28" spans="1:10" s="11" customFormat="1" ht="15.75">
      <c r="A28" s="94" t="s">
        <v>152</v>
      </c>
      <c r="B28" s="95">
        <f>B27-G27</f>
        <v>584</v>
      </c>
      <c r="C28" s="95">
        <f>C27-H27</f>
        <v>2657</v>
      </c>
      <c r="D28" s="95">
        <f>D27-I27</f>
        <v>-3605</v>
      </c>
      <c r="E28" s="95">
        <f>E27-J27</f>
        <v>-3604801</v>
      </c>
      <c r="F28" s="413" t="s">
        <v>145</v>
      </c>
      <c r="G28" s="412">
        <f t="shared" si="0"/>
        <v>10544</v>
      </c>
      <c r="H28" s="412">
        <v>702</v>
      </c>
      <c r="I28" s="412">
        <f>I12+I22</f>
        <v>702</v>
      </c>
      <c r="J28" s="412">
        <f t="shared" si="0"/>
        <v>702552</v>
      </c>
    </row>
    <row r="29" spans="1:10" s="11" customFormat="1" ht="15.75">
      <c r="A29" s="94" t="s">
        <v>143</v>
      </c>
      <c r="B29" s="5">
        <f aca="true" t="shared" si="1" ref="B29:E30">B13+B23</f>
        <v>11316</v>
      </c>
      <c r="C29" s="5">
        <f t="shared" si="1"/>
        <v>1839</v>
      </c>
      <c r="D29" s="5">
        <f>D13+D23</f>
        <v>4307</v>
      </c>
      <c r="E29" s="5">
        <f t="shared" si="1"/>
        <v>4307353</v>
      </c>
      <c r="F29" s="413"/>
      <c r="G29" s="412"/>
      <c r="H29" s="412"/>
      <c r="I29" s="412"/>
      <c r="J29" s="412"/>
    </row>
    <row r="30" spans="1:10" s="11" customFormat="1" ht="15.75">
      <c r="A30" s="94" t="s">
        <v>144</v>
      </c>
      <c r="B30" s="5">
        <f t="shared" si="1"/>
        <v>483</v>
      </c>
      <c r="C30" s="5">
        <f t="shared" si="1"/>
        <v>498</v>
      </c>
      <c r="D30" s="5">
        <f>D14+D24</f>
        <v>0</v>
      </c>
      <c r="E30" s="5">
        <f t="shared" si="1"/>
        <v>0</v>
      </c>
      <c r="F30" s="413"/>
      <c r="G30" s="412"/>
      <c r="H30" s="412"/>
      <c r="I30" s="412"/>
      <c r="J30" s="412"/>
    </row>
    <row r="31" spans="1:10" s="11" customFormat="1" ht="15.75">
      <c r="A31" s="64" t="s">
        <v>177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4" t="s">
        <v>178</v>
      </c>
      <c r="G31" s="83">
        <f>G15</f>
        <v>0</v>
      </c>
      <c r="H31" s="83">
        <f>H15</f>
        <v>0</v>
      </c>
      <c r="I31" s="83">
        <f>I15</f>
        <v>0</v>
      </c>
      <c r="J31" s="83">
        <f>J15</f>
        <v>0</v>
      </c>
    </row>
    <row r="32" spans="1:10" s="11" customFormat="1" ht="15.75">
      <c r="A32" s="90" t="s">
        <v>7</v>
      </c>
      <c r="B32" s="14">
        <f>B27+B29+B30+B31</f>
        <v>33622</v>
      </c>
      <c r="C32" s="14">
        <f>C27+C29+C30+C31</f>
        <v>20129</v>
      </c>
      <c r="D32" s="14">
        <f>D27+D29+D30+D31</f>
        <v>18413</v>
      </c>
      <c r="E32" s="14">
        <f>E27+E29+E30+E31</f>
        <v>18412992</v>
      </c>
      <c r="F32" s="90" t="s">
        <v>8</v>
      </c>
      <c r="G32" s="14">
        <f>SUM(G27:G31)</f>
        <v>31783</v>
      </c>
      <c r="H32" s="14">
        <f>SUM(H27:H31)</f>
        <v>15837</v>
      </c>
      <c r="I32" s="14">
        <f>SUM(I27:I31)</f>
        <v>18413</v>
      </c>
      <c r="J32" s="14">
        <f>SUM(J27:J31)</f>
        <v>18412992</v>
      </c>
    </row>
  </sheetData>
  <sheetProtection/>
  <mergeCells count="28">
    <mergeCell ref="A5:E5"/>
    <mergeCell ref="F17:I17"/>
    <mergeCell ref="F26:I26"/>
    <mergeCell ref="A26:E26"/>
    <mergeCell ref="F28:F30"/>
    <mergeCell ref="G28:G30"/>
    <mergeCell ref="H28:H30"/>
    <mergeCell ref="I22:I24"/>
    <mergeCell ref="J28:J30"/>
    <mergeCell ref="I28:I30"/>
    <mergeCell ref="C9:C10"/>
    <mergeCell ref="E9:E10"/>
    <mergeCell ref="A17:E17"/>
    <mergeCell ref="F22:F24"/>
    <mergeCell ref="G22:G24"/>
    <mergeCell ref="H22:H24"/>
    <mergeCell ref="J22:J24"/>
    <mergeCell ref="D9:D10"/>
    <mergeCell ref="A1:J1"/>
    <mergeCell ref="A2:J2"/>
    <mergeCell ref="F12:F14"/>
    <mergeCell ref="G12:G14"/>
    <mergeCell ref="H12:H14"/>
    <mergeCell ref="J12:J14"/>
    <mergeCell ref="A9:A10"/>
    <mergeCell ref="B9:B10"/>
    <mergeCell ref="I12:I14"/>
    <mergeCell ref="F5:I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G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K32" sqref="K32"/>
    </sheetView>
  </sheetViews>
  <sheetFormatPr defaultColWidth="9.140625" defaultRowHeight="15"/>
  <cols>
    <col min="1" max="1" width="5.7109375" style="74" customWidth="1"/>
    <col min="2" max="2" width="36.57421875" style="74" customWidth="1"/>
    <col min="3" max="3" width="10.7109375" style="74" customWidth="1"/>
    <col min="4" max="4" width="10.8515625" style="74" customWidth="1"/>
    <col min="5" max="5" width="11.00390625" style="74" customWidth="1"/>
    <col min="6" max="6" width="10.8515625" style="74" customWidth="1"/>
    <col min="7" max="15" width="11.7109375" style="74" customWidth="1"/>
    <col min="16" max="17" width="9.00390625" style="139" hidden="1" customWidth="1"/>
    <col min="18" max="16384" width="9.140625" style="74" customWidth="1"/>
  </cols>
  <sheetData>
    <row r="1" spans="1:17" s="16" customFormat="1" ht="15.75">
      <c r="A1" s="437" t="s">
        <v>567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136"/>
      <c r="Q1" s="136"/>
    </row>
    <row r="2" spans="16:17" s="16" customFormat="1" ht="15.75">
      <c r="P2" s="136"/>
      <c r="Q2" s="136"/>
    </row>
    <row r="3" spans="1:1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37"/>
      <c r="Q3" s="137"/>
    </row>
    <row r="4" spans="1:17" s="10" customFormat="1" ht="15.75">
      <c r="A4" s="1">
        <v>1</v>
      </c>
      <c r="B4" s="6" t="s">
        <v>9</v>
      </c>
      <c r="C4" s="71" t="s">
        <v>108</v>
      </c>
      <c r="D4" s="71" t="s">
        <v>109</v>
      </c>
      <c r="E4" s="71" t="s">
        <v>110</v>
      </c>
      <c r="F4" s="71" t="s">
        <v>111</v>
      </c>
      <c r="G4" s="71" t="s">
        <v>112</v>
      </c>
      <c r="H4" s="71" t="s">
        <v>113</v>
      </c>
      <c r="I4" s="71" t="s">
        <v>114</v>
      </c>
      <c r="J4" s="71" t="s">
        <v>115</v>
      </c>
      <c r="K4" s="71" t="s">
        <v>116</v>
      </c>
      <c r="L4" s="71" t="s">
        <v>117</v>
      </c>
      <c r="M4" s="71" t="s">
        <v>118</v>
      </c>
      <c r="N4" s="71" t="s">
        <v>119</v>
      </c>
      <c r="O4" s="71" t="s">
        <v>5</v>
      </c>
      <c r="P4" s="137"/>
      <c r="Q4" s="137"/>
    </row>
    <row r="5" spans="1:17" s="10" customFormat="1" ht="25.5">
      <c r="A5" s="1">
        <v>2</v>
      </c>
      <c r="B5" s="119" t="s">
        <v>302</v>
      </c>
      <c r="C5" s="5">
        <v>482561</v>
      </c>
      <c r="D5" s="5">
        <v>1056732</v>
      </c>
      <c r="E5" s="5">
        <v>1056732</v>
      </c>
      <c r="F5" s="5">
        <v>1056732</v>
      </c>
      <c r="G5" s="5">
        <v>1090457</v>
      </c>
      <c r="H5" s="5">
        <v>1056732</v>
      </c>
      <c r="I5" s="5">
        <v>1056732</v>
      </c>
      <c r="J5" s="5">
        <v>1056732</v>
      </c>
      <c r="K5" s="5">
        <v>1056732</v>
      </c>
      <c r="L5" s="5">
        <v>1056732</v>
      </c>
      <c r="M5" s="5">
        <v>1156732</v>
      </c>
      <c r="N5" s="5">
        <v>1290903</v>
      </c>
      <c r="O5" s="14">
        <f>SUM(C5:N5)</f>
        <v>12474509</v>
      </c>
      <c r="P5" s="138">
        <f>Összesen!L7</f>
        <v>12474509</v>
      </c>
      <c r="Q5" s="138">
        <f>O5-P5</f>
        <v>0</v>
      </c>
    </row>
    <row r="6" spans="1:17" s="10" customFormat="1" ht="25.5">
      <c r="A6" s="1">
        <v>3</v>
      </c>
      <c r="B6" s="119" t="s">
        <v>311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/>
      <c r="L6" s="5">
        <v>0</v>
      </c>
      <c r="M6" s="5">
        <v>0</v>
      </c>
      <c r="N6" s="5">
        <v>0</v>
      </c>
      <c r="O6" s="14">
        <f>SUM(C6:N6)</f>
        <v>0</v>
      </c>
      <c r="P6" s="138">
        <f>Összesen!L18</f>
        <v>0</v>
      </c>
      <c r="Q6" s="138">
        <f aca="true" t="shared" si="0" ref="Q6:Q27">O6-P6</f>
        <v>0</v>
      </c>
    </row>
    <row r="7" spans="1:17" s="10" customFormat="1" ht="15.75">
      <c r="A7" s="1">
        <v>4</v>
      </c>
      <c r="B7" s="119" t="s">
        <v>324</v>
      </c>
      <c r="C7" s="5"/>
      <c r="D7" s="5"/>
      <c r="E7" s="5">
        <v>202200</v>
      </c>
      <c r="F7" s="5"/>
      <c r="G7" s="5">
        <v>290000</v>
      </c>
      <c r="H7" s="5"/>
      <c r="I7" s="5"/>
      <c r="J7" s="5"/>
      <c r="K7" s="5">
        <v>202200</v>
      </c>
      <c r="L7" s="5"/>
      <c r="M7" s="5"/>
      <c r="N7" s="5">
        <v>290000</v>
      </c>
      <c r="O7" s="14">
        <f aca="true" t="shared" si="1" ref="O7:O15">SUM(C7:N7)</f>
        <v>984400</v>
      </c>
      <c r="P7" s="138">
        <f>Összesen!L8</f>
        <v>984400</v>
      </c>
      <c r="Q7" s="138">
        <f t="shared" si="0"/>
        <v>0</v>
      </c>
    </row>
    <row r="8" spans="1:17" s="10" customFormat="1" ht="15.75">
      <c r="A8" s="1">
        <v>5</v>
      </c>
      <c r="B8" s="119" t="s">
        <v>53</v>
      </c>
      <c r="C8" s="5">
        <v>32100</v>
      </c>
      <c r="D8" s="5">
        <v>45600</v>
      </c>
      <c r="E8" s="5">
        <v>31800</v>
      </c>
      <c r="F8" s="5">
        <v>30980</v>
      </c>
      <c r="G8" s="5">
        <v>32500</v>
      </c>
      <c r="H8" s="5">
        <v>32100</v>
      </c>
      <c r="I8" s="5">
        <v>117000</v>
      </c>
      <c r="J8" s="5">
        <v>61800</v>
      </c>
      <c r="K8" s="5">
        <v>32658</v>
      </c>
      <c r="L8" s="5">
        <v>32500</v>
      </c>
      <c r="M8" s="5">
        <v>41960</v>
      </c>
      <c r="N8" s="5">
        <v>55732</v>
      </c>
      <c r="O8" s="14">
        <f t="shared" si="1"/>
        <v>546730</v>
      </c>
      <c r="P8" s="138">
        <f>Összesen!L9</f>
        <v>546730</v>
      </c>
      <c r="Q8" s="138">
        <f t="shared" si="0"/>
        <v>0</v>
      </c>
    </row>
    <row r="9" spans="1:17" s="10" customFormat="1" ht="15.75">
      <c r="A9" s="1">
        <v>6</v>
      </c>
      <c r="B9" s="119" t="s">
        <v>146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38">
        <f>Összesen!L19</f>
        <v>0</v>
      </c>
      <c r="Q9" s="138">
        <f t="shared" si="0"/>
        <v>0</v>
      </c>
    </row>
    <row r="10" spans="1:17" s="10" customFormat="1" ht="15.75">
      <c r="A10" s="1">
        <v>7</v>
      </c>
      <c r="B10" s="119" t="s">
        <v>381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20000</v>
      </c>
      <c r="M10" s="5">
        <v>30000</v>
      </c>
      <c r="N10" s="5">
        <v>50000</v>
      </c>
      <c r="O10" s="14">
        <f t="shared" si="1"/>
        <v>100000</v>
      </c>
      <c r="P10" s="138">
        <f>Összesen!L10</f>
        <v>100000</v>
      </c>
      <c r="Q10" s="138">
        <f t="shared" si="0"/>
        <v>0</v>
      </c>
    </row>
    <row r="11" spans="1:17" s="10" customFormat="1" ht="15.75">
      <c r="A11" s="1">
        <v>8</v>
      </c>
      <c r="B11" s="119" t="s">
        <v>382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1"/>
        <v>0</v>
      </c>
      <c r="P11" s="138">
        <f>Összesen!L20</f>
        <v>0</v>
      </c>
      <c r="Q11" s="138">
        <f t="shared" si="0"/>
        <v>0</v>
      </c>
    </row>
    <row r="12" spans="1:17" s="10" customFormat="1" ht="15.75">
      <c r="A12" s="1">
        <v>9</v>
      </c>
      <c r="B12" s="119" t="s">
        <v>392</v>
      </c>
      <c r="C12" s="5">
        <v>1000000</v>
      </c>
      <c r="D12" s="5">
        <v>0</v>
      </c>
      <c r="E12" s="5">
        <v>0</v>
      </c>
      <c r="F12" s="5">
        <v>500000</v>
      </c>
      <c r="G12" s="5">
        <v>0</v>
      </c>
      <c r="H12" s="5">
        <v>500000</v>
      </c>
      <c r="I12" s="5">
        <v>0</v>
      </c>
      <c r="J12" s="5">
        <v>2000000</v>
      </c>
      <c r="K12" s="5">
        <v>0</v>
      </c>
      <c r="L12" s="5">
        <v>200000</v>
      </c>
      <c r="M12" s="5">
        <v>107353</v>
      </c>
      <c r="N12" s="5">
        <v>0</v>
      </c>
      <c r="O12" s="14">
        <f t="shared" si="1"/>
        <v>4307353</v>
      </c>
      <c r="P12" s="138">
        <f>Összesen!L14</f>
        <v>4307353</v>
      </c>
      <c r="Q12" s="138">
        <f t="shared" si="0"/>
        <v>0</v>
      </c>
    </row>
    <row r="13" spans="1:17" s="10" customFormat="1" ht="15.75">
      <c r="A13" s="1">
        <v>10</v>
      </c>
      <c r="B13" s="119" t="s">
        <v>393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38">
        <f>Összesen!L23</f>
        <v>0</v>
      </c>
      <c r="Q13" s="138">
        <f t="shared" si="0"/>
        <v>0</v>
      </c>
    </row>
    <row r="14" spans="1:17" s="10" customFormat="1" ht="15.75">
      <c r="A14" s="1">
        <v>11</v>
      </c>
      <c r="B14" s="119" t="s">
        <v>390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38">
        <f>Összesen!L15</f>
        <v>0</v>
      </c>
      <c r="Q14" s="138">
        <f t="shared" si="0"/>
        <v>0</v>
      </c>
    </row>
    <row r="15" spans="1:17" s="10" customFormat="1" ht="15.75">
      <c r="A15" s="1">
        <v>12</v>
      </c>
      <c r="B15" s="119" t="s">
        <v>391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1"/>
        <v>0</v>
      </c>
      <c r="P15" s="138">
        <f>Összesen!L24</f>
        <v>0</v>
      </c>
      <c r="Q15" s="138">
        <f t="shared" si="0"/>
        <v>0</v>
      </c>
    </row>
    <row r="16" spans="1:17" s="10" customFormat="1" ht="15.75">
      <c r="A16" s="1">
        <v>13</v>
      </c>
      <c r="B16" s="73" t="s">
        <v>7</v>
      </c>
      <c r="C16" s="14">
        <f aca="true" t="shared" si="2" ref="C16:O16">SUM(C5:C15)</f>
        <v>1514661</v>
      </c>
      <c r="D16" s="14">
        <f t="shared" si="2"/>
        <v>1102332</v>
      </c>
      <c r="E16" s="14">
        <f t="shared" si="2"/>
        <v>1290732</v>
      </c>
      <c r="F16" s="14">
        <f t="shared" si="2"/>
        <v>1587712</v>
      </c>
      <c r="G16" s="14">
        <f t="shared" si="2"/>
        <v>1412957</v>
      </c>
      <c r="H16" s="14">
        <f t="shared" si="2"/>
        <v>1588832</v>
      </c>
      <c r="I16" s="14">
        <f t="shared" si="2"/>
        <v>1173732</v>
      </c>
      <c r="J16" s="14">
        <f t="shared" si="2"/>
        <v>3118532</v>
      </c>
      <c r="K16" s="14">
        <f t="shared" si="2"/>
        <v>1291590</v>
      </c>
      <c r="L16" s="14">
        <f t="shared" si="2"/>
        <v>1309232</v>
      </c>
      <c r="M16" s="14">
        <f t="shared" si="2"/>
        <v>1336045</v>
      </c>
      <c r="N16" s="14">
        <f t="shared" si="2"/>
        <v>1686635</v>
      </c>
      <c r="O16" s="14">
        <f t="shared" si="2"/>
        <v>18412992</v>
      </c>
      <c r="P16" s="138">
        <f>Összesen!L31</f>
        <v>18412992</v>
      </c>
      <c r="Q16" s="138">
        <f t="shared" si="0"/>
        <v>0</v>
      </c>
    </row>
    <row r="17" spans="1:17" s="10" customFormat="1" ht="15.75">
      <c r="A17" s="1">
        <v>14</v>
      </c>
      <c r="B17" s="72" t="s">
        <v>45</v>
      </c>
      <c r="C17" s="5">
        <v>468250</v>
      </c>
      <c r="D17" s="5">
        <v>468250</v>
      </c>
      <c r="E17" s="5">
        <v>468250</v>
      </c>
      <c r="F17" s="5">
        <v>1158870</v>
      </c>
      <c r="G17" s="5">
        <v>718404</v>
      </c>
      <c r="H17" s="5">
        <v>648404</v>
      </c>
      <c r="I17" s="5">
        <v>748404</v>
      </c>
      <c r="J17" s="5">
        <v>708404</v>
      </c>
      <c r="K17" s="5">
        <v>718404</v>
      </c>
      <c r="L17" s="5">
        <v>648404</v>
      </c>
      <c r="M17" s="5">
        <v>648404</v>
      </c>
      <c r="N17" s="5">
        <v>748458</v>
      </c>
      <c r="O17" s="14">
        <f aca="true" t="shared" si="3" ref="O17:O26">SUM(C17:N17)</f>
        <v>8150906</v>
      </c>
      <c r="P17" s="138">
        <f>Összesen!Y7</f>
        <v>8150906</v>
      </c>
      <c r="Q17" s="138">
        <f t="shared" si="0"/>
        <v>0</v>
      </c>
    </row>
    <row r="18" spans="1:17" s="10" customFormat="1" ht="25.5">
      <c r="A18" s="1">
        <v>15</v>
      </c>
      <c r="B18" s="72" t="s">
        <v>89</v>
      </c>
      <c r="C18" s="5">
        <v>129128</v>
      </c>
      <c r="D18" s="5">
        <v>115215</v>
      </c>
      <c r="E18" s="5">
        <v>115215</v>
      </c>
      <c r="F18" s="5">
        <v>295800</v>
      </c>
      <c r="G18" s="5">
        <v>170215</v>
      </c>
      <c r="H18" s="5">
        <v>115215</v>
      </c>
      <c r="I18" s="5">
        <v>145215</v>
      </c>
      <c r="J18" s="5">
        <v>139215</v>
      </c>
      <c r="K18" s="5">
        <v>150215</v>
      </c>
      <c r="L18" s="5">
        <v>125215</v>
      </c>
      <c r="M18" s="5">
        <v>125215</v>
      </c>
      <c r="N18" s="5">
        <v>158878</v>
      </c>
      <c r="O18" s="14">
        <f>SUM(C18:N18)</f>
        <v>1784741</v>
      </c>
      <c r="P18" s="138">
        <f>Összesen!Y8</f>
        <v>1784741</v>
      </c>
      <c r="Q18" s="138">
        <f t="shared" si="0"/>
        <v>0</v>
      </c>
    </row>
    <row r="19" spans="1:17" s="10" customFormat="1" ht="15.75">
      <c r="A19" s="1">
        <v>16</v>
      </c>
      <c r="B19" s="72" t="s">
        <v>90</v>
      </c>
      <c r="C19" s="5">
        <v>286870</v>
      </c>
      <c r="D19" s="5">
        <v>299800</v>
      </c>
      <c r="E19" s="5">
        <v>297980</v>
      </c>
      <c r="F19" s="5">
        <v>285700</v>
      </c>
      <c r="G19" s="5">
        <v>275600</v>
      </c>
      <c r="H19" s="5">
        <v>406700</v>
      </c>
      <c r="I19" s="5">
        <v>411301</v>
      </c>
      <c r="J19" s="5">
        <v>435600</v>
      </c>
      <c r="K19" s="5">
        <v>310200</v>
      </c>
      <c r="L19" s="5">
        <v>380400</v>
      </c>
      <c r="M19" s="5">
        <v>290200</v>
      </c>
      <c r="N19" s="5">
        <v>330073</v>
      </c>
      <c r="O19" s="14">
        <f t="shared" si="3"/>
        <v>4010424</v>
      </c>
      <c r="P19" s="138">
        <f>Összesen!Y9</f>
        <v>4010424</v>
      </c>
      <c r="Q19" s="138">
        <f t="shared" si="0"/>
        <v>0</v>
      </c>
    </row>
    <row r="20" spans="1:17" s="10" customFormat="1" ht="15.75">
      <c r="A20" s="1">
        <v>17</v>
      </c>
      <c r="B20" s="72" t="s">
        <v>91</v>
      </c>
      <c r="C20" s="5">
        <v>12900</v>
      </c>
      <c r="D20" s="5">
        <v>12900</v>
      </c>
      <c r="E20" s="5">
        <v>37900</v>
      </c>
      <c r="F20" s="5">
        <v>32900</v>
      </c>
      <c r="G20" s="5">
        <v>32900</v>
      </c>
      <c r="H20" s="5">
        <v>38900</v>
      </c>
      <c r="I20" s="5">
        <v>32900</v>
      </c>
      <c r="J20" s="5">
        <v>127900</v>
      </c>
      <c r="K20" s="5">
        <v>27900</v>
      </c>
      <c r="L20" s="5">
        <v>33100</v>
      </c>
      <c r="M20" s="5">
        <v>27900</v>
      </c>
      <c r="N20" s="5">
        <v>137900</v>
      </c>
      <c r="O20" s="14">
        <f t="shared" si="3"/>
        <v>556000</v>
      </c>
      <c r="P20" s="138">
        <f>Összesen!Y10</f>
        <v>556000</v>
      </c>
      <c r="Q20" s="138">
        <f t="shared" si="0"/>
        <v>0</v>
      </c>
    </row>
    <row r="21" spans="1:17" s="10" customFormat="1" ht="15.75">
      <c r="A21" s="1">
        <v>18</v>
      </c>
      <c r="B21" s="72" t="s">
        <v>92</v>
      </c>
      <c r="C21" s="5">
        <v>62633</v>
      </c>
      <c r="D21" s="5">
        <v>62633</v>
      </c>
      <c r="E21" s="5">
        <v>62633</v>
      </c>
      <c r="F21" s="5">
        <v>62633</v>
      </c>
      <c r="G21" s="5">
        <v>81633</v>
      </c>
      <c r="H21" s="5">
        <v>85675</v>
      </c>
      <c r="I21" s="5">
        <v>82633</v>
      </c>
      <c r="J21" s="5">
        <v>92633</v>
      </c>
      <c r="K21" s="5">
        <v>62633</v>
      </c>
      <c r="L21" s="5">
        <v>55675</v>
      </c>
      <c r="M21" s="5">
        <v>263633</v>
      </c>
      <c r="N21" s="5">
        <v>305601</v>
      </c>
      <c r="O21" s="14">
        <f t="shared" si="3"/>
        <v>1280648</v>
      </c>
      <c r="P21" s="138">
        <f>Összesen!Y11</f>
        <v>1280648</v>
      </c>
      <c r="Q21" s="138">
        <f t="shared" si="0"/>
        <v>0</v>
      </c>
    </row>
    <row r="22" spans="1:17" s="10" customFormat="1" ht="15.75">
      <c r="A22" s="1">
        <v>19</v>
      </c>
      <c r="B22" s="72" t="s">
        <v>120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1500000</v>
      </c>
      <c r="L22" s="5">
        <v>0</v>
      </c>
      <c r="M22" s="5">
        <v>0</v>
      </c>
      <c r="N22" s="5">
        <v>0</v>
      </c>
      <c r="O22" s="14">
        <f t="shared" si="3"/>
        <v>1500000</v>
      </c>
      <c r="P22" s="138">
        <f>Összesen!Y18</f>
        <v>1500000</v>
      </c>
      <c r="Q22" s="138">
        <f t="shared" si="0"/>
        <v>0</v>
      </c>
    </row>
    <row r="23" spans="1:17" s="10" customFormat="1" ht="15.75">
      <c r="A23" s="1">
        <v>20</v>
      </c>
      <c r="B23" s="72" t="s">
        <v>54</v>
      </c>
      <c r="C23" s="5">
        <v>0</v>
      </c>
      <c r="D23" s="5">
        <v>28960</v>
      </c>
      <c r="E23" s="5"/>
      <c r="F23" s="5">
        <v>65890</v>
      </c>
      <c r="G23" s="5">
        <v>0</v>
      </c>
      <c r="H23" s="5">
        <v>135980</v>
      </c>
      <c r="I23" s="5">
        <v>0</v>
      </c>
      <c r="J23" s="5">
        <v>89500</v>
      </c>
      <c r="K23" s="5">
        <v>0</v>
      </c>
      <c r="L23" s="5">
        <v>0</v>
      </c>
      <c r="M23" s="5">
        <v>82610</v>
      </c>
      <c r="N23" s="5">
        <v>0</v>
      </c>
      <c r="O23" s="14">
        <f t="shared" si="3"/>
        <v>402940</v>
      </c>
      <c r="P23" s="138">
        <f>Összesen!Y19</f>
        <v>402940</v>
      </c>
      <c r="Q23" s="138">
        <f t="shared" si="0"/>
        <v>0</v>
      </c>
    </row>
    <row r="24" spans="1:17" s="10" customFormat="1" ht="15.75">
      <c r="A24" s="1">
        <v>21</v>
      </c>
      <c r="B24" s="72" t="s">
        <v>220</v>
      </c>
      <c r="C24" s="5">
        <v>0</v>
      </c>
      <c r="D24" s="5">
        <v>0</v>
      </c>
      <c r="E24" s="5">
        <v>0</v>
      </c>
      <c r="F24" s="5">
        <v>0</v>
      </c>
      <c r="G24" s="5">
        <v>24781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24781</v>
      </c>
      <c r="P24" s="138">
        <f>Összesen!Y20</f>
        <v>24781</v>
      </c>
      <c r="Q24" s="138">
        <f t="shared" si="0"/>
        <v>0</v>
      </c>
    </row>
    <row r="25" spans="1:17" s="10" customFormat="1" ht="15.75">
      <c r="A25" s="1">
        <v>22</v>
      </c>
      <c r="B25" s="72" t="s">
        <v>102</v>
      </c>
      <c r="C25" s="5">
        <v>482552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482552</v>
      </c>
      <c r="P25" s="138">
        <f>Összesen!Y13</f>
        <v>482552</v>
      </c>
      <c r="Q25" s="138">
        <f t="shared" si="0"/>
        <v>0</v>
      </c>
    </row>
    <row r="26" spans="1:17" s="10" customFormat="1" ht="15.75">
      <c r="A26" s="1">
        <v>23</v>
      </c>
      <c r="B26" s="72" t="s">
        <v>121</v>
      </c>
      <c r="C26" s="5">
        <v>18333</v>
      </c>
      <c r="D26" s="5">
        <v>18333</v>
      </c>
      <c r="E26" s="5">
        <v>18333</v>
      </c>
      <c r="F26" s="5">
        <v>18333</v>
      </c>
      <c r="G26" s="5">
        <v>18333</v>
      </c>
      <c r="H26" s="5">
        <v>18333</v>
      </c>
      <c r="I26" s="5">
        <v>18333</v>
      </c>
      <c r="J26" s="5">
        <v>18333</v>
      </c>
      <c r="K26" s="5">
        <v>18333</v>
      </c>
      <c r="L26" s="5">
        <v>18333</v>
      </c>
      <c r="M26" s="5">
        <v>18333</v>
      </c>
      <c r="N26" s="5">
        <v>18337</v>
      </c>
      <c r="O26" s="14">
        <f t="shared" si="3"/>
        <v>220000</v>
      </c>
      <c r="P26" s="138">
        <f>Összesen!Y22</f>
        <v>220000</v>
      </c>
      <c r="Q26" s="138">
        <f t="shared" si="0"/>
        <v>0</v>
      </c>
    </row>
    <row r="27" spans="1:17" s="10" customFormat="1" ht="15.75">
      <c r="A27" s="1">
        <v>24</v>
      </c>
      <c r="B27" s="73" t="s">
        <v>8</v>
      </c>
      <c r="C27" s="14">
        <f>SUM(C17:C26)</f>
        <v>1460666</v>
      </c>
      <c r="D27" s="14">
        <f aca="true" t="shared" si="4" ref="D27:O27">SUM(D17:D26)</f>
        <v>1006091</v>
      </c>
      <c r="E27" s="14">
        <f t="shared" si="4"/>
        <v>1000311</v>
      </c>
      <c r="F27" s="14">
        <f t="shared" si="4"/>
        <v>1920126</v>
      </c>
      <c r="G27" s="14">
        <f t="shared" si="4"/>
        <v>1321866</v>
      </c>
      <c r="H27" s="14">
        <f t="shared" si="4"/>
        <v>1449207</v>
      </c>
      <c r="I27" s="14">
        <f t="shared" si="4"/>
        <v>1438786</v>
      </c>
      <c r="J27" s="14">
        <f t="shared" si="4"/>
        <v>1611585</v>
      </c>
      <c r="K27" s="14">
        <f t="shared" si="4"/>
        <v>2787685</v>
      </c>
      <c r="L27" s="14">
        <f t="shared" si="4"/>
        <v>1261127</v>
      </c>
      <c r="M27" s="14">
        <f t="shared" si="4"/>
        <v>1456295</v>
      </c>
      <c r="N27" s="14">
        <f t="shared" si="4"/>
        <v>1699247</v>
      </c>
      <c r="O27" s="14">
        <f t="shared" si="4"/>
        <v>18412992</v>
      </c>
      <c r="P27" s="138">
        <f>Összesen!Y31</f>
        <v>18412992</v>
      </c>
      <c r="Q27" s="138">
        <f t="shared" si="0"/>
        <v>0</v>
      </c>
    </row>
    <row r="28" spans="1:15" ht="15.75">
      <c r="A28" s="1">
        <v>25</v>
      </c>
      <c r="B28" s="73" t="s">
        <v>127</v>
      </c>
      <c r="C28" s="14">
        <f>C16-C27</f>
        <v>53995</v>
      </c>
      <c r="D28" s="14">
        <f>C28+D16-D27</f>
        <v>150236</v>
      </c>
      <c r="E28" s="14">
        <f aca="true" t="shared" si="5" ref="E28:O28">D28+E16-E27</f>
        <v>440657</v>
      </c>
      <c r="F28" s="14">
        <f t="shared" si="5"/>
        <v>108243</v>
      </c>
      <c r="G28" s="14">
        <f t="shared" si="5"/>
        <v>199334</v>
      </c>
      <c r="H28" s="14">
        <f t="shared" si="5"/>
        <v>338959</v>
      </c>
      <c r="I28" s="14">
        <f t="shared" si="5"/>
        <v>73905</v>
      </c>
      <c r="J28" s="14">
        <f t="shared" si="5"/>
        <v>1580852</v>
      </c>
      <c r="K28" s="14">
        <f t="shared" si="5"/>
        <v>84757</v>
      </c>
      <c r="L28" s="14">
        <f t="shared" si="5"/>
        <v>132862</v>
      </c>
      <c r="M28" s="14">
        <f t="shared" si="5"/>
        <v>12612</v>
      </c>
      <c r="N28" s="14">
        <f t="shared" si="5"/>
        <v>0</v>
      </c>
      <c r="O28" s="14">
        <f t="shared" si="5"/>
        <v>0</v>
      </c>
    </row>
    <row r="29" ht="15">
      <c r="O29" s="75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2" r:id="rId1"/>
  <headerFooter>
    <oddHeader>&amp;R2.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28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5.7109375" style="0" customWidth="1"/>
    <col min="2" max="2" width="45.140625" style="0" customWidth="1"/>
    <col min="3" max="8" width="9.140625" style="0" customWidth="1"/>
  </cols>
  <sheetData>
    <row r="1" spans="1:8" s="2" customFormat="1" ht="35.25" customHeight="1">
      <c r="A1" s="431" t="s">
        <v>531</v>
      </c>
      <c r="B1" s="431"/>
      <c r="C1" s="431"/>
      <c r="D1" s="431"/>
      <c r="E1" s="431"/>
      <c r="F1" s="431"/>
      <c r="G1" s="431"/>
      <c r="H1" s="431"/>
    </row>
    <row r="2" s="2" customFormat="1" ht="15.75"/>
    <row r="3" spans="1:8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</row>
    <row r="4" spans="1:8" s="10" customFormat="1" ht="15.75">
      <c r="A4" s="1">
        <v>1</v>
      </c>
      <c r="B4" s="438" t="s">
        <v>9</v>
      </c>
      <c r="C4" s="429" t="s">
        <v>387</v>
      </c>
      <c r="D4" s="430"/>
      <c r="E4" s="6" t="s">
        <v>410</v>
      </c>
      <c r="F4" s="429" t="s">
        <v>498</v>
      </c>
      <c r="G4" s="430"/>
      <c r="H4" s="6" t="s">
        <v>555</v>
      </c>
    </row>
    <row r="5" spans="1:8" s="10" customFormat="1" ht="31.5">
      <c r="A5" s="1">
        <v>2</v>
      </c>
      <c r="B5" s="439"/>
      <c r="C5" s="6" t="s">
        <v>4</v>
      </c>
      <c r="D5" s="6" t="s">
        <v>640</v>
      </c>
      <c r="E5" s="6" t="s">
        <v>4</v>
      </c>
      <c r="F5" s="6" t="s">
        <v>4</v>
      </c>
      <c r="G5" s="6" t="s">
        <v>640</v>
      </c>
      <c r="H5" s="6" t="s">
        <v>4</v>
      </c>
    </row>
    <row r="6" spans="1:9" s="10" customFormat="1" ht="15.75">
      <c r="A6" s="1">
        <v>3</v>
      </c>
      <c r="B6" s="9" t="s">
        <v>84</v>
      </c>
      <c r="C6" s="63">
        <f aca="true" t="shared" si="0" ref="C6:H6">C7+C18</f>
        <v>220000</v>
      </c>
      <c r="D6" s="63">
        <f t="shared" si="0"/>
        <v>247104</v>
      </c>
      <c r="E6" s="63">
        <f t="shared" si="0"/>
        <v>258493</v>
      </c>
      <c r="F6" s="63">
        <f t="shared" si="0"/>
        <v>190929</v>
      </c>
      <c r="G6" s="63">
        <f t="shared" si="0"/>
        <v>163825</v>
      </c>
      <c r="H6" s="63">
        <f t="shared" si="0"/>
        <v>0</v>
      </c>
      <c r="I6" s="12"/>
    </row>
    <row r="7" spans="1:9" s="10" customFormat="1" ht="31.5">
      <c r="A7" s="1">
        <v>4</v>
      </c>
      <c r="B7" s="8" t="s">
        <v>85</v>
      </c>
      <c r="C7" s="14">
        <f aca="true" t="shared" si="1" ref="C7:H7">SUM(C8:C17)</f>
        <v>220000</v>
      </c>
      <c r="D7" s="14">
        <f t="shared" si="1"/>
        <v>247104</v>
      </c>
      <c r="E7" s="14">
        <f t="shared" si="1"/>
        <v>258493</v>
      </c>
      <c r="F7" s="14">
        <f t="shared" si="1"/>
        <v>190929</v>
      </c>
      <c r="G7" s="14">
        <f t="shared" si="1"/>
        <v>163825</v>
      </c>
      <c r="H7" s="14">
        <f t="shared" si="1"/>
        <v>0</v>
      </c>
      <c r="I7" s="12"/>
    </row>
    <row r="8" spans="1:9" s="10" customFormat="1" ht="15.75">
      <c r="A8" s="1">
        <v>5</v>
      </c>
      <c r="B8" s="8" t="s">
        <v>536</v>
      </c>
      <c r="C8" s="14"/>
      <c r="D8" s="14"/>
      <c r="E8" s="14"/>
      <c r="F8" s="14"/>
      <c r="G8" s="14"/>
      <c r="H8" s="14"/>
      <c r="I8" s="12"/>
    </row>
    <row r="9" spans="1:9" s="10" customFormat="1" ht="15.75">
      <c r="A9" s="1">
        <v>6</v>
      </c>
      <c r="B9" s="7" t="s">
        <v>537</v>
      </c>
      <c r="C9" s="5">
        <v>220000</v>
      </c>
      <c r="D9" s="5">
        <v>247104</v>
      </c>
      <c r="E9" s="5">
        <v>258493</v>
      </c>
      <c r="F9" s="5">
        <v>190929</v>
      </c>
      <c r="G9" s="5">
        <v>163825</v>
      </c>
      <c r="H9" s="5">
        <v>0</v>
      </c>
      <c r="I9" s="12"/>
    </row>
    <row r="10" spans="1:9" s="10" customFormat="1" ht="15.75" hidden="1">
      <c r="A10" s="1"/>
      <c r="B10" s="8"/>
      <c r="C10" s="14"/>
      <c r="D10" s="14"/>
      <c r="E10" s="14"/>
      <c r="F10" s="14"/>
      <c r="G10" s="14"/>
      <c r="H10" s="14"/>
      <c r="I10" s="12"/>
    </row>
    <row r="11" spans="1:9" s="10" customFormat="1" ht="15.75" hidden="1">
      <c r="A11" s="1"/>
      <c r="B11" s="8"/>
      <c r="C11" s="14"/>
      <c r="D11" s="14"/>
      <c r="E11" s="14"/>
      <c r="F11" s="14"/>
      <c r="G11" s="14"/>
      <c r="H11" s="14"/>
      <c r="I11" s="12"/>
    </row>
    <row r="12" spans="1:9" s="10" customFormat="1" ht="15.75" hidden="1">
      <c r="A12" s="1"/>
      <c r="B12" s="8"/>
      <c r="C12" s="14"/>
      <c r="D12" s="14"/>
      <c r="E12" s="14"/>
      <c r="F12" s="14"/>
      <c r="G12" s="14"/>
      <c r="H12" s="14"/>
      <c r="I12" s="12"/>
    </row>
    <row r="13" spans="1:9" s="10" customFormat="1" ht="15.75" hidden="1">
      <c r="A13" s="1"/>
      <c r="B13" s="8"/>
      <c r="C13" s="14"/>
      <c r="D13" s="14"/>
      <c r="E13" s="14"/>
      <c r="F13" s="14"/>
      <c r="G13" s="14"/>
      <c r="H13" s="14"/>
      <c r="I13" s="12"/>
    </row>
    <row r="14" spans="1:9" s="10" customFormat="1" ht="15.75" hidden="1">
      <c r="A14" s="1"/>
      <c r="B14" s="8"/>
      <c r="C14" s="14"/>
      <c r="D14" s="14"/>
      <c r="E14" s="14"/>
      <c r="F14" s="14"/>
      <c r="G14" s="14"/>
      <c r="H14" s="14"/>
      <c r="I14" s="12"/>
    </row>
    <row r="15" spans="1:9" s="10" customFormat="1" ht="15.75" hidden="1">
      <c r="A15" s="1"/>
      <c r="B15" s="8"/>
      <c r="C15" s="14"/>
      <c r="D15" s="14"/>
      <c r="E15" s="14"/>
      <c r="F15" s="14"/>
      <c r="G15" s="14"/>
      <c r="H15" s="14"/>
      <c r="I15" s="12"/>
    </row>
    <row r="16" spans="1:9" s="10" customFormat="1" ht="15.75" hidden="1">
      <c r="A16" s="1"/>
      <c r="B16" s="8"/>
      <c r="C16" s="14"/>
      <c r="D16" s="14"/>
      <c r="E16" s="14"/>
      <c r="F16" s="14"/>
      <c r="G16" s="14"/>
      <c r="H16" s="14"/>
      <c r="I16" s="12"/>
    </row>
    <row r="17" spans="1:9" s="10" customFormat="1" ht="15.75" hidden="1">
      <c r="A17" s="1"/>
      <c r="B17" s="8"/>
      <c r="C17" s="14"/>
      <c r="D17" s="14"/>
      <c r="E17" s="14"/>
      <c r="F17" s="14"/>
      <c r="G17" s="14"/>
      <c r="H17" s="14"/>
      <c r="I17" s="12"/>
    </row>
    <row r="18" spans="1:9" s="10" customFormat="1" ht="15.75">
      <c r="A18" s="1">
        <v>7</v>
      </c>
      <c r="B18" s="8" t="s">
        <v>86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2"/>
    </row>
    <row r="19" spans="1:9" s="10" customFormat="1" ht="15.75" hidden="1">
      <c r="A19" s="1"/>
      <c r="B19" s="8"/>
      <c r="C19" s="14"/>
      <c r="D19" s="14"/>
      <c r="E19" s="14"/>
      <c r="F19" s="14"/>
      <c r="G19" s="14"/>
      <c r="H19" s="14"/>
      <c r="I19" s="12"/>
    </row>
    <row r="20" spans="1:9" s="10" customFormat="1" ht="15.75" hidden="1">
      <c r="A20" s="1"/>
      <c r="B20" s="8"/>
      <c r="C20" s="14"/>
      <c r="D20" s="14"/>
      <c r="E20" s="14"/>
      <c r="F20" s="14"/>
      <c r="G20" s="14"/>
      <c r="H20" s="14"/>
      <c r="I20" s="12"/>
    </row>
    <row r="21" spans="1:9" s="10" customFormat="1" ht="15.75" hidden="1">
      <c r="A21" s="1"/>
      <c r="B21" s="8"/>
      <c r="C21" s="14"/>
      <c r="D21" s="14"/>
      <c r="E21" s="14"/>
      <c r="F21" s="14"/>
      <c r="G21" s="14"/>
      <c r="H21" s="14"/>
      <c r="I21" s="12"/>
    </row>
    <row r="22" spans="1:9" s="10" customFormat="1" ht="15.75" hidden="1">
      <c r="A22" s="1"/>
      <c r="B22" s="8"/>
      <c r="C22" s="14"/>
      <c r="D22" s="14"/>
      <c r="E22" s="14"/>
      <c r="F22" s="14"/>
      <c r="G22" s="14"/>
      <c r="H22" s="14"/>
      <c r="I22" s="12"/>
    </row>
    <row r="23" spans="1:9" s="10" customFormat="1" ht="15.75" hidden="1">
      <c r="A23" s="1"/>
      <c r="B23" s="8"/>
      <c r="C23" s="14"/>
      <c r="D23" s="14"/>
      <c r="E23" s="14"/>
      <c r="F23" s="14"/>
      <c r="G23" s="14"/>
      <c r="H23" s="14"/>
      <c r="I23" s="12"/>
    </row>
    <row r="24" spans="1:9" s="10" customFormat="1" ht="15.75" hidden="1">
      <c r="A24" s="1"/>
      <c r="B24" s="8"/>
      <c r="C24" s="14"/>
      <c r="D24" s="14"/>
      <c r="E24" s="14"/>
      <c r="F24" s="14"/>
      <c r="G24" s="14"/>
      <c r="H24" s="14"/>
      <c r="I24" s="12"/>
    </row>
    <row r="25" spans="1:9" s="10" customFormat="1" ht="15.75" hidden="1">
      <c r="A25" s="1"/>
      <c r="B25" s="8"/>
      <c r="C25" s="14"/>
      <c r="D25" s="14"/>
      <c r="E25" s="14"/>
      <c r="F25" s="14"/>
      <c r="G25" s="14"/>
      <c r="H25" s="14"/>
      <c r="I25" s="12"/>
    </row>
    <row r="26" spans="1:9" s="10" customFormat="1" ht="15.75" hidden="1">
      <c r="A26" s="1"/>
      <c r="B26" s="8"/>
      <c r="C26" s="14"/>
      <c r="D26" s="14"/>
      <c r="E26" s="14"/>
      <c r="F26" s="14"/>
      <c r="G26" s="14"/>
      <c r="H26" s="14"/>
      <c r="I26" s="12"/>
    </row>
    <row r="27" spans="1:9" s="10" customFormat="1" ht="15.75" hidden="1">
      <c r="A27" s="1"/>
      <c r="B27" s="8"/>
      <c r="C27" s="14"/>
      <c r="D27" s="14"/>
      <c r="E27" s="14"/>
      <c r="F27" s="14"/>
      <c r="G27" s="14"/>
      <c r="H27" s="14"/>
      <c r="I27" s="12"/>
    </row>
    <row r="28" spans="1:9" s="10" customFormat="1" ht="15.75" hidden="1">
      <c r="A28" s="1"/>
      <c r="B28" s="8"/>
      <c r="C28" s="14"/>
      <c r="D28" s="14"/>
      <c r="E28" s="14"/>
      <c r="F28" s="14"/>
      <c r="G28" s="14"/>
      <c r="H28" s="14"/>
      <c r="I28" s="12"/>
    </row>
  </sheetData>
  <sheetProtection/>
  <mergeCells count="4">
    <mergeCell ref="A1:H1"/>
    <mergeCell ref="B4:B5"/>
    <mergeCell ref="F4:G4"/>
    <mergeCell ref="C4:D4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0">
      <selection activeCell="A2" sqref="A2"/>
    </sheetView>
  </sheetViews>
  <sheetFormatPr defaultColWidth="9.140625" defaultRowHeight="15"/>
  <cols>
    <col min="1" max="1" width="58.28125" style="56" customWidth="1"/>
    <col min="2" max="2" width="16.140625" style="56" customWidth="1"/>
    <col min="3" max="138" width="9.140625" style="55" customWidth="1"/>
    <col min="139" max="16384" width="9.140625" style="56" customWidth="1"/>
  </cols>
  <sheetData>
    <row r="1" spans="1:138" s="52" customFormat="1" ht="33" customHeight="1">
      <c r="A1" s="440" t="s">
        <v>569</v>
      </c>
      <c r="B1" s="44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6" t="s">
        <v>65</v>
      </c>
      <c r="B3" s="57" t="s">
        <v>66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7" t="s">
        <v>67</v>
      </c>
      <c r="B4" s="59">
        <f>SUM(B5:B6)</f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8" t="s">
        <v>68</v>
      </c>
      <c r="B5" s="59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8" t="s">
        <v>69</v>
      </c>
      <c r="B6" s="59">
        <v>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2" ht="31.5">
      <c r="A7" s="77" t="s">
        <v>70</v>
      </c>
      <c r="B7" s="59">
        <v>0</v>
      </c>
    </row>
    <row r="8" spans="1:2" ht="31.5">
      <c r="A8" s="79" t="s">
        <v>71</v>
      </c>
      <c r="B8" s="60">
        <f>SUM(B9:B10)</f>
        <v>0</v>
      </c>
    </row>
    <row r="9" spans="1:138" s="58" customFormat="1" ht="30">
      <c r="A9" s="80" t="s">
        <v>72</v>
      </c>
      <c r="B9" s="61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80" t="s">
        <v>73</v>
      </c>
      <c r="B10" s="61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9" t="s">
        <v>74</v>
      </c>
      <c r="B11" s="60">
        <v>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9" t="s">
        <v>75</v>
      </c>
      <c r="B12" s="60">
        <f>SUM(B13,B16,B19,B25,B22)</f>
        <v>1578980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2" ht="18">
      <c r="A13" s="80" t="s">
        <v>76</v>
      </c>
      <c r="B13" s="61">
        <f>SUM(B14:B15)</f>
        <v>1550000</v>
      </c>
    </row>
    <row r="14" spans="1:138" s="58" customFormat="1" ht="18">
      <c r="A14" s="81" t="s">
        <v>77</v>
      </c>
      <c r="B14" s="62">
        <v>1550000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81" t="s">
        <v>78</v>
      </c>
      <c r="B15" s="62">
        <v>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80" t="s">
        <v>79</v>
      </c>
      <c r="B16" s="61">
        <f>SUM(B17:B18)</f>
        <v>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81" t="s">
        <v>77</v>
      </c>
      <c r="B17" s="62">
        <v>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81" t="s">
        <v>78</v>
      </c>
      <c r="B18" s="62">
        <v>0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80" t="s">
        <v>126</v>
      </c>
      <c r="B19" s="61">
        <f>SUM(B20:B21)</f>
        <v>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2" ht="18">
      <c r="A20" s="81" t="s">
        <v>77</v>
      </c>
      <c r="B20" s="62">
        <v>0</v>
      </c>
    </row>
    <row r="21" spans="1:138" s="58" customFormat="1" ht="25.5">
      <c r="A21" s="81" t="s">
        <v>78</v>
      </c>
      <c r="B21" s="62">
        <v>0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80" t="s">
        <v>80</v>
      </c>
      <c r="B22" s="61">
        <f>SUM(B23:B24)</f>
        <v>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2" ht="18">
      <c r="A23" s="81" t="s">
        <v>77</v>
      </c>
      <c r="B23" s="62">
        <v>0</v>
      </c>
    </row>
    <row r="24" spans="1:2" ht="25.5">
      <c r="A24" s="81" t="s">
        <v>78</v>
      </c>
      <c r="B24" s="62">
        <v>0</v>
      </c>
    </row>
    <row r="25" spans="1:2" ht="18">
      <c r="A25" s="80" t="s">
        <v>81</v>
      </c>
      <c r="B25" s="61">
        <f>SUM(B26:B27)</f>
        <v>28980</v>
      </c>
    </row>
    <row r="26" spans="1:2" ht="18">
      <c r="A26" s="81" t="s">
        <v>77</v>
      </c>
      <c r="B26" s="62">
        <v>28980</v>
      </c>
    </row>
    <row r="27" spans="1:2" ht="25.5">
      <c r="A27" s="81" t="s">
        <v>78</v>
      </c>
      <c r="B27" s="62">
        <v>0</v>
      </c>
    </row>
    <row r="28" spans="1:2" ht="31.5">
      <c r="A28" s="79" t="s">
        <v>82</v>
      </c>
      <c r="B28" s="60">
        <v>0</v>
      </c>
    </row>
    <row r="29" spans="1:2" ht="18">
      <c r="A29" s="82" t="s">
        <v>83</v>
      </c>
      <c r="B29" s="60">
        <f>SUM(B8,B11,B12,B28,B4,B7)</f>
        <v>1578980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2" width="12.7109375" style="22" customWidth="1"/>
    <col min="13" max="16384" width="9.140625" style="22" customWidth="1"/>
  </cols>
  <sheetData>
    <row r="1" spans="1:12" s="16" customFormat="1" ht="15.75">
      <c r="A1" s="426" t="s">
        <v>505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</row>
    <row r="2" spans="1:12" s="16" customFormat="1" ht="15.75">
      <c r="A2" s="427" t="s">
        <v>395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 s="16" customFormat="1" ht="15.75">
      <c r="A3" s="427" t="s">
        <v>394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</row>
    <row r="4" spans="1:12" ht="15.75">
      <c r="A4" s="427" t="s">
        <v>572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</row>
    <row r="5" spans="1:12" ht="15.75">
      <c r="A5" s="44"/>
      <c r="B5" s="44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56</v>
      </c>
      <c r="H6" s="1" t="s">
        <v>57</v>
      </c>
      <c r="I6" s="1" t="s">
        <v>58</v>
      </c>
      <c r="J6" s="1" t="s">
        <v>103</v>
      </c>
      <c r="K6" s="1" t="s">
        <v>104</v>
      </c>
      <c r="L6" s="1" t="s">
        <v>59</v>
      </c>
    </row>
    <row r="7" spans="1:12" s="3" customFormat="1" ht="15.75">
      <c r="A7" s="1">
        <v>1</v>
      </c>
      <c r="B7" s="421" t="s">
        <v>9</v>
      </c>
      <c r="C7" s="424" t="s">
        <v>410</v>
      </c>
      <c r="D7" s="424"/>
      <c r="E7" s="424"/>
      <c r="F7" s="425"/>
      <c r="G7" s="423" t="s">
        <v>498</v>
      </c>
      <c r="H7" s="424"/>
      <c r="I7" s="424"/>
      <c r="J7" s="425"/>
      <c r="K7" s="424" t="s">
        <v>555</v>
      </c>
      <c r="L7" s="425"/>
    </row>
    <row r="8" spans="1:12" s="3" customFormat="1" ht="31.5">
      <c r="A8" s="1"/>
      <c r="B8" s="441"/>
      <c r="C8" s="4" t="s">
        <v>502</v>
      </c>
      <c r="D8" s="4" t="s">
        <v>503</v>
      </c>
      <c r="E8" s="4" t="s">
        <v>570</v>
      </c>
      <c r="F8" s="4" t="s">
        <v>571</v>
      </c>
      <c r="G8" s="4" t="s">
        <v>502</v>
      </c>
      <c r="H8" s="4" t="s">
        <v>503</v>
      </c>
      <c r="I8" s="4" t="s">
        <v>570</v>
      </c>
      <c r="J8" s="4" t="s">
        <v>571</v>
      </c>
      <c r="K8" s="4" t="s">
        <v>570</v>
      </c>
      <c r="L8" s="4" t="s">
        <v>571</v>
      </c>
    </row>
    <row r="9" spans="1:12" s="3" customFormat="1" ht="15.75">
      <c r="A9" s="1">
        <v>2</v>
      </c>
      <c r="B9" s="422"/>
      <c r="C9" s="6" t="s">
        <v>396</v>
      </c>
      <c r="D9" s="6" t="s">
        <v>396</v>
      </c>
      <c r="E9" s="6" t="s">
        <v>4</v>
      </c>
      <c r="F9" s="6" t="s">
        <v>4</v>
      </c>
      <c r="G9" s="6" t="s">
        <v>396</v>
      </c>
      <c r="H9" s="6" t="s">
        <v>396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7" t="s">
        <v>405</v>
      </c>
      <c r="C10" s="15">
        <v>668000</v>
      </c>
      <c r="D10" s="15">
        <v>668000</v>
      </c>
      <c r="E10" s="15">
        <v>668000</v>
      </c>
      <c r="F10" s="15">
        <v>668000</v>
      </c>
      <c r="G10" s="15">
        <v>668000</v>
      </c>
      <c r="H10" s="15">
        <v>668000</v>
      </c>
      <c r="I10" s="15">
        <v>668000</v>
      </c>
      <c r="J10" s="15">
        <v>668000</v>
      </c>
      <c r="K10" s="15">
        <v>668000</v>
      </c>
      <c r="L10" s="15">
        <v>668000</v>
      </c>
    </row>
    <row r="11" spans="1:12" ht="30">
      <c r="A11" s="1">
        <v>4</v>
      </c>
      <c r="B11" s="47" t="s">
        <v>406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7" t="s">
        <v>31</v>
      </c>
      <c r="C12" s="15">
        <v>4000</v>
      </c>
      <c r="D12" s="15">
        <v>4000</v>
      </c>
      <c r="E12" s="15">
        <v>4000</v>
      </c>
      <c r="F12" s="15">
        <v>4000</v>
      </c>
      <c r="G12" s="15">
        <v>4000</v>
      </c>
      <c r="H12" s="15">
        <v>4000</v>
      </c>
      <c r="I12" s="15">
        <v>4000</v>
      </c>
      <c r="J12" s="15">
        <v>4000</v>
      </c>
      <c r="K12" s="15">
        <v>4000</v>
      </c>
      <c r="L12" s="15">
        <v>4000</v>
      </c>
    </row>
    <row r="13" spans="1:12" ht="45">
      <c r="A13" s="1">
        <v>6</v>
      </c>
      <c r="B13" s="47" t="s">
        <v>32</v>
      </c>
      <c r="C13" s="15">
        <v>138000</v>
      </c>
      <c r="D13" s="15">
        <v>138000</v>
      </c>
      <c r="E13" s="15">
        <v>138000</v>
      </c>
      <c r="F13" s="15">
        <v>138000</v>
      </c>
      <c r="G13" s="15">
        <v>138000</v>
      </c>
      <c r="H13" s="15">
        <v>138000</v>
      </c>
      <c r="I13" s="15">
        <v>138000</v>
      </c>
      <c r="J13" s="15">
        <v>138000</v>
      </c>
      <c r="K13" s="15">
        <v>138000</v>
      </c>
      <c r="L13" s="15">
        <v>138000</v>
      </c>
    </row>
    <row r="14" spans="1:12" ht="15.75">
      <c r="A14" s="1">
        <v>7</v>
      </c>
      <c r="B14" s="47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7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7" t="s">
        <v>407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4" customFormat="1" ht="15.75">
      <c r="A17" s="1">
        <v>10</v>
      </c>
      <c r="B17" s="49" t="s">
        <v>60</v>
      </c>
      <c r="C17" s="18">
        <f>SUM(C10:C16)</f>
        <v>810000</v>
      </c>
      <c r="D17" s="18">
        <f>SUM(D10:D16)</f>
        <v>810000</v>
      </c>
      <c r="E17" s="18">
        <f aca="true" t="shared" si="0" ref="E17:K17">SUM(E10:E16)</f>
        <v>810000</v>
      </c>
      <c r="F17" s="18">
        <f>SUM(F10:F16)</f>
        <v>810000</v>
      </c>
      <c r="G17" s="18">
        <f t="shared" si="0"/>
        <v>810000</v>
      </c>
      <c r="H17" s="18">
        <f>SUM(H10:H16)</f>
        <v>810000</v>
      </c>
      <c r="I17" s="18">
        <f t="shared" si="0"/>
        <v>810000</v>
      </c>
      <c r="J17" s="18">
        <f>SUM(J10:J16)</f>
        <v>810000</v>
      </c>
      <c r="K17" s="18">
        <f t="shared" si="0"/>
        <v>810000</v>
      </c>
      <c r="L17" s="18">
        <f>SUM(L10:L16)</f>
        <v>810000</v>
      </c>
    </row>
    <row r="18" spans="1:12" ht="15.75">
      <c r="A18" s="1">
        <v>11</v>
      </c>
      <c r="B18" s="49" t="s">
        <v>61</v>
      </c>
      <c r="C18" s="18">
        <f>ROUNDDOWN(C17*0.5,0)</f>
        <v>405000</v>
      </c>
      <c r="D18" s="18">
        <f>ROUNDDOWN(D17*0.5,0)</f>
        <v>405000</v>
      </c>
      <c r="E18" s="18">
        <f aca="true" t="shared" si="1" ref="E18:K18">ROUNDDOWN(E17*0.5,0)</f>
        <v>405000</v>
      </c>
      <c r="F18" s="18">
        <f>ROUNDDOWN(F17*0.5,0)</f>
        <v>405000</v>
      </c>
      <c r="G18" s="18">
        <f t="shared" si="1"/>
        <v>405000</v>
      </c>
      <c r="H18" s="18">
        <f>ROUNDDOWN(H17*0.5,0)</f>
        <v>405000</v>
      </c>
      <c r="I18" s="18">
        <f t="shared" si="1"/>
        <v>405000</v>
      </c>
      <c r="J18" s="18">
        <f>ROUNDDOWN(J17*0.5,0)</f>
        <v>405000</v>
      </c>
      <c r="K18" s="18">
        <f t="shared" si="1"/>
        <v>405000</v>
      </c>
      <c r="L18" s="18">
        <f>ROUNDDOWN(L17*0.5,0)</f>
        <v>405000</v>
      </c>
    </row>
    <row r="19" spans="1:12" ht="30">
      <c r="A19" s="1">
        <v>12</v>
      </c>
      <c r="B19" s="47" t="s">
        <v>36</v>
      </c>
      <c r="C19" s="15">
        <v>258493</v>
      </c>
      <c r="D19" s="15">
        <v>258493</v>
      </c>
      <c r="E19" s="15">
        <v>258493</v>
      </c>
      <c r="F19" s="15">
        <v>258493</v>
      </c>
      <c r="G19" s="15">
        <v>174289</v>
      </c>
      <c r="H19" s="15">
        <v>174289</v>
      </c>
      <c r="I19" s="15">
        <v>190929</v>
      </c>
      <c r="J19" s="15">
        <v>190929</v>
      </c>
      <c r="K19" s="15">
        <v>0</v>
      </c>
      <c r="L19" s="15">
        <v>0</v>
      </c>
    </row>
    <row r="20" spans="1:12" ht="30">
      <c r="A20" s="1">
        <v>13</v>
      </c>
      <c r="B20" s="47" t="s">
        <v>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7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7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7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7" t="s">
        <v>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7" t="s">
        <v>99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4" customFormat="1" ht="15.75">
      <c r="A26" s="1">
        <v>19</v>
      </c>
      <c r="B26" s="49" t="s">
        <v>62</v>
      </c>
      <c r="C26" s="18">
        <f aca="true" t="shared" si="2" ref="C26:L26">SUM(C19:C25)</f>
        <v>258493</v>
      </c>
      <c r="D26" s="18">
        <f t="shared" si="2"/>
        <v>258493</v>
      </c>
      <c r="E26" s="18">
        <f t="shared" si="2"/>
        <v>258493</v>
      </c>
      <c r="F26" s="18">
        <f>SUM(F19:F25)</f>
        <v>258493</v>
      </c>
      <c r="G26" s="18">
        <f t="shared" si="2"/>
        <v>174289</v>
      </c>
      <c r="H26" s="18">
        <f t="shared" si="2"/>
        <v>174289</v>
      </c>
      <c r="I26" s="18">
        <f t="shared" si="2"/>
        <v>190929</v>
      </c>
      <c r="J26" s="18">
        <f t="shared" si="2"/>
        <v>190929</v>
      </c>
      <c r="K26" s="18">
        <f t="shared" si="2"/>
        <v>0</v>
      </c>
      <c r="L26" s="18">
        <f t="shared" si="2"/>
        <v>0</v>
      </c>
    </row>
    <row r="27" spans="1:12" s="24" customFormat="1" ht="29.25">
      <c r="A27" s="1">
        <v>20</v>
      </c>
      <c r="B27" s="49" t="s">
        <v>63</v>
      </c>
      <c r="C27" s="18">
        <f aca="true" t="shared" si="3" ref="C27:L27">C18-C26</f>
        <v>146507</v>
      </c>
      <c r="D27" s="18">
        <f t="shared" si="3"/>
        <v>146507</v>
      </c>
      <c r="E27" s="18">
        <f t="shared" si="3"/>
        <v>146507</v>
      </c>
      <c r="F27" s="18">
        <f>F18-F26</f>
        <v>146507</v>
      </c>
      <c r="G27" s="18">
        <f t="shared" si="3"/>
        <v>230711</v>
      </c>
      <c r="H27" s="18">
        <f t="shared" si="3"/>
        <v>230711</v>
      </c>
      <c r="I27" s="18">
        <f t="shared" si="3"/>
        <v>214071</v>
      </c>
      <c r="J27" s="18">
        <f t="shared" si="3"/>
        <v>214071</v>
      </c>
      <c r="K27" s="18">
        <f t="shared" si="3"/>
        <v>405000</v>
      </c>
      <c r="L27" s="18">
        <f t="shared" si="3"/>
        <v>405000</v>
      </c>
    </row>
    <row r="28" spans="1:12" s="24" customFormat="1" ht="42.75">
      <c r="A28" s="1">
        <v>21</v>
      </c>
      <c r="B28" s="50" t="s">
        <v>402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7" t="s">
        <v>573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7" t="s">
        <v>134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7" t="s">
        <v>101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7" t="s">
        <v>98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7" t="s">
        <v>401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301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54.7109375" style="115" customWidth="1"/>
    <col min="2" max="2" width="5.7109375" style="16" customWidth="1"/>
    <col min="3" max="3" width="12.421875" style="41" customWidth="1"/>
    <col min="4" max="5" width="12.421875" style="16" customWidth="1"/>
    <col min="6" max="16384" width="9.140625" style="16" customWidth="1"/>
  </cols>
  <sheetData>
    <row r="1" spans="1:5" ht="15.75">
      <c r="A1" s="426" t="s">
        <v>550</v>
      </c>
      <c r="B1" s="426"/>
      <c r="C1" s="426"/>
      <c r="D1" s="426"/>
      <c r="E1" s="426"/>
    </row>
    <row r="2" spans="1:5" ht="15.75">
      <c r="A2" s="427" t="s">
        <v>539</v>
      </c>
      <c r="B2" s="427"/>
      <c r="C2" s="427"/>
      <c r="D2" s="427"/>
      <c r="E2" s="427"/>
    </row>
    <row r="3" spans="1:3" ht="15.75">
      <c r="A3" s="113"/>
      <c r="B3" s="45"/>
      <c r="C3" s="45"/>
    </row>
    <row r="4" spans="1:5" s="10" customFormat="1" ht="31.5">
      <c r="A4" s="103" t="s">
        <v>9</v>
      </c>
      <c r="B4" s="17" t="s">
        <v>153</v>
      </c>
      <c r="C4" s="40" t="s">
        <v>4</v>
      </c>
      <c r="D4" s="40" t="s">
        <v>715</v>
      </c>
      <c r="E4" s="40" t="s">
        <v>716</v>
      </c>
    </row>
    <row r="5" spans="1:5" s="10" customFormat="1" ht="16.5">
      <c r="A5" s="69" t="s">
        <v>94</v>
      </c>
      <c r="B5" s="106"/>
      <c r="C5" s="84"/>
      <c r="D5" s="84"/>
      <c r="E5" s="84"/>
    </row>
    <row r="6" spans="1:5" s="10" customFormat="1" ht="31.5">
      <c r="A6" s="68" t="s">
        <v>279</v>
      </c>
      <c r="B6" s="17"/>
      <c r="C6" s="84"/>
      <c r="D6" s="84"/>
      <c r="E6" s="84"/>
    </row>
    <row r="7" spans="1:5" s="10" customFormat="1" ht="15.75" hidden="1">
      <c r="A7" s="88" t="s">
        <v>162</v>
      </c>
      <c r="B7" s="17">
        <v>2</v>
      </c>
      <c r="C7" s="84"/>
      <c r="D7" s="84"/>
      <c r="E7" s="84"/>
    </row>
    <row r="8" spans="1:5" s="10" customFormat="1" ht="15.75">
      <c r="A8" s="88" t="s">
        <v>163</v>
      </c>
      <c r="B8" s="17">
        <v>2</v>
      </c>
      <c r="C8" s="84">
        <v>276520</v>
      </c>
      <c r="D8" s="84">
        <v>276520</v>
      </c>
      <c r="E8" s="84">
        <v>276520</v>
      </c>
    </row>
    <row r="9" spans="1:5" s="10" customFormat="1" ht="15.75">
      <c r="A9" s="88" t="s">
        <v>164</v>
      </c>
      <c r="B9" s="17">
        <v>2</v>
      </c>
      <c r="C9" s="84">
        <v>352000</v>
      </c>
      <c r="D9" s="84">
        <v>352000</v>
      </c>
      <c r="E9" s="84">
        <v>352000</v>
      </c>
    </row>
    <row r="10" spans="1:5" s="10" customFormat="1" ht="15.75">
      <c r="A10" s="88" t="s">
        <v>165</v>
      </c>
      <c r="B10" s="17">
        <v>2</v>
      </c>
      <c r="C10" s="84">
        <v>186024</v>
      </c>
      <c r="D10" s="84">
        <v>186024</v>
      </c>
      <c r="E10" s="84">
        <v>186024</v>
      </c>
    </row>
    <row r="11" spans="1:5" s="10" customFormat="1" ht="15.75">
      <c r="A11" s="88" t="s">
        <v>166</v>
      </c>
      <c r="B11" s="17">
        <v>2</v>
      </c>
      <c r="C11" s="84">
        <v>102150</v>
      </c>
      <c r="D11" s="84">
        <v>102150</v>
      </c>
      <c r="E11" s="84">
        <v>102150</v>
      </c>
    </row>
    <row r="12" spans="1:5" s="10" customFormat="1" ht="15.75">
      <c r="A12" s="88" t="s">
        <v>281</v>
      </c>
      <c r="B12" s="17">
        <v>2</v>
      </c>
      <c r="C12" s="84">
        <v>5000000</v>
      </c>
      <c r="D12" s="84">
        <v>5000000</v>
      </c>
      <c r="E12" s="84">
        <v>5000000</v>
      </c>
    </row>
    <row r="13" spans="1:5" s="10" customFormat="1" ht="31.5" hidden="1">
      <c r="A13" s="88" t="s">
        <v>282</v>
      </c>
      <c r="B13" s="17">
        <v>2</v>
      </c>
      <c r="C13" s="84"/>
      <c r="D13" s="84"/>
      <c r="E13" s="84"/>
    </row>
    <row r="14" spans="1:5" s="10" customFormat="1" ht="15.75">
      <c r="A14" s="88" t="s">
        <v>719</v>
      </c>
      <c r="B14" s="17">
        <v>2</v>
      </c>
      <c r="C14" s="84"/>
      <c r="D14" s="84"/>
      <c r="E14" s="84">
        <v>1000000</v>
      </c>
    </row>
    <row r="15" spans="1:5" s="10" customFormat="1" ht="15.75">
      <c r="A15" s="114" t="s">
        <v>489</v>
      </c>
      <c r="B15" s="17">
        <v>2</v>
      </c>
      <c r="C15" s="84">
        <v>2130010</v>
      </c>
      <c r="D15" s="84">
        <v>2130010</v>
      </c>
      <c r="E15" s="84">
        <v>2130010</v>
      </c>
    </row>
    <row r="16" spans="1:5" s="10" customFormat="1" ht="15.75" hidden="1">
      <c r="A16" s="88" t="s">
        <v>301</v>
      </c>
      <c r="B16" s="17">
        <v>2</v>
      </c>
      <c r="C16" s="84"/>
      <c r="D16" s="84"/>
      <c r="E16" s="84"/>
    </row>
    <row r="17" spans="1:5" s="10" customFormat="1" ht="31.5">
      <c r="A17" s="111" t="s">
        <v>280</v>
      </c>
      <c r="B17" s="17"/>
      <c r="C17" s="84">
        <f>SUM(C7:C16)</f>
        <v>8046704</v>
      </c>
      <c r="D17" s="84">
        <f>SUM(D7:D16)</f>
        <v>8046704</v>
      </c>
      <c r="E17" s="84">
        <f>SUM(E7:E16)</f>
        <v>9046704</v>
      </c>
    </row>
    <row r="18" spans="1:5" s="10" customFormat="1" ht="15.75" hidden="1">
      <c r="A18" s="88" t="s">
        <v>284</v>
      </c>
      <c r="B18" s="17">
        <v>2</v>
      </c>
      <c r="C18" s="84"/>
      <c r="D18" s="84"/>
      <c r="E18" s="84"/>
    </row>
    <row r="19" spans="1:5" s="10" customFormat="1" ht="15.75" hidden="1">
      <c r="A19" s="88" t="s">
        <v>285</v>
      </c>
      <c r="B19" s="17">
        <v>2</v>
      </c>
      <c r="C19" s="84"/>
      <c r="D19" s="84"/>
      <c r="E19" s="84"/>
    </row>
    <row r="20" spans="1:5" s="10" customFormat="1" ht="31.5" hidden="1">
      <c r="A20" s="111" t="s">
        <v>283</v>
      </c>
      <c r="B20" s="17"/>
      <c r="C20" s="84">
        <f>SUM(C18:C19)</f>
        <v>0</v>
      </c>
      <c r="D20" s="84">
        <f>SUM(D18:D19)</f>
        <v>0</v>
      </c>
      <c r="E20" s="84">
        <f>SUM(E18:E19)</f>
        <v>0</v>
      </c>
    </row>
    <row r="21" spans="1:5" s="10" customFormat="1" ht="15.75" hidden="1">
      <c r="A21" s="88" t="s">
        <v>286</v>
      </c>
      <c r="B21" s="17">
        <v>2</v>
      </c>
      <c r="C21" s="84"/>
      <c r="D21" s="84"/>
      <c r="E21" s="84"/>
    </row>
    <row r="22" spans="1:5" s="10" customFormat="1" ht="15.75" hidden="1">
      <c r="A22" s="88" t="s">
        <v>287</v>
      </c>
      <c r="B22" s="17">
        <v>2</v>
      </c>
      <c r="C22" s="84"/>
      <c r="D22" s="84"/>
      <c r="E22" s="84"/>
    </row>
    <row r="23" spans="1:5" s="10" customFormat="1" ht="15.75" hidden="1">
      <c r="A23" s="114" t="s">
        <v>489</v>
      </c>
      <c r="B23" s="17">
        <v>2</v>
      </c>
      <c r="C23" s="84"/>
      <c r="D23" s="84"/>
      <c r="E23" s="84"/>
    </row>
    <row r="24" spans="1:5" s="10" customFormat="1" ht="15.75">
      <c r="A24" s="88" t="s">
        <v>290</v>
      </c>
      <c r="B24" s="17">
        <v>2</v>
      </c>
      <c r="C24" s="84">
        <v>166080</v>
      </c>
      <c r="D24" s="84">
        <v>166080</v>
      </c>
      <c r="E24" s="84">
        <v>166080</v>
      </c>
    </row>
    <row r="25" spans="1:5" s="10" customFormat="1" ht="15.75">
      <c r="A25" s="88" t="s">
        <v>291</v>
      </c>
      <c r="B25" s="17">
        <v>2</v>
      </c>
      <c r="C25" s="84">
        <v>2500000</v>
      </c>
      <c r="D25" s="84">
        <v>2500000</v>
      </c>
      <c r="E25" s="84">
        <v>2500000</v>
      </c>
    </row>
    <row r="26" spans="1:5" s="10" customFormat="1" ht="31.5">
      <c r="A26" s="88" t="s">
        <v>490</v>
      </c>
      <c r="B26" s="17">
        <v>2</v>
      </c>
      <c r="C26" s="84">
        <v>528000</v>
      </c>
      <c r="D26" s="84">
        <v>528000</v>
      </c>
      <c r="E26" s="84">
        <v>528000</v>
      </c>
    </row>
    <row r="27" spans="1:5" s="10" customFormat="1" ht="15.75">
      <c r="A27" s="64" t="s">
        <v>664</v>
      </c>
      <c r="B27" s="17">
        <v>2</v>
      </c>
      <c r="C27" s="84"/>
      <c r="D27" s="84">
        <v>145498</v>
      </c>
      <c r="E27" s="84">
        <v>193776</v>
      </c>
    </row>
    <row r="28" spans="1:5" s="10" customFormat="1" ht="15.75" hidden="1">
      <c r="A28" s="64" t="s">
        <v>543</v>
      </c>
      <c r="B28" s="17">
        <v>2</v>
      </c>
      <c r="C28" s="84"/>
      <c r="D28" s="84"/>
      <c r="E28" s="84"/>
    </row>
    <row r="29" spans="1:5" s="10" customFormat="1" ht="15.75" hidden="1">
      <c r="A29" s="88" t="s">
        <v>288</v>
      </c>
      <c r="B29" s="17">
        <v>2</v>
      </c>
      <c r="C29" s="84"/>
      <c r="D29" s="84"/>
      <c r="E29" s="84"/>
    </row>
    <row r="30" spans="1:5" s="10" customFormat="1" ht="47.25">
      <c r="A30" s="111" t="s">
        <v>289</v>
      </c>
      <c r="B30" s="17"/>
      <c r="C30" s="84">
        <f>SUM(C21:C29)</f>
        <v>3194080</v>
      </c>
      <c r="D30" s="84">
        <f>SUM(D21:D29)</f>
        <v>3339578</v>
      </c>
      <c r="E30" s="141">
        <f>SUM(E21:E29)</f>
        <v>3387856</v>
      </c>
    </row>
    <row r="31" spans="1:5" s="10" customFormat="1" ht="47.25">
      <c r="A31" s="88" t="s">
        <v>292</v>
      </c>
      <c r="B31" s="17">
        <v>2</v>
      </c>
      <c r="C31" s="84">
        <v>1200000</v>
      </c>
      <c r="D31" s="84">
        <v>1200000</v>
      </c>
      <c r="E31" s="84">
        <v>1200000</v>
      </c>
    </row>
    <row r="32" spans="1:5" s="10" customFormat="1" ht="31.5">
      <c r="A32" s="111" t="s">
        <v>293</v>
      </c>
      <c r="B32" s="17"/>
      <c r="C32" s="84">
        <f>SUM(C31)</f>
        <v>1200000</v>
      </c>
      <c r="D32" s="84">
        <f>SUM(D31)</f>
        <v>1200000</v>
      </c>
      <c r="E32" s="84">
        <f>SUM(E31)</f>
        <v>1200000</v>
      </c>
    </row>
    <row r="33" spans="1:5" s="10" customFormat="1" ht="31.5">
      <c r="A33" s="88" t="s">
        <v>294</v>
      </c>
      <c r="B33" s="17">
        <v>2</v>
      </c>
      <c r="C33" s="84"/>
      <c r="D33" s="84">
        <v>526000</v>
      </c>
      <c r="E33" s="84">
        <v>526200</v>
      </c>
    </row>
    <row r="34" spans="1:5" s="10" customFormat="1" ht="15.75" hidden="1">
      <c r="A34" s="88" t="s">
        <v>295</v>
      </c>
      <c r="B34" s="17">
        <v>2</v>
      </c>
      <c r="C34" s="84"/>
      <c r="D34" s="84"/>
      <c r="E34" s="84"/>
    </row>
    <row r="35" spans="1:5" s="10" customFormat="1" ht="15.75" hidden="1">
      <c r="A35" s="88" t="s">
        <v>296</v>
      </c>
      <c r="B35" s="17">
        <v>2</v>
      </c>
      <c r="C35" s="84"/>
      <c r="D35" s="84"/>
      <c r="E35" s="84"/>
    </row>
    <row r="36" spans="1:5" s="10" customFormat="1" ht="31.5" hidden="1">
      <c r="A36" s="88" t="s">
        <v>297</v>
      </c>
      <c r="B36" s="17">
        <v>2</v>
      </c>
      <c r="C36" s="84"/>
      <c r="D36" s="84"/>
      <c r="E36" s="84"/>
    </row>
    <row r="37" spans="1:5" s="10" customFormat="1" ht="15.75" hidden="1">
      <c r="A37" s="88" t="s">
        <v>298</v>
      </c>
      <c r="B37" s="17">
        <v>2</v>
      </c>
      <c r="C37" s="84"/>
      <c r="D37" s="84"/>
      <c r="E37" s="84"/>
    </row>
    <row r="38" spans="1:5" s="10" customFormat="1" ht="15.75" hidden="1">
      <c r="A38" s="88" t="s">
        <v>299</v>
      </c>
      <c r="B38" s="17">
        <v>2</v>
      </c>
      <c r="C38" s="84"/>
      <c r="D38" s="84"/>
      <c r="E38" s="84"/>
    </row>
    <row r="39" spans="1:5" s="10" customFormat="1" ht="31.5">
      <c r="A39" s="88" t="s">
        <v>672</v>
      </c>
      <c r="B39" s="17">
        <v>2</v>
      </c>
      <c r="C39" s="84"/>
      <c r="D39" s="84">
        <v>191033</v>
      </c>
      <c r="E39" s="84">
        <v>238792</v>
      </c>
    </row>
    <row r="40" spans="1:5" s="10" customFormat="1" ht="15.75" hidden="1">
      <c r="A40" s="88" t="s">
        <v>300</v>
      </c>
      <c r="B40" s="17">
        <v>2</v>
      </c>
      <c r="C40" s="84"/>
      <c r="D40" s="84"/>
      <c r="E40" s="84"/>
    </row>
    <row r="41" spans="1:5" s="10" customFormat="1" ht="15.75" hidden="1">
      <c r="A41" s="88" t="s">
        <v>443</v>
      </c>
      <c r="B41" s="17">
        <v>2</v>
      </c>
      <c r="C41" s="84"/>
      <c r="D41" s="84"/>
      <c r="E41" s="84"/>
    </row>
    <row r="42" spans="1:5" s="10" customFormat="1" ht="15.75">
      <c r="A42" s="88" t="s">
        <v>546</v>
      </c>
      <c r="B42" s="17">
        <v>2</v>
      </c>
      <c r="C42" s="84"/>
      <c r="D42" s="84">
        <v>327000</v>
      </c>
      <c r="E42" s="84">
        <v>327000</v>
      </c>
    </row>
    <row r="43" spans="1:5" s="10" customFormat="1" ht="15.75">
      <c r="A43" s="88" t="s">
        <v>491</v>
      </c>
      <c r="B43" s="17">
        <v>2</v>
      </c>
      <c r="C43" s="84"/>
      <c r="D43" s="84">
        <v>248920</v>
      </c>
      <c r="E43" s="84">
        <v>248920</v>
      </c>
    </row>
    <row r="44" spans="1:5" s="10" customFormat="1" ht="15.75" hidden="1">
      <c r="A44" s="88" t="s">
        <v>301</v>
      </c>
      <c r="B44" s="17">
        <v>2</v>
      </c>
      <c r="C44" s="84"/>
      <c r="D44" s="84"/>
      <c r="E44" s="84"/>
    </row>
    <row r="45" spans="1:5" s="10" customFormat="1" ht="31.5">
      <c r="A45" s="88" t="s">
        <v>654</v>
      </c>
      <c r="B45" s="17">
        <v>2</v>
      </c>
      <c r="C45" s="84"/>
      <c r="D45" s="84">
        <v>1765000</v>
      </c>
      <c r="E45" s="84">
        <v>1765000</v>
      </c>
    </row>
    <row r="46" spans="1:5" s="10" customFormat="1" ht="31.5">
      <c r="A46" s="111" t="s">
        <v>444</v>
      </c>
      <c r="B46" s="17"/>
      <c r="C46" s="84">
        <f>SUM(C33:C45)</f>
        <v>0</v>
      </c>
      <c r="D46" s="84">
        <f>SUM(D33:D45)</f>
        <v>3057953</v>
      </c>
      <c r="E46" s="84">
        <f>SUM(E33:E45)</f>
        <v>3105912</v>
      </c>
    </row>
    <row r="47" spans="1:5" s="10" customFormat="1" ht="15.75" hidden="1">
      <c r="A47" s="64" t="s">
        <v>544</v>
      </c>
      <c r="B47" s="17">
        <v>2</v>
      </c>
      <c r="C47" s="84"/>
      <c r="D47" s="84"/>
      <c r="E47" s="84"/>
    </row>
    <row r="48" spans="1:5" s="10" customFormat="1" ht="15.75" hidden="1">
      <c r="A48" s="111" t="s">
        <v>445</v>
      </c>
      <c r="B48" s="17"/>
      <c r="C48" s="84">
        <f>SUM(C47)</f>
        <v>0</v>
      </c>
      <c r="D48" s="84">
        <f>SUM(D47)</f>
        <v>0</v>
      </c>
      <c r="E48" s="84">
        <f>SUM(E47)</f>
        <v>0</v>
      </c>
    </row>
    <row r="49" spans="1:5" s="10" customFormat="1" ht="15.75" hidden="1">
      <c r="A49" s="64"/>
      <c r="B49" s="17"/>
      <c r="C49" s="84"/>
      <c r="D49" s="84"/>
      <c r="E49" s="84"/>
    </row>
    <row r="50" spans="1:5" s="10" customFormat="1" ht="15.75" hidden="1">
      <c r="A50" s="64" t="s">
        <v>303</v>
      </c>
      <c r="B50" s="17"/>
      <c r="C50" s="84"/>
      <c r="D50" s="84"/>
      <c r="E50" s="84"/>
    </row>
    <row r="51" spans="1:5" s="10" customFormat="1" ht="15.75" hidden="1">
      <c r="A51" s="64"/>
      <c r="B51" s="17"/>
      <c r="C51" s="84"/>
      <c r="D51" s="84"/>
      <c r="E51" s="84"/>
    </row>
    <row r="52" spans="1:5" s="10" customFormat="1" ht="31.5" hidden="1">
      <c r="A52" s="64" t="s">
        <v>306</v>
      </c>
      <c r="B52" s="17"/>
      <c r="C52" s="84"/>
      <c r="D52" s="84"/>
      <c r="E52" s="84"/>
    </row>
    <row r="53" spans="1:5" s="10" customFormat="1" ht="15.75" hidden="1">
      <c r="A53" s="64"/>
      <c r="B53" s="17"/>
      <c r="C53" s="84"/>
      <c r="D53" s="84"/>
      <c r="E53" s="84"/>
    </row>
    <row r="54" spans="1:5" s="10" customFormat="1" ht="31.5" hidden="1">
      <c r="A54" s="64" t="s">
        <v>305</v>
      </c>
      <c r="B54" s="17"/>
      <c r="C54" s="84"/>
      <c r="D54" s="84"/>
      <c r="E54" s="84"/>
    </row>
    <row r="55" spans="1:5" s="10" customFormat="1" ht="15.75" hidden="1">
      <c r="A55" s="64"/>
      <c r="B55" s="17"/>
      <c r="C55" s="84"/>
      <c r="D55" s="84"/>
      <c r="E55" s="84"/>
    </row>
    <row r="56" spans="1:5" s="10" customFormat="1" ht="31.5" hidden="1">
      <c r="A56" s="64" t="s">
        <v>304</v>
      </c>
      <c r="B56" s="17"/>
      <c r="C56" s="84"/>
      <c r="D56" s="84"/>
      <c r="E56" s="84"/>
    </row>
    <row r="57" spans="1:5" s="10" customFormat="1" ht="15.75" hidden="1">
      <c r="A57" s="88" t="s">
        <v>525</v>
      </c>
      <c r="B57" s="17">
        <v>2</v>
      </c>
      <c r="C57" s="84"/>
      <c r="D57" s="84"/>
      <c r="E57" s="84"/>
    </row>
    <row r="58" spans="1:5" s="10" customFormat="1" ht="15.75" hidden="1">
      <c r="A58" s="88" t="s">
        <v>526</v>
      </c>
      <c r="B58" s="17">
        <v>2</v>
      </c>
      <c r="C58" s="84"/>
      <c r="D58" s="84"/>
      <c r="E58" s="84"/>
    </row>
    <row r="59" spans="1:5" s="10" customFormat="1" ht="15.75" hidden="1">
      <c r="A59" s="88" t="s">
        <v>527</v>
      </c>
      <c r="B59" s="17">
        <v>2</v>
      </c>
      <c r="C59" s="84"/>
      <c r="D59" s="84"/>
      <c r="E59" s="84"/>
    </row>
    <row r="60" spans="1:5" s="10" customFormat="1" ht="15.75" hidden="1">
      <c r="A60" s="88" t="s">
        <v>528</v>
      </c>
      <c r="B60" s="17">
        <v>2</v>
      </c>
      <c r="C60" s="84"/>
      <c r="D60" s="84"/>
      <c r="E60" s="84"/>
    </row>
    <row r="61" spans="1:5" s="10" customFormat="1" ht="15.75" hidden="1">
      <c r="A61" s="110" t="s">
        <v>483</v>
      </c>
      <c r="B61" s="101"/>
      <c r="C61" s="84">
        <f>SUM(C57:C60)</f>
        <v>0</v>
      </c>
      <c r="D61" s="84">
        <f>SUM(D57:D60)</f>
        <v>0</v>
      </c>
      <c r="E61" s="84">
        <f>SUM(E57:E60)</f>
        <v>0</v>
      </c>
    </row>
    <row r="62" spans="1:5" s="10" customFormat="1" ht="15.75" hidden="1">
      <c r="A62" s="88" t="s">
        <v>167</v>
      </c>
      <c r="B62" s="101">
        <v>2</v>
      </c>
      <c r="C62" s="84"/>
      <c r="D62" s="84"/>
      <c r="E62" s="84"/>
    </row>
    <row r="63" spans="1:5" s="10" customFormat="1" ht="15.75" hidden="1">
      <c r="A63" s="88" t="s">
        <v>307</v>
      </c>
      <c r="B63" s="101">
        <v>2</v>
      </c>
      <c r="C63" s="84"/>
      <c r="D63" s="84"/>
      <c r="E63" s="84"/>
    </row>
    <row r="64" spans="1:5" s="10" customFormat="1" ht="15.75" hidden="1">
      <c r="A64" s="88" t="s">
        <v>168</v>
      </c>
      <c r="B64" s="101">
        <v>2</v>
      </c>
      <c r="C64" s="84"/>
      <c r="D64" s="84"/>
      <c r="E64" s="84"/>
    </row>
    <row r="65" spans="1:5" s="10" customFormat="1" ht="15.75" hidden="1">
      <c r="A65" s="110" t="s">
        <v>170</v>
      </c>
      <c r="B65" s="101"/>
      <c r="C65" s="84">
        <f>SUM(C62:C64)</f>
        <v>0</v>
      </c>
      <c r="D65" s="84">
        <f>SUM(D62:D64)</f>
        <v>0</v>
      </c>
      <c r="E65" s="84">
        <f>SUM(E62:E64)</f>
        <v>0</v>
      </c>
    </row>
    <row r="66" spans="1:5" s="10" customFormat="1" ht="15.75" hidden="1">
      <c r="A66" s="88" t="s">
        <v>529</v>
      </c>
      <c r="B66" s="101">
        <v>2</v>
      </c>
      <c r="C66" s="84"/>
      <c r="D66" s="84"/>
      <c r="E66" s="84"/>
    </row>
    <row r="67" spans="1:5" s="10" customFormat="1" ht="15.75">
      <c r="A67" s="88" t="s">
        <v>674</v>
      </c>
      <c r="B67" s="101">
        <v>2</v>
      </c>
      <c r="C67" s="84"/>
      <c r="D67" s="84">
        <v>600000</v>
      </c>
      <c r="E67" s="84">
        <v>600000</v>
      </c>
    </row>
    <row r="68" spans="1:5" s="10" customFormat="1" ht="15.75">
      <c r="A68" s="88" t="s">
        <v>545</v>
      </c>
      <c r="B68" s="101">
        <v>2</v>
      </c>
      <c r="C68" s="84"/>
      <c r="D68" s="84">
        <v>77775</v>
      </c>
      <c r="E68" s="84">
        <v>77775</v>
      </c>
    </row>
    <row r="69" spans="1:5" s="10" customFormat="1" ht="15.75">
      <c r="A69" s="110" t="s">
        <v>171</v>
      </c>
      <c r="B69" s="101"/>
      <c r="C69" s="84">
        <f>SUM(C66:C68)</f>
        <v>0</v>
      </c>
      <c r="D69" s="84">
        <f>SUM(D66:D68)</f>
        <v>677775</v>
      </c>
      <c r="E69" s="84">
        <f>SUM(E66:E68)</f>
        <v>677775</v>
      </c>
    </row>
    <row r="70" spans="1:5" s="10" customFormat="1" ht="15.75" hidden="1">
      <c r="A70" s="88" t="s">
        <v>142</v>
      </c>
      <c r="B70" s="17">
        <v>2</v>
      </c>
      <c r="C70" s="84"/>
      <c r="D70" s="84"/>
      <c r="E70" s="84"/>
    </row>
    <row r="71" spans="1:5" s="10" customFormat="1" ht="15.75" hidden="1">
      <c r="A71" s="88" t="s">
        <v>460</v>
      </c>
      <c r="B71" s="103">
        <v>2</v>
      </c>
      <c r="C71" s="84"/>
      <c r="D71" s="84"/>
      <c r="E71" s="84"/>
    </row>
    <row r="72" spans="1:5" s="10" customFormat="1" ht="15.75" hidden="1">
      <c r="A72" s="88" t="s">
        <v>469</v>
      </c>
      <c r="B72" s="103">
        <v>2</v>
      </c>
      <c r="C72" s="84"/>
      <c r="D72" s="84"/>
      <c r="E72" s="84"/>
    </row>
    <row r="73" spans="1:5" s="10" customFormat="1" ht="15.75" hidden="1">
      <c r="A73" s="88" t="s">
        <v>461</v>
      </c>
      <c r="B73" s="103">
        <v>2</v>
      </c>
      <c r="C73" s="84"/>
      <c r="D73" s="84"/>
      <c r="E73" s="84"/>
    </row>
    <row r="74" spans="1:5" s="10" customFormat="1" ht="15.75">
      <c r="A74" s="88" t="s">
        <v>470</v>
      </c>
      <c r="B74" s="103">
        <v>2</v>
      </c>
      <c r="C74" s="84">
        <v>4234</v>
      </c>
      <c r="D74" s="84">
        <v>4234</v>
      </c>
      <c r="E74" s="84">
        <v>4234</v>
      </c>
    </row>
    <row r="75" spans="1:5" s="10" customFormat="1" ht="15.75" hidden="1">
      <c r="A75" s="88" t="s">
        <v>462</v>
      </c>
      <c r="B75" s="103">
        <v>2</v>
      </c>
      <c r="C75" s="84"/>
      <c r="D75" s="84"/>
      <c r="E75" s="84"/>
    </row>
    <row r="76" spans="1:5" s="10" customFormat="1" ht="15.75">
      <c r="A76" s="88" t="s">
        <v>471</v>
      </c>
      <c r="B76" s="103">
        <v>2</v>
      </c>
      <c r="C76" s="84">
        <v>29491</v>
      </c>
      <c r="D76" s="84">
        <v>29491</v>
      </c>
      <c r="E76" s="84">
        <v>29491</v>
      </c>
    </row>
    <row r="77" spans="1:5" s="10" customFormat="1" ht="15.75">
      <c r="A77" s="88" t="s">
        <v>655</v>
      </c>
      <c r="B77" s="17">
        <v>2</v>
      </c>
      <c r="C77" s="84"/>
      <c r="D77" s="84">
        <v>100000</v>
      </c>
      <c r="E77" s="84">
        <v>100000</v>
      </c>
    </row>
    <row r="78" spans="1:5" s="10" customFormat="1" ht="15.75">
      <c r="A78" s="88" t="s">
        <v>721</v>
      </c>
      <c r="B78" s="17">
        <v>2</v>
      </c>
      <c r="C78" s="84"/>
      <c r="D78" s="84"/>
      <c r="E78" s="84">
        <v>300000</v>
      </c>
    </row>
    <row r="79" spans="1:5" s="10" customFormat="1" ht="31.5">
      <c r="A79" s="110" t="s">
        <v>172</v>
      </c>
      <c r="B79" s="17"/>
      <c r="C79" s="84">
        <f>SUM(C70:C78)</f>
        <v>33725</v>
      </c>
      <c r="D79" s="84">
        <f>SUM(D70:D78)</f>
        <v>133725</v>
      </c>
      <c r="E79" s="84">
        <f>SUM(E70:E78)</f>
        <v>433725</v>
      </c>
    </row>
    <row r="80" spans="1:5" s="10" customFormat="1" ht="15.75" hidden="1">
      <c r="A80" s="88" t="s">
        <v>472</v>
      </c>
      <c r="B80" s="103">
        <v>2</v>
      </c>
      <c r="C80" s="84"/>
      <c r="D80" s="84"/>
      <c r="E80" s="84"/>
    </row>
    <row r="81" spans="1:5" s="10" customFormat="1" ht="15.75" hidden="1">
      <c r="A81" s="88" t="s">
        <v>473</v>
      </c>
      <c r="B81" s="103">
        <v>2</v>
      </c>
      <c r="C81" s="84"/>
      <c r="D81" s="84"/>
      <c r="E81" s="84"/>
    </row>
    <row r="82" spans="1:5" s="10" customFormat="1" ht="15.75" hidden="1">
      <c r="A82" s="88" t="s">
        <v>474</v>
      </c>
      <c r="B82" s="103">
        <v>2</v>
      </c>
      <c r="C82" s="84"/>
      <c r="D82" s="84"/>
      <c r="E82" s="84"/>
    </row>
    <row r="83" spans="1:5" s="10" customFormat="1" ht="15.75" hidden="1">
      <c r="A83" s="88" t="s">
        <v>475</v>
      </c>
      <c r="B83" s="103">
        <v>2</v>
      </c>
      <c r="C83" s="84"/>
      <c r="D83" s="84"/>
      <c r="E83" s="84"/>
    </row>
    <row r="84" spans="1:5" s="10" customFormat="1" ht="15.75" hidden="1">
      <c r="A84" s="88" t="s">
        <v>476</v>
      </c>
      <c r="B84" s="103">
        <v>2</v>
      </c>
      <c r="C84" s="84"/>
      <c r="D84" s="84"/>
      <c r="E84" s="84"/>
    </row>
    <row r="85" spans="1:5" s="10" customFormat="1" ht="15.75" hidden="1">
      <c r="A85" s="88" t="s">
        <v>477</v>
      </c>
      <c r="B85" s="103">
        <v>2</v>
      </c>
      <c r="C85" s="84"/>
      <c r="D85" s="84"/>
      <c r="E85" s="84"/>
    </row>
    <row r="86" spans="1:5" s="10" customFormat="1" ht="15.75" hidden="1">
      <c r="A86" s="88" t="s">
        <v>478</v>
      </c>
      <c r="B86" s="17">
        <v>2</v>
      </c>
      <c r="C86" s="84"/>
      <c r="D86" s="84"/>
      <c r="E86" s="84"/>
    </row>
    <row r="87" spans="1:5" s="10" customFormat="1" ht="15.75" hidden="1">
      <c r="A87" s="88" t="s">
        <v>479</v>
      </c>
      <c r="B87" s="17">
        <v>2</v>
      </c>
      <c r="C87" s="84"/>
      <c r="D87" s="84"/>
      <c r="E87" s="84"/>
    </row>
    <row r="88" spans="1:5" s="10" customFormat="1" ht="15.75" hidden="1">
      <c r="A88" s="88" t="s">
        <v>131</v>
      </c>
      <c r="B88" s="17"/>
      <c r="C88" s="84"/>
      <c r="D88" s="84"/>
      <c r="E88" s="84"/>
    </row>
    <row r="89" spans="1:5" s="10" customFormat="1" ht="15.75" hidden="1">
      <c r="A89" s="88" t="s">
        <v>131</v>
      </c>
      <c r="B89" s="17"/>
      <c r="C89" s="84"/>
      <c r="D89" s="84"/>
      <c r="E89" s="84"/>
    </row>
    <row r="90" spans="1:5" s="10" customFormat="1" ht="15.75" hidden="1">
      <c r="A90" s="110" t="s">
        <v>308</v>
      </c>
      <c r="B90" s="17"/>
      <c r="C90" s="84">
        <f>SUM(C80:C89)</f>
        <v>0</v>
      </c>
      <c r="D90" s="84">
        <f>SUM(D80:D89)</f>
        <v>0</v>
      </c>
      <c r="E90" s="84">
        <f>SUM(E80:E89)</f>
        <v>0</v>
      </c>
    </row>
    <row r="91" spans="1:5" s="10" customFormat="1" ht="15.75" hidden="1">
      <c r="A91" s="64"/>
      <c r="B91" s="17"/>
      <c r="C91" s="84"/>
      <c r="D91" s="84"/>
      <c r="E91" s="84"/>
    </row>
    <row r="92" spans="1:5" s="10" customFormat="1" ht="15.75" hidden="1">
      <c r="A92" s="64"/>
      <c r="B92" s="17"/>
      <c r="C92" s="84"/>
      <c r="D92" s="84"/>
      <c r="E92" s="84"/>
    </row>
    <row r="93" spans="1:5" s="10" customFormat="1" ht="31.5">
      <c r="A93" s="111" t="s">
        <v>309</v>
      </c>
      <c r="B93" s="17"/>
      <c r="C93" s="84">
        <f>C61+C65+C69+C79+C90</f>
        <v>33725</v>
      </c>
      <c r="D93" s="84">
        <f>D61+D65+D69+D79+D90</f>
        <v>811500</v>
      </c>
      <c r="E93" s="84">
        <f>E61+E65+E69+E79+E90</f>
        <v>1111500</v>
      </c>
    </row>
    <row r="94" spans="1:5" s="10" customFormat="1" ht="31.5">
      <c r="A94" s="43" t="s">
        <v>279</v>
      </c>
      <c r="B94" s="103"/>
      <c r="C94" s="85">
        <f>SUM(C95:C95:C97)</f>
        <v>12474509</v>
      </c>
      <c r="D94" s="85">
        <f>SUM(D95:D95:D97)</f>
        <v>16455735</v>
      </c>
      <c r="E94" s="85">
        <f>SUM(E95:E95:E97)</f>
        <v>17851972</v>
      </c>
    </row>
    <row r="95" spans="1:5" s="10" customFormat="1" ht="15.75">
      <c r="A95" s="88" t="s">
        <v>404</v>
      </c>
      <c r="B95" s="101">
        <v>1</v>
      </c>
      <c r="C95" s="84">
        <f>SUMIF($B$6:$B$94,"1",C$6:C$94)</f>
        <v>0</v>
      </c>
      <c r="D95" s="84">
        <f>SUMIF($B$6:$B$94,"1",D$6:D$94)</f>
        <v>0</v>
      </c>
      <c r="E95" s="84">
        <f>SUMIF($B$6:$B$94,"1",E$6:E$94)</f>
        <v>0</v>
      </c>
    </row>
    <row r="96" spans="1:5" s="10" customFormat="1" ht="15.75">
      <c r="A96" s="88" t="s">
        <v>245</v>
      </c>
      <c r="B96" s="101">
        <v>2</v>
      </c>
      <c r="C96" s="84">
        <f>SUMIF($B$6:$B$94,"2",C$6:C$94)</f>
        <v>12474509</v>
      </c>
      <c r="D96" s="84">
        <f>SUMIF($B$6:$B$94,"2",D$6:D$94)</f>
        <v>16455735</v>
      </c>
      <c r="E96" s="84">
        <f>SUMIF($B$6:$B$94,"2",E$6:E$94)</f>
        <v>17851972</v>
      </c>
    </row>
    <row r="97" spans="1:5" s="10" customFormat="1" ht="15.75">
      <c r="A97" s="88" t="s">
        <v>137</v>
      </c>
      <c r="B97" s="101">
        <v>3</v>
      </c>
      <c r="C97" s="84">
        <f>SUMIF($B$6:$B$94,"3",C$6:C$94)</f>
        <v>0</v>
      </c>
      <c r="D97" s="84">
        <f>SUMIF($B$6:$B$94,"3",D$6:D$94)</f>
        <v>0</v>
      </c>
      <c r="E97" s="84">
        <f>SUMIF($B$6:$B$94,"3",E$6:E$94)</f>
        <v>0</v>
      </c>
    </row>
    <row r="98" spans="1:5" s="10" customFormat="1" ht="31.5">
      <c r="A98" s="68" t="s">
        <v>310</v>
      </c>
      <c r="B98" s="17"/>
      <c r="C98" s="85"/>
      <c r="D98" s="85"/>
      <c r="E98" s="85"/>
    </row>
    <row r="99" spans="1:5" s="10" customFormat="1" ht="15.75" hidden="1">
      <c r="A99" s="88" t="s">
        <v>169</v>
      </c>
      <c r="B99" s="17">
        <v>2</v>
      </c>
      <c r="C99" s="84"/>
      <c r="D99" s="84"/>
      <c r="E99" s="84"/>
    </row>
    <row r="100" spans="1:5" s="10" customFormat="1" ht="15.75" hidden="1">
      <c r="A100" s="88" t="s">
        <v>312</v>
      </c>
      <c r="B100" s="17">
        <v>2</v>
      </c>
      <c r="C100" s="84"/>
      <c r="D100" s="84"/>
      <c r="E100" s="84"/>
    </row>
    <row r="101" spans="1:5" s="10" customFormat="1" ht="31.5" hidden="1">
      <c r="A101" s="88" t="s">
        <v>313</v>
      </c>
      <c r="B101" s="17">
        <v>2</v>
      </c>
      <c r="C101" s="84"/>
      <c r="D101" s="84"/>
      <c r="E101" s="84"/>
    </row>
    <row r="102" spans="1:5" s="10" customFormat="1" ht="31.5" hidden="1">
      <c r="A102" s="88" t="s">
        <v>314</v>
      </c>
      <c r="B102" s="17">
        <v>2</v>
      </c>
      <c r="C102" s="84"/>
      <c r="D102" s="84"/>
      <c r="E102" s="84"/>
    </row>
    <row r="103" spans="1:5" s="10" customFormat="1" ht="31.5" hidden="1">
      <c r="A103" s="88" t="s">
        <v>315</v>
      </c>
      <c r="B103" s="17">
        <v>2</v>
      </c>
      <c r="C103" s="84"/>
      <c r="D103" s="84"/>
      <c r="E103" s="84"/>
    </row>
    <row r="104" spans="1:5" s="10" customFormat="1" ht="18.75" customHeight="1" hidden="1">
      <c r="A104" s="88" t="s">
        <v>316</v>
      </c>
      <c r="B104" s="17">
        <v>2</v>
      </c>
      <c r="C104" s="84"/>
      <c r="D104" s="84"/>
      <c r="E104" s="84"/>
    </row>
    <row r="105" spans="1:5" s="10" customFormat="1" ht="15.75" hidden="1">
      <c r="A105" s="110" t="s">
        <v>317</v>
      </c>
      <c r="B105" s="17"/>
      <c r="C105" s="84">
        <f>SUM(C99:C104)</f>
        <v>0</v>
      </c>
      <c r="D105" s="84">
        <f>SUM(D99:D104)</f>
        <v>0</v>
      </c>
      <c r="E105" s="84">
        <f>SUM(E99:E104)</f>
        <v>0</v>
      </c>
    </row>
    <row r="106" spans="1:5" s="10" customFormat="1" ht="15.75" hidden="1">
      <c r="A106" s="88"/>
      <c r="B106" s="17"/>
      <c r="C106" s="84"/>
      <c r="D106" s="84"/>
      <c r="E106" s="84"/>
    </row>
    <row r="107" spans="1:5" s="10" customFormat="1" ht="15.75">
      <c r="A107" s="64" t="s">
        <v>720</v>
      </c>
      <c r="B107" s="17">
        <v>2</v>
      </c>
      <c r="C107" s="84"/>
      <c r="D107" s="84"/>
      <c r="E107" s="84">
        <v>500000</v>
      </c>
    </row>
    <row r="108" spans="1:5" s="10" customFormat="1" ht="15.75" hidden="1">
      <c r="A108" s="110" t="s">
        <v>318</v>
      </c>
      <c r="B108" s="17"/>
      <c r="C108" s="84"/>
      <c r="D108" s="84"/>
      <c r="E108" s="84"/>
    </row>
    <row r="109" spans="1:5" s="10" customFormat="1" ht="31.5">
      <c r="A109" s="111" t="s">
        <v>319</v>
      </c>
      <c r="B109" s="17"/>
      <c r="C109" s="84">
        <f>C105+C108+C106+C107</f>
        <v>0</v>
      </c>
      <c r="D109" s="84">
        <f>D105+D108+D106+D107</f>
        <v>0</v>
      </c>
      <c r="E109" s="84">
        <f>E105+E108+E106+E107</f>
        <v>500000</v>
      </c>
    </row>
    <row r="110" spans="1:5" s="10" customFormat="1" ht="15.75" hidden="1">
      <c r="A110" s="64"/>
      <c r="B110" s="17"/>
      <c r="C110" s="84"/>
      <c r="D110" s="84"/>
      <c r="E110" s="84"/>
    </row>
    <row r="111" spans="1:5" s="10" customFormat="1" ht="31.5" hidden="1">
      <c r="A111" s="64" t="s">
        <v>320</v>
      </c>
      <c r="B111" s="17"/>
      <c r="C111" s="84"/>
      <c r="D111" s="84"/>
      <c r="E111" s="84"/>
    </row>
    <row r="112" spans="1:5" s="10" customFormat="1" ht="15.75" hidden="1">
      <c r="A112" s="64"/>
      <c r="B112" s="17"/>
      <c r="C112" s="84"/>
      <c r="D112" s="84"/>
      <c r="E112" s="84"/>
    </row>
    <row r="113" spans="1:5" s="10" customFormat="1" ht="31.5" hidden="1">
      <c r="A113" s="64" t="s">
        <v>321</v>
      </c>
      <c r="B113" s="17"/>
      <c r="C113" s="84"/>
      <c r="D113" s="84"/>
      <c r="E113" s="84"/>
    </row>
    <row r="114" spans="1:5" s="10" customFormat="1" ht="15.75" hidden="1">
      <c r="A114" s="64"/>
      <c r="B114" s="17"/>
      <c r="C114" s="84"/>
      <c r="D114" s="84"/>
      <c r="E114" s="84"/>
    </row>
    <row r="115" spans="1:5" s="10" customFormat="1" ht="31.5" hidden="1">
      <c r="A115" s="64" t="s">
        <v>322</v>
      </c>
      <c r="B115" s="17"/>
      <c r="C115" s="84"/>
      <c r="D115" s="84"/>
      <c r="E115" s="84"/>
    </row>
    <row r="116" spans="1:5" s="10" customFormat="1" ht="31.5" hidden="1">
      <c r="A116" s="88" t="s">
        <v>493</v>
      </c>
      <c r="B116" s="17">
        <v>2</v>
      </c>
      <c r="C116" s="84"/>
      <c r="D116" s="84"/>
      <c r="E116" s="84"/>
    </row>
    <row r="117" spans="1:5" s="10" customFormat="1" ht="15.75" hidden="1">
      <c r="A117" s="110" t="s">
        <v>494</v>
      </c>
      <c r="B117" s="17"/>
      <c r="C117" s="84">
        <f>SUM(C115:C116)</f>
        <v>0</v>
      </c>
      <c r="D117" s="84">
        <f>SUM(D115:D116)</f>
        <v>0</v>
      </c>
      <c r="E117" s="84">
        <f>SUM(E115:E116)</f>
        <v>0</v>
      </c>
    </row>
    <row r="118" spans="1:5" s="10" customFormat="1" ht="15.75" hidden="1">
      <c r="A118" s="88"/>
      <c r="B118" s="17"/>
      <c r="C118" s="84"/>
      <c r="D118" s="84"/>
      <c r="E118" s="84"/>
    </row>
    <row r="119" spans="1:5" s="10" customFormat="1" ht="15.75" hidden="1">
      <c r="A119" s="125"/>
      <c r="B119" s="17"/>
      <c r="C119" s="84"/>
      <c r="D119" s="84"/>
      <c r="E119" s="84"/>
    </row>
    <row r="120" spans="1:5" s="10" customFormat="1" ht="15.75" hidden="1">
      <c r="A120" s="125"/>
      <c r="B120" s="17"/>
      <c r="C120" s="84"/>
      <c r="D120" s="84"/>
      <c r="E120" s="84"/>
    </row>
    <row r="121" spans="1:5" s="10" customFormat="1" ht="15.75" hidden="1">
      <c r="A121" s="125"/>
      <c r="B121" s="17"/>
      <c r="C121" s="84"/>
      <c r="D121" s="84"/>
      <c r="E121" s="84"/>
    </row>
    <row r="122" spans="1:5" s="10" customFormat="1" ht="15.75" hidden="1">
      <c r="A122" s="110" t="s">
        <v>172</v>
      </c>
      <c r="B122" s="17"/>
      <c r="C122" s="84">
        <f>SUM(C119:C121)</f>
        <v>0</v>
      </c>
      <c r="D122" s="84">
        <f>SUM(D119:D121)</f>
        <v>0</v>
      </c>
      <c r="E122" s="84">
        <f>SUM(E119:E121)</f>
        <v>0</v>
      </c>
    </row>
    <row r="123" spans="1:5" s="10" customFormat="1" ht="31.5" hidden="1">
      <c r="A123" s="64" t="s">
        <v>323</v>
      </c>
      <c r="B123" s="17"/>
      <c r="C123" s="84">
        <f>C117+C122</f>
        <v>0</v>
      </c>
      <c r="D123" s="84">
        <f>D117+D122</f>
        <v>0</v>
      </c>
      <c r="E123" s="84">
        <f>E117+E122</f>
        <v>0</v>
      </c>
    </row>
    <row r="124" spans="1:5" s="10" customFormat="1" ht="31.5">
      <c r="A124" s="43" t="s">
        <v>310</v>
      </c>
      <c r="B124" s="103"/>
      <c r="C124" s="85">
        <f>SUM(C125:C125:C127)</f>
        <v>0</v>
      </c>
      <c r="D124" s="85">
        <f>SUM(D125:D125:D127)</f>
        <v>0</v>
      </c>
      <c r="E124" s="85">
        <f>SUM(E125:E125:E127)</f>
        <v>500000</v>
      </c>
    </row>
    <row r="125" spans="1:5" s="10" customFormat="1" ht="15.75">
      <c r="A125" s="88" t="s">
        <v>404</v>
      </c>
      <c r="B125" s="101">
        <v>1</v>
      </c>
      <c r="C125" s="84">
        <f>SUMIF($B$98:$B$124,"1",C$98:C$124)</f>
        <v>0</v>
      </c>
      <c r="D125" s="84">
        <f>SUMIF($B$98:$B$124,"1",D$98:D$124)</f>
        <v>0</v>
      </c>
      <c r="E125" s="84">
        <f>SUMIF($B$98:$B$124,"1",E$98:E$124)</f>
        <v>0</v>
      </c>
    </row>
    <row r="126" spans="1:5" s="10" customFormat="1" ht="15.75">
      <c r="A126" s="88" t="s">
        <v>245</v>
      </c>
      <c r="B126" s="101">
        <v>2</v>
      </c>
      <c r="C126" s="84">
        <f>SUMIF($B$98:$B$124,"2",C$98:C$124)</f>
        <v>0</v>
      </c>
      <c r="D126" s="84">
        <f>SUMIF($B$98:$B$124,"2",D$98:D$124)</f>
        <v>0</v>
      </c>
      <c r="E126" s="84">
        <f>SUMIF($B$98:$B$124,"2",E$98:E$124)</f>
        <v>500000</v>
      </c>
    </row>
    <row r="127" spans="1:5" s="10" customFormat="1" ht="15.75">
      <c r="A127" s="88" t="s">
        <v>137</v>
      </c>
      <c r="B127" s="101">
        <v>3</v>
      </c>
      <c r="C127" s="84">
        <f>SUMIF($B$98:$B$124,"3",C$98:C$124)</f>
        <v>0</v>
      </c>
      <c r="D127" s="84">
        <f>SUMIF($B$98:$B$124,"3",D$98:D$124)</f>
        <v>0</v>
      </c>
      <c r="E127" s="84">
        <f>SUMIF($B$98:$B$124,"3",E$98:E$124)</f>
        <v>0</v>
      </c>
    </row>
    <row r="128" spans="1:5" s="10" customFormat="1" ht="15.75">
      <c r="A128" s="68" t="s">
        <v>325</v>
      </c>
      <c r="B128" s="17"/>
      <c r="C128" s="85"/>
      <c r="D128" s="85"/>
      <c r="E128" s="85"/>
    </row>
    <row r="129" spans="1:5" s="10" customFormat="1" ht="31.5" hidden="1">
      <c r="A129" s="88" t="s">
        <v>327</v>
      </c>
      <c r="B129" s="17">
        <v>2</v>
      </c>
      <c r="C129" s="84"/>
      <c r="D129" s="84"/>
      <c r="E129" s="84"/>
    </row>
    <row r="130" spans="1:5" s="10" customFormat="1" ht="15.75" hidden="1">
      <c r="A130" s="111" t="s">
        <v>326</v>
      </c>
      <c r="B130" s="17"/>
      <c r="C130" s="84">
        <f>SUM(C129)</f>
        <v>0</v>
      </c>
      <c r="D130" s="84">
        <f>SUM(D129)</f>
        <v>0</v>
      </c>
      <c r="E130" s="84">
        <f>SUM(E129)</f>
        <v>0</v>
      </c>
    </row>
    <row r="131" spans="1:5" s="10" customFormat="1" ht="15.75">
      <c r="A131" s="114" t="s">
        <v>129</v>
      </c>
      <c r="B131" s="17">
        <v>3</v>
      </c>
      <c r="C131" s="84">
        <v>239400</v>
      </c>
      <c r="D131" s="84">
        <v>239400</v>
      </c>
      <c r="E131" s="84">
        <v>239400</v>
      </c>
    </row>
    <row r="132" spans="1:5" s="10" customFormat="1" ht="15.75" hidden="1">
      <c r="A132" s="88" t="s">
        <v>128</v>
      </c>
      <c r="B132" s="17">
        <v>3</v>
      </c>
      <c r="C132" s="84"/>
      <c r="D132" s="84"/>
      <c r="E132" s="84"/>
    </row>
    <row r="133" spans="1:5" s="10" customFormat="1" ht="15.75">
      <c r="A133" s="111" t="s">
        <v>328</v>
      </c>
      <c r="B133" s="17"/>
      <c r="C133" s="84">
        <f>SUM(C131:C132)</f>
        <v>239400</v>
      </c>
      <c r="D133" s="84">
        <f>SUM(D131:D132)</f>
        <v>239400</v>
      </c>
      <c r="E133" s="84">
        <f>SUM(E131:E132)</f>
        <v>239400</v>
      </c>
    </row>
    <row r="134" spans="1:5" s="10" customFormat="1" ht="31.5">
      <c r="A134" s="88" t="s">
        <v>329</v>
      </c>
      <c r="B134" s="17">
        <v>3</v>
      </c>
      <c r="C134" s="84">
        <v>580000</v>
      </c>
      <c r="D134" s="84">
        <v>580000</v>
      </c>
      <c r="E134" s="84">
        <v>918500</v>
      </c>
    </row>
    <row r="135" spans="1:5" s="10" customFormat="1" ht="31.5" hidden="1">
      <c r="A135" s="88" t="s">
        <v>330</v>
      </c>
      <c r="B135" s="17">
        <v>3</v>
      </c>
      <c r="C135" s="84"/>
      <c r="D135" s="84"/>
      <c r="E135" s="84"/>
    </row>
    <row r="136" spans="1:5" s="10" customFormat="1" ht="15.75">
      <c r="A136" s="111" t="s">
        <v>331</v>
      </c>
      <c r="B136" s="17"/>
      <c r="C136" s="84">
        <f>SUM(C134:C135)</f>
        <v>580000</v>
      </c>
      <c r="D136" s="84">
        <f>SUM(D134:D135)</f>
        <v>580000</v>
      </c>
      <c r="E136" s="84">
        <f>SUM(E134:E135)</f>
        <v>918500</v>
      </c>
    </row>
    <row r="137" spans="1:5" s="10" customFormat="1" ht="31.5">
      <c r="A137" s="88" t="s">
        <v>332</v>
      </c>
      <c r="B137" s="17">
        <v>2</v>
      </c>
      <c r="C137" s="84">
        <v>160000</v>
      </c>
      <c r="D137" s="84">
        <v>160000</v>
      </c>
      <c r="E137" s="84">
        <v>160000</v>
      </c>
    </row>
    <row r="138" spans="1:5" s="10" customFormat="1" ht="15.75" hidden="1">
      <c r="A138" s="88" t="s">
        <v>333</v>
      </c>
      <c r="B138" s="17">
        <v>2</v>
      </c>
      <c r="C138" s="84"/>
      <c r="D138" s="84"/>
      <c r="E138" s="84"/>
    </row>
    <row r="139" spans="1:5" s="10" customFormat="1" ht="15.75">
      <c r="A139" s="64" t="s">
        <v>334</v>
      </c>
      <c r="B139" s="17"/>
      <c r="C139" s="84">
        <f>SUM(C137:C138)</f>
        <v>160000</v>
      </c>
      <c r="D139" s="84">
        <f>SUM(D137:D138)</f>
        <v>160000</v>
      </c>
      <c r="E139" s="84">
        <f>SUM(E137:E138)</f>
        <v>160000</v>
      </c>
    </row>
    <row r="140" spans="1:5" s="10" customFormat="1" ht="15.75" hidden="1">
      <c r="A140" s="88" t="s">
        <v>335</v>
      </c>
      <c r="B140" s="17">
        <v>3</v>
      </c>
      <c r="C140" s="84"/>
      <c r="D140" s="84"/>
      <c r="E140" s="84"/>
    </row>
    <row r="141" spans="1:5" s="10" customFormat="1" ht="15.75" hidden="1">
      <c r="A141" s="88"/>
      <c r="B141" s="17"/>
      <c r="C141" s="84"/>
      <c r="D141" s="84"/>
      <c r="E141" s="84"/>
    </row>
    <row r="142" spans="1:5" s="10" customFormat="1" ht="15.75" hidden="1">
      <c r="A142" s="111" t="s">
        <v>336</v>
      </c>
      <c r="B142" s="17"/>
      <c r="C142" s="84">
        <f>SUM(C140:C141)</f>
        <v>0</v>
      </c>
      <c r="D142" s="84">
        <f>SUM(D140:D141)</f>
        <v>0</v>
      </c>
      <c r="E142" s="84">
        <f>SUM(E140:E141)</f>
        <v>0</v>
      </c>
    </row>
    <row r="143" spans="1:5" s="10" customFormat="1" ht="15.75" hidden="1">
      <c r="A143" s="88" t="s">
        <v>337</v>
      </c>
      <c r="B143" s="17">
        <v>2</v>
      </c>
      <c r="C143" s="84"/>
      <c r="D143" s="84"/>
      <c r="E143" s="84"/>
    </row>
    <row r="144" spans="1:5" s="10" customFormat="1" ht="15.75" hidden="1">
      <c r="A144" s="88" t="s">
        <v>338</v>
      </c>
      <c r="B144" s="17">
        <v>2</v>
      </c>
      <c r="C144" s="84"/>
      <c r="D144" s="84"/>
      <c r="E144" s="84"/>
    </row>
    <row r="145" spans="1:5" s="10" customFormat="1" ht="15.75" hidden="1">
      <c r="A145" s="88" t="s">
        <v>159</v>
      </c>
      <c r="B145" s="17">
        <v>2</v>
      </c>
      <c r="C145" s="84"/>
      <c r="D145" s="84"/>
      <c r="E145" s="84"/>
    </row>
    <row r="146" spans="1:5" s="10" customFormat="1" ht="15.75" hidden="1">
      <c r="A146" s="88" t="s">
        <v>160</v>
      </c>
      <c r="B146" s="17">
        <v>2</v>
      </c>
      <c r="C146" s="84"/>
      <c r="D146" s="84"/>
      <c r="E146" s="84"/>
    </row>
    <row r="147" spans="1:5" s="10" customFormat="1" ht="15.75" hidden="1">
      <c r="A147" s="88" t="s">
        <v>161</v>
      </c>
      <c r="B147" s="17">
        <v>2</v>
      </c>
      <c r="C147" s="84"/>
      <c r="D147" s="84"/>
      <c r="E147" s="84"/>
    </row>
    <row r="148" spans="1:5" s="10" customFormat="1" ht="47.25" hidden="1">
      <c r="A148" s="88" t="s">
        <v>339</v>
      </c>
      <c r="B148" s="17">
        <v>2</v>
      </c>
      <c r="C148" s="84"/>
      <c r="D148" s="84"/>
      <c r="E148" s="84"/>
    </row>
    <row r="149" spans="1:5" s="10" customFormat="1" ht="15.75" hidden="1">
      <c r="A149" s="88" t="s">
        <v>340</v>
      </c>
      <c r="B149" s="17">
        <v>2</v>
      </c>
      <c r="C149" s="84"/>
      <c r="D149" s="84"/>
      <c r="E149" s="84"/>
    </row>
    <row r="150" spans="1:5" s="10" customFormat="1" ht="15.75">
      <c r="A150" s="88" t="s">
        <v>341</v>
      </c>
      <c r="B150" s="17">
        <v>2</v>
      </c>
      <c r="C150" s="84">
        <v>5000</v>
      </c>
      <c r="D150" s="84">
        <v>5000</v>
      </c>
      <c r="E150" s="84">
        <v>5000</v>
      </c>
    </row>
    <row r="151" spans="1:5" s="10" customFormat="1" ht="15.75" hidden="1">
      <c r="A151" s="88" t="s">
        <v>562</v>
      </c>
      <c r="B151" s="17">
        <v>2</v>
      </c>
      <c r="C151" s="84"/>
      <c r="D151" s="84"/>
      <c r="E151" s="84"/>
    </row>
    <row r="152" spans="1:5" s="10" customFormat="1" ht="31.5">
      <c r="A152" s="110" t="s">
        <v>342</v>
      </c>
      <c r="B152" s="17"/>
      <c r="C152" s="84">
        <f>SUM(C150:C151)</f>
        <v>5000</v>
      </c>
      <c r="D152" s="84">
        <f>SUM(D150:D151)</f>
        <v>5000</v>
      </c>
      <c r="E152" s="84">
        <f>SUM(E150:E151)</f>
        <v>5000</v>
      </c>
    </row>
    <row r="153" spans="1:5" s="10" customFormat="1" ht="15.75">
      <c r="A153" s="111" t="s">
        <v>343</v>
      </c>
      <c r="B153" s="17"/>
      <c r="C153" s="84">
        <f>SUM(C143:C149)+C152</f>
        <v>5000</v>
      </c>
      <c r="D153" s="84">
        <f>SUM(D143:D149)+D152</f>
        <v>5000</v>
      </c>
      <c r="E153" s="84">
        <f>SUM(E143:E149)+E152</f>
        <v>5000</v>
      </c>
    </row>
    <row r="154" spans="1:5" s="10" customFormat="1" ht="15.75">
      <c r="A154" s="43" t="s">
        <v>325</v>
      </c>
      <c r="B154" s="103"/>
      <c r="C154" s="85">
        <f>SUM(C155:C155:C157)</f>
        <v>984400</v>
      </c>
      <c r="D154" s="85">
        <f>SUM(D155:D155:D157)</f>
        <v>984400</v>
      </c>
      <c r="E154" s="85">
        <f>SUM(E155:E155:E157)</f>
        <v>1322900</v>
      </c>
    </row>
    <row r="155" spans="1:5" s="10" customFormat="1" ht="15.75">
      <c r="A155" s="88" t="s">
        <v>404</v>
      </c>
      <c r="B155" s="101">
        <v>1</v>
      </c>
      <c r="C155" s="84">
        <f>SUMIF($B$128:$B$154,"1",C$128:C$154)</f>
        <v>0</v>
      </c>
      <c r="D155" s="84">
        <f>SUMIF($B$128:$B$154,"1",D$128:D$154)</f>
        <v>0</v>
      </c>
      <c r="E155" s="84">
        <f>SUMIF($B$128:$B$154,"1",E$128:E$154)</f>
        <v>0</v>
      </c>
    </row>
    <row r="156" spans="1:5" s="10" customFormat="1" ht="15.75">
      <c r="A156" s="88" t="s">
        <v>245</v>
      </c>
      <c r="B156" s="101">
        <v>2</v>
      </c>
      <c r="C156" s="84">
        <f>SUMIF($B$128:$B$154,"2",C$128:C$154)</f>
        <v>165000</v>
      </c>
      <c r="D156" s="84">
        <f>SUMIF($B$128:$B$154,"2",D$128:D$154)</f>
        <v>165000</v>
      </c>
      <c r="E156" s="84">
        <f>SUMIF($B$128:$B$154,"2",E$128:E$154)</f>
        <v>165000</v>
      </c>
    </row>
    <row r="157" spans="1:5" s="10" customFormat="1" ht="15.75">
      <c r="A157" s="88" t="s">
        <v>137</v>
      </c>
      <c r="B157" s="101">
        <v>3</v>
      </c>
      <c r="C157" s="84">
        <f>SUMIF($B$128:$B$154,"3",C$128:C$154)</f>
        <v>819400</v>
      </c>
      <c r="D157" s="84">
        <f>SUMIF($B$128:$B$154,"3",D$128:D$154)</f>
        <v>819400</v>
      </c>
      <c r="E157" s="84">
        <f>SUMIF($B$128:$B$154,"3",E$128:E$154)</f>
        <v>1157900</v>
      </c>
    </row>
    <row r="158" spans="1:5" s="10" customFormat="1" ht="15.75">
      <c r="A158" s="68" t="s">
        <v>348</v>
      </c>
      <c r="B158" s="17"/>
      <c r="C158" s="85"/>
      <c r="D158" s="85"/>
      <c r="E158" s="85"/>
    </row>
    <row r="159" spans="1:5" s="10" customFormat="1" ht="15.75" hidden="1">
      <c r="A159" s="88" t="s">
        <v>130</v>
      </c>
      <c r="B159" s="17"/>
      <c r="C159" s="85"/>
      <c r="D159" s="85"/>
      <c r="E159" s="85"/>
    </row>
    <row r="160" spans="1:5" s="10" customFormat="1" ht="15.75" hidden="1">
      <c r="A160" s="88" t="s">
        <v>130</v>
      </c>
      <c r="B160" s="17"/>
      <c r="C160" s="85"/>
      <c r="D160" s="85"/>
      <c r="E160" s="85"/>
    </row>
    <row r="161" spans="1:5" s="10" customFormat="1" ht="15.75" hidden="1">
      <c r="A161" s="110" t="s">
        <v>344</v>
      </c>
      <c r="B161" s="17"/>
      <c r="C161" s="84">
        <f>SUM(C159:C160)</f>
        <v>0</v>
      </c>
      <c r="D161" s="84">
        <f>SUM(D159:D160)</f>
        <v>0</v>
      </c>
      <c r="E161" s="84">
        <f>SUM(E159:E160)</f>
        <v>0</v>
      </c>
    </row>
    <row r="162" spans="1:5" s="10" customFormat="1" ht="15.75" hidden="1">
      <c r="A162" s="88" t="s">
        <v>345</v>
      </c>
      <c r="B162" s="17"/>
      <c r="C162" s="84">
        <f>SUM(C163:C164)</f>
        <v>0</v>
      </c>
      <c r="D162" s="84">
        <f>SUM(D163:D164)</f>
        <v>0</v>
      </c>
      <c r="E162" s="84">
        <f>SUM(E163:E164)</f>
        <v>0</v>
      </c>
    </row>
    <row r="163" spans="1:5" s="10" customFormat="1" ht="15.75" hidden="1">
      <c r="A163" s="124" t="s">
        <v>456</v>
      </c>
      <c r="B163" s="17">
        <v>2</v>
      </c>
      <c r="C163" s="84"/>
      <c r="D163" s="84"/>
      <c r="E163" s="84"/>
    </row>
    <row r="164" spans="1:5" s="10" customFormat="1" ht="15.75" hidden="1">
      <c r="A164" s="124" t="s">
        <v>495</v>
      </c>
      <c r="B164" s="17">
        <v>2</v>
      </c>
      <c r="C164" s="84"/>
      <c r="D164" s="84"/>
      <c r="E164" s="84"/>
    </row>
    <row r="165" spans="1:5" s="10" customFormat="1" ht="31.5" hidden="1">
      <c r="A165" s="88" t="s">
        <v>346</v>
      </c>
      <c r="B165" s="17">
        <v>2</v>
      </c>
      <c r="C165" s="84"/>
      <c r="D165" s="84"/>
      <c r="E165" s="84"/>
    </row>
    <row r="166" spans="1:5" s="10" customFormat="1" ht="15.75">
      <c r="A166" s="88" t="s">
        <v>530</v>
      </c>
      <c r="B166" s="17">
        <v>2</v>
      </c>
      <c r="C166" s="84">
        <v>125000</v>
      </c>
      <c r="D166" s="84">
        <v>125000</v>
      </c>
      <c r="E166" s="84">
        <v>125000</v>
      </c>
    </row>
    <row r="167" spans="1:5" s="10" customFormat="1" ht="15.75">
      <c r="A167" s="111" t="s">
        <v>347</v>
      </c>
      <c r="B167" s="17"/>
      <c r="C167" s="84">
        <f>SUM(C163:C166)</f>
        <v>125000</v>
      </c>
      <c r="D167" s="84">
        <f>SUM(D163:D166)</f>
        <v>125000</v>
      </c>
      <c r="E167" s="84">
        <f>SUM(E163:E166)</f>
        <v>125000</v>
      </c>
    </row>
    <row r="168" spans="1:5" s="10" customFormat="1" ht="15.75" hidden="1">
      <c r="A168" s="88" t="s">
        <v>131</v>
      </c>
      <c r="B168" s="17"/>
      <c r="C168" s="84"/>
      <c r="D168" s="84"/>
      <c r="E168" s="84"/>
    </row>
    <row r="169" spans="1:5" s="10" customFormat="1" ht="15.75" hidden="1">
      <c r="A169" s="88" t="s">
        <v>131</v>
      </c>
      <c r="B169" s="17"/>
      <c r="C169" s="84"/>
      <c r="D169" s="84"/>
      <c r="E169" s="84"/>
    </row>
    <row r="170" spans="1:5" s="10" customFormat="1" ht="15.75" hidden="1">
      <c r="A170" s="110" t="s">
        <v>349</v>
      </c>
      <c r="B170" s="17"/>
      <c r="C170" s="84">
        <f>SUM(C168:C169)</f>
        <v>0</v>
      </c>
      <c r="D170" s="84">
        <f>SUM(D168:D169)</f>
        <v>0</v>
      </c>
      <c r="E170" s="84">
        <f>SUM(E168:E169)</f>
        <v>0</v>
      </c>
    </row>
    <row r="171" spans="1:5" s="10" customFormat="1" ht="15.75" hidden="1">
      <c r="A171" s="88" t="s">
        <v>131</v>
      </c>
      <c r="B171" s="17"/>
      <c r="C171" s="84"/>
      <c r="D171" s="84"/>
      <c r="E171" s="84"/>
    </row>
    <row r="172" spans="1:5" s="10" customFormat="1" ht="15.75" hidden="1">
      <c r="A172" s="88"/>
      <c r="B172" s="17"/>
      <c r="C172" s="84"/>
      <c r="D172" s="84"/>
      <c r="E172" s="84"/>
    </row>
    <row r="173" spans="1:5" s="10" customFormat="1" ht="15.75" hidden="1">
      <c r="A173" s="110" t="s">
        <v>350</v>
      </c>
      <c r="B173" s="17"/>
      <c r="C173" s="84">
        <f>SUM(C171:C172)</f>
        <v>0</v>
      </c>
      <c r="D173" s="84">
        <f>SUM(D171:D172)</f>
        <v>0</v>
      </c>
      <c r="E173" s="84">
        <f>SUM(E171:E172)</f>
        <v>0</v>
      </c>
    </row>
    <row r="174" spans="1:5" s="10" customFormat="1" ht="15.75" hidden="1">
      <c r="A174" s="64" t="s">
        <v>351</v>
      </c>
      <c r="B174" s="17"/>
      <c r="C174" s="84">
        <f>C170+C173</f>
        <v>0</v>
      </c>
      <c r="D174" s="84">
        <f>D170+D173</f>
        <v>0</v>
      </c>
      <c r="E174" s="84">
        <f>E170+E173</f>
        <v>0</v>
      </c>
    </row>
    <row r="175" spans="1:5" s="10" customFormat="1" ht="15.75" hidden="1">
      <c r="A175" s="88" t="s">
        <v>352</v>
      </c>
      <c r="B175" s="17">
        <v>2</v>
      </c>
      <c r="C175" s="84"/>
      <c r="D175" s="84"/>
      <c r="E175" s="84"/>
    </row>
    <row r="176" spans="1:5" s="10" customFormat="1" ht="31.5">
      <c r="A176" s="88" t="s">
        <v>353</v>
      </c>
      <c r="B176" s="17">
        <v>2</v>
      </c>
      <c r="C176" s="84">
        <v>98000</v>
      </c>
      <c r="D176" s="84">
        <v>98000</v>
      </c>
      <c r="E176" s="84">
        <v>115146</v>
      </c>
    </row>
    <row r="177" spans="1:5" s="10" customFormat="1" ht="31.5" hidden="1">
      <c r="A177" s="88" t="s">
        <v>354</v>
      </c>
      <c r="B177" s="17">
        <v>2</v>
      </c>
      <c r="C177" s="84"/>
      <c r="D177" s="84"/>
      <c r="E177" s="84"/>
    </row>
    <row r="178" spans="1:5" s="10" customFormat="1" ht="15.75" hidden="1">
      <c r="A178" s="88" t="s">
        <v>356</v>
      </c>
      <c r="B178" s="17">
        <v>2</v>
      </c>
      <c r="C178" s="84"/>
      <c r="D178" s="84"/>
      <c r="E178" s="84"/>
    </row>
    <row r="179" spans="1:5" s="10" customFormat="1" ht="31.5" hidden="1">
      <c r="A179" s="88" t="s">
        <v>355</v>
      </c>
      <c r="B179" s="17">
        <v>2</v>
      </c>
      <c r="C179" s="84"/>
      <c r="D179" s="84"/>
      <c r="E179" s="84"/>
    </row>
    <row r="180" spans="1:5" s="10" customFormat="1" ht="15.75" hidden="1">
      <c r="A180" s="88" t="s">
        <v>357</v>
      </c>
      <c r="B180" s="17">
        <v>2</v>
      </c>
      <c r="C180" s="84"/>
      <c r="D180" s="84"/>
      <c r="E180" s="84"/>
    </row>
    <row r="181" spans="1:5" s="10" customFormat="1" ht="15.75" hidden="1">
      <c r="A181" s="88" t="s">
        <v>131</v>
      </c>
      <c r="B181" s="17">
        <v>2</v>
      </c>
      <c r="C181" s="84"/>
      <c r="D181" s="84"/>
      <c r="E181" s="84"/>
    </row>
    <row r="182" spans="1:5" s="10" customFormat="1" ht="15.75" hidden="1">
      <c r="A182" s="88" t="s">
        <v>131</v>
      </c>
      <c r="B182" s="17">
        <v>2</v>
      </c>
      <c r="C182" s="84"/>
      <c r="D182" s="84"/>
      <c r="E182" s="84"/>
    </row>
    <row r="183" spans="1:5" s="10" customFormat="1" ht="15.75" hidden="1">
      <c r="A183" s="88" t="s">
        <v>131</v>
      </c>
      <c r="B183" s="17">
        <v>2</v>
      </c>
      <c r="C183" s="84"/>
      <c r="D183" s="84"/>
      <c r="E183" s="84"/>
    </row>
    <row r="184" spans="1:5" s="10" customFormat="1" ht="15.75" hidden="1">
      <c r="A184" s="88" t="s">
        <v>131</v>
      </c>
      <c r="B184" s="17">
        <v>2</v>
      </c>
      <c r="C184" s="84"/>
      <c r="D184" s="84"/>
      <c r="E184" s="84"/>
    </row>
    <row r="185" spans="1:5" s="10" customFormat="1" ht="15.75" hidden="1">
      <c r="A185" s="110" t="s">
        <v>358</v>
      </c>
      <c r="B185" s="17"/>
      <c r="C185" s="84">
        <f>SUM(C181:C184)</f>
        <v>0</v>
      </c>
      <c r="D185" s="84">
        <f>SUM(D181:D184)</f>
        <v>0</v>
      </c>
      <c r="E185" s="84">
        <f>SUM(E181:E184)</f>
        <v>0</v>
      </c>
    </row>
    <row r="186" spans="1:5" s="10" customFormat="1" ht="15.75">
      <c r="A186" s="64" t="s">
        <v>359</v>
      </c>
      <c r="B186" s="17"/>
      <c r="C186" s="84">
        <f>SUM(C175:C180)+C185</f>
        <v>98000</v>
      </c>
      <c r="D186" s="84">
        <f>SUM(D175:D180)+D185</f>
        <v>98000</v>
      </c>
      <c r="E186" s="84">
        <f>SUM(E175:E180)+E185</f>
        <v>115146</v>
      </c>
    </row>
    <row r="187" spans="1:5" s="10" customFormat="1" ht="15.75">
      <c r="A187" s="88" t="s">
        <v>388</v>
      </c>
      <c r="B187" s="17">
        <v>2</v>
      </c>
      <c r="C187" s="84">
        <v>308730</v>
      </c>
      <c r="D187" s="84">
        <v>372230</v>
      </c>
      <c r="E187" s="84">
        <v>499380</v>
      </c>
    </row>
    <row r="188" spans="1:5" s="10" customFormat="1" ht="15.75" hidden="1">
      <c r="A188" s="88" t="s">
        <v>360</v>
      </c>
      <c r="B188" s="17">
        <v>2</v>
      </c>
      <c r="C188" s="84"/>
      <c r="D188" s="84"/>
      <c r="E188" s="84"/>
    </row>
    <row r="189" spans="1:5" s="10" customFormat="1" ht="15.75" hidden="1">
      <c r="A189" s="88" t="s">
        <v>361</v>
      </c>
      <c r="B189" s="17">
        <v>2</v>
      </c>
      <c r="C189" s="84"/>
      <c r="D189" s="84"/>
      <c r="E189" s="84"/>
    </row>
    <row r="190" spans="1:5" s="10" customFormat="1" ht="15.75">
      <c r="A190" s="111" t="s">
        <v>362</v>
      </c>
      <c r="B190" s="17"/>
      <c r="C190" s="84">
        <f>SUM(C187:C189)</f>
        <v>308730</v>
      </c>
      <c r="D190" s="84">
        <f>SUM(D187:D189)</f>
        <v>372230</v>
      </c>
      <c r="E190" s="84">
        <f>SUM(E187:E189)</f>
        <v>499380</v>
      </c>
    </row>
    <row r="191" spans="1:5" s="10" customFormat="1" ht="15.75" hidden="1">
      <c r="A191" s="64" t="s">
        <v>363</v>
      </c>
      <c r="B191" s="17"/>
      <c r="C191" s="84"/>
      <c r="D191" s="84"/>
      <c r="E191" s="84"/>
    </row>
    <row r="192" spans="1:5" s="10" customFormat="1" ht="15.75" hidden="1">
      <c r="A192" s="64" t="s">
        <v>364</v>
      </c>
      <c r="B192" s="17"/>
      <c r="C192" s="84"/>
      <c r="D192" s="84"/>
      <c r="E192" s="84"/>
    </row>
    <row r="193" spans="1:5" s="10" customFormat="1" ht="15.75" hidden="1">
      <c r="A193" s="88" t="s">
        <v>485</v>
      </c>
      <c r="B193" s="17">
        <v>2</v>
      </c>
      <c r="C193" s="84"/>
      <c r="D193" s="84"/>
      <c r="E193" s="84"/>
    </row>
    <row r="194" spans="1:5" s="10" customFormat="1" ht="31.5">
      <c r="A194" s="88" t="s">
        <v>486</v>
      </c>
      <c r="B194" s="17">
        <v>2</v>
      </c>
      <c r="C194" s="84">
        <v>15000</v>
      </c>
      <c r="D194" s="84">
        <v>15000</v>
      </c>
      <c r="E194" s="84">
        <v>15000</v>
      </c>
    </row>
    <row r="195" spans="1:5" s="10" customFormat="1" ht="31.5">
      <c r="A195" s="64" t="s">
        <v>484</v>
      </c>
      <c r="B195" s="17"/>
      <c r="C195" s="84">
        <f>SUM(C193:C194)</f>
        <v>15000</v>
      </c>
      <c r="D195" s="84">
        <f>SUM(D193:D194)</f>
        <v>15000</v>
      </c>
      <c r="E195" s="84">
        <f>SUM(E193:E194)</f>
        <v>15000</v>
      </c>
    </row>
    <row r="196" spans="1:5" s="10" customFormat="1" ht="15.75" hidden="1">
      <c r="A196" s="88" t="s">
        <v>487</v>
      </c>
      <c r="B196" s="17">
        <v>2</v>
      </c>
      <c r="C196" s="84"/>
      <c r="D196" s="84"/>
      <c r="E196" s="84"/>
    </row>
    <row r="197" spans="1:5" s="10" customFormat="1" ht="15.75" hidden="1">
      <c r="A197" s="88" t="s">
        <v>488</v>
      </c>
      <c r="B197" s="17">
        <v>2</v>
      </c>
      <c r="C197" s="84"/>
      <c r="D197" s="84"/>
      <c r="E197" s="84"/>
    </row>
    <row r="198" spans="1:5" s="10" customFormat="1" ht="15.75" hidden="1">
      <c r="A198" s="64" t="s">
        <v>365</v>
      </c>
      <c r="B198" s="107"/>
      <c r="C198" s="84">
        <f>SUM(C196:C197)</f>
        <v>0</v>
      </c>
      <c r="D198" s="84">
        <f>SUM(D196:D197)</f>
        <v>0</v>
      </c>
      <c r="E198" s="84">
        <f>SUM(E196:E197)</f>
        <v>0</v>
      </c>
    </row>
    <row r="199" spans="1:5" s="10" customFormat="1" ht="15.75" hidden="1">
      <c r="A199" s="88" t="s">
        <v>446</v>
      </c>
      <c r="B199" s="107">
        <v>2</v>
      </c>
      <c r="C199" s="84"/>
      <c r="D199" s="84"/>
      <c r="E199" s="84"/>
    </row>
    <row r="200" spans="1:5" s="10" customFormat="1" ht="63" hidden="1">
      <c r="A200" s="88" t="s">
        <v>366</v>
      </c>
      <c r="B200" s="107"/>
      <c r="C200" s="84"/>
      <c r="D200" s="84"/>
      <c r="E200" s="84"/>
    </row>
    <row r="201" spans="1:5" s="10" customFormat="1" ht="31.5" hidden="1">
      <c r="A201" s="88" t="s">
        <v>368</v>
      </c>
      <c r="B201" s="107">
        <v>2</v>
      </c>
      <c r="C201" s="84"/>
      <c r="D201" s="84"/>
      <c r="E201" s="84"/>
    </row>
    <row r="202" spans="1:5" s="10" customFormat="1" ht="15.75" hidden="1">
      <c r="A202" s="88" t="s">
        <v>369</v>
      </c>
      <c r="B202" s="107"/>
      <c r="C202" s="84"/>
      <c r="D202" s="84"/>
      <c r="E202" s="84"/>
    </row>
    <row r="203" spans="1:5" s="10" customFormat="1" ht="15.75" hidden="1">
      <c r="A203" s="110" t="s">
        <v>367</v>
      </c>
      <c r="B203" s="107"/>
      <c r="C203" s="84">
        <f>SUM(C201:C202)</f>
        <v>0</v>
      </c>
      <c r="D203" s="84">
        <f>SUM(D201:D202)</f>
        <v>0</v>
      </c>
      <c r="E203" s="84">
        <f>SUM(E201:E202)</f>
        <v>0</v>
      </c>
    </row>
    <row r="204" spans="1:5" s="10" customFormat="1" ht="15.75" hidden="1">
      <c r="A204" s="88" t="s">
        <v>131</v>
      </c>
      <c r="B204" s="107"/>
      <c r="C204" s="84"/>
      <c r="D204" s="84"/>
      <c r="E204" s="84"/>
    </row>
    <row r="205" spans="1:5" s="10" customFormat="1" ht="15.75">
      <c r="A205" s="88" t="s">
        <v>718</v>
      </c>
      <c r="B205" s="107">
        <v>2</v>
      </c>
      <c r="C205" s="84"/>
      <c r="D205" s="84"/>
      <c r="E205" s="84">
        <v>5</v>
      </c>
    </row>
    <row r="206" spans="1:5" s="10" customFormat="1" ht="15.75">
      <c r="A206" s="373" t="s">
        <v>370</v>
      </c>
      <c r="B206" s="107"/>
      <c r="C206" s="84">
        <f>SUM(C204:C205)</f>
        <v>0</v>
      </c>
      <c r="D206" s="84">
        <f>SUM(D204:D205)</f>
        <v>0</v>
      </c>
      <c r="E206" s="84">
        <f>SUM(E204:E205)</f>
        <v>5</v>
      </c>
    </row>
    <row r="207" spans="1:5" s="10" customFormat="1" ht="15.75">
      <c r="A207" s="64" t="s">
        <v>447</v>
      </c>
      <c r="B207" s="107"/>
      <c r="C207" s="84">
        <f>SUM(C200)+C203+C206</f>
        <v>0</v>
      </c>
      <c r="D207" s="84">
        <f>SUM(D200)+D203+D206</f>
        <v>0</v>
      </c>
      <c r="E207" s="84">
        <f>SUM(E200)+E203+E206</f>
        <v>5</v>
      </c>
    </row>
    <row r="208" spans="1:5" s="10" customFormat="1" ht="15.75">
      <c r="A208" s="43" t="s">
        <v>348</v>
      </c>
      <c r="B208" s="103"/>
      <c r="C208" s="85">
        <f>SUM(C209:C209:C211)</f>
        <v>546730</v>
      </c>
      <c r="D208" s="85">
        <f>SUM(D209:D209:D211)</f>
        <v>610230</v>
      </c>
      <c r="E208" s="85">
        <f>SUM(E209:E209:E211)</f>
        <v>754531</v>
      </c>
    </row>
    <row r="209" spans="1:5" s="10" customFormat="1" ht="15.75">
      <c r="A209" s="88" t="s">
        <v>404</v>
      </c>
      <c r="B209" s="101">
        <v>1</v>
      </c>
      <c r="C209" s="84">
        <f>SUMIF($B$158:$B$208,"1",C$158:C$208)</f>
        <v>0</v>
      </c>
      <c r="D209" s="84">
        <f>SUMIF($B$158:$B$208,"1",D$158:D$208)</f>
        <v>0</v>
      </c>
      <c r="E209" s="84">
        <f>SUMIF($B$158:$B$208,"1",E$158:E$208)</f>
        <v>0</v>
      </c>
    </row>
    <row r="210" spans="1:5" s="10" customFormat="1" ht="15.75">
      <c r="A210" s="88" t="s">
        <v>245</v>
      </c>
      <c r="B210" s="101">
        <v>2</v>
      </c>
      <c r="C210" s="84">
        <f>SUMIF($B$158:$B$208,"2",C$158:C$208)</f>
        <v>546730</v>
      </c>
      <c r="D210" s="84">
        <f>SUMIF($B$158:$B$208,"2",D$158:D$208)</f>
        <v>610230</v>
      </c>
      <c r="E210" s="84">
        <f>SUMIF($B$158:$B$208,"2",E$158:E$208)</f>
        <v>754531</v>
      </c>
    </row>
    <row r="211" spans="1:5" s="10" customFormat="1" ht="15.75">
      <c r="A211" s="88" t="s">
        <v>137</v>
      </c>
      <c r="B211" s="101">
        <v>3</v>
      </c>
      <c r="C211" s="84">
        <f>SUMIF($B$158:$B$208,"3",C$158:C$208)</f>
        <v>0</v>
      </c>
      <c r="D211" s="84">
        <f>SUMIF($B$158:$B$208,"3",D$158:D$208)</f>
        <v>0</v>
      </c>
      <c r="E211" s="84">
        <f>SUMIF($B$158:$B$208,"3",E$158:E$208)</f>
        <v>0</v>
      </c>
    </row>
    <row r="212" spans="1:5" s="10" customFormat="1" ht="15.75" hidden="1">
      <c r="A212" s="68" t="s">
        <v>371</v>
      </c>
      <c r="B212" s="17"/>
      <c r="C212" s="85"/>
      <c r="D212" s="85"/>
      <c r="E212" s="85"/>
    </row>
    <row r="213" spans="1:5" s="10" customFormat="1" ht="15.75" hidden="1">
      <c r="A213" s="88" t="s">
        <v>130</v>
      </c>
      <c r="B213" s="107"/>
      <c r="C213" s="84"/>
      <c r="D213" s="84"/>
      <c r="E213" s="84"/>
    </row>
    <row r="214" spans="1:5" s="10" customFormat="1" ht="15.75" hidden="1">
      <c r="A214" s="111" t="s">
        <v>372</v>
      </c>
      <c r="B214" s="107"/>
      <c r="C214" s="84">
        <f>SUM(C213)</f>
        <v>0</v>
      </c>
      <c r="D214" s="84">
        <f>SUM(D213)</f>
        <v>0</v>
      </c>
      <c r="E214" s="84">
        <f>SUM(E213)</f>
        <v>0</v>
      </c>
    </row>
    <row r="215" spans="1:5" s="10" customFormat="1" ht="15.75" hidden="1">
      <c r="A215" s="88" t="s">
        <v>373</v>
      </c>
      <c r="B215" s="107">
        <v>2</v>
      </c>
      <c r="C215" s="84"/>
      <c r="D215" s="84"/>
      <c r="E215" s="84"/>
    </row>
    <row r="216" spans="1:5" s="10" customFormat="1" ht="15.75" hidden="1">
      <c r="A216" s="88" t="s">
        <v>131</v>
      </c>
      <c r="B216" s="107">
        <v>2</v>
      </c>
      <c r="C216" s="84"/>
      <c r="D216" s="84"/>
      <c r="E216" s="84"/>
    </row>
    <row r="217" spans="1:5" s="10" customFormat="1" ht="15.75" hidden="1">
      <c r="A217" s="88" t="s">
        <v>131</v>
      </c>
      <c r="B217" s="107">
        <v>2</v>
      </c>
      <c r="C217" s="84"/>
      <c r="D217" s="84"/>
      <c r="E217" s="84"/>
    </row>
    <row r="218" spans="1:5" s="10" customFormat="1" ht="31.5" hidden="1">
      <c r="A218" s="110" t="s">
        <v>375</v>
      </c>
      <c r="B218" s="107"/>
      <c r="C218" s="84">
        <f>SUM(C216:C217)</f>
        <v>0</v>
      </c>
      <c r="D218" s="84">
        <f>SUM(D216:D217)</f>
        <v>0</v>
      </c>
      <c r="E218" s="84">
        <f>SUM(E216:E217)</f>
        <v>0</v>
      </c>
    </row>
    <row r="219" spans="1:5" s="10" customFormat="1" ht="15.75" hidden="1">
      <c r="A219" s="64" t="s">
        <v>374</v>
      </c>
      <c r="B219" s="107"/>
      <c r="C219" s="84">
        <f>C215+C218</f>
        <v>0</v>
      </c>
      <c r="D219" s="84">
        <f>D215+D218</f>
        <v>0</v>
      </c>
      <c r="E219" s="84">
        <f>E215+E218</f>
        <v>0</v>
      </c>
    </row>
    <row r="220" spans="1:5" s="10" customFormat="1" ht="15.75" hidden="1">
      <c r="A220" s="88" t="s">
        <v>130</v>
      </c>
      <c r="B220" s="107">
        <v>2</v>
      </c>
      <c r="C220" s="84"/>
      <c r="D220" s="84"/>
      <c r="E220" s="84"/>
    </row>
    <row r="221" spans="1:5" s="10" customFormat="1" ht="15.75" hidden="1">
      <c r="A221" s="88" t="s">
        <v>130</v>
      </c>
      <c r="B221" s="107">
        <v>2</v>
      </c>
      <c r="C221" s="84"/>
      <c r="D221" s="84"/>
      <c r="E221" s="84"/>
    </row>
    <row r="222" spans="1:5" s="10" customFormat="1" ht="15.75" hidden="1">
      <c r="A222" s="88" t="s">
        <v>130</v>
      </c>
      <c r="B222" s="107">
        <v>2</v>
      </c>
      <c r="C222" s="84"/>
      <c r="D222" s="84"/>
      <c r="E222" s="84"/>
    </row>
    <row r="223" spans="1:5" s="10" customFormat="1" ht="15.75" hidden="1">
      <c r="A223" s="111" t="s">
        <v>376</v>
      </c>
      <c r="B223" s="107"/>
      <c r="C223" s="84">
        <f>SUM(C220:C222)</f>
        <v>0</v>
      </c>
      <c r="D223" s="84">
        <f>SUM(D220:D222)</f>
        <v>0</v>
      </c>
      <c r="E223" s="84">
        <f>SUM(E220:E222)</f>
        <v>0</v>
      </c>
    </row>
    <row r="224" spans="1:5" s="10" customFormat="1" ht="15.75" hidden="1">
      <c r="A224" s="88" t="s">
        <v>377</v>
      </c>
      <c r="B224" s="107">
        <v>2</v>
      </c>
      <c r="C224" s="84"/>
      <c r="D224" s="84"/>
      <c r="E224" s="84"/>
    </row>
    <row r="225" spans="1:5" s="10" customFormat="1" ht="15.75" hidden="1">
      <c r="A225" s="88" t="s">
        <v>378</v>
      </c>
      <c r="B225" s="107">
        <v>2</v>
      </c>
      <c r="C225" s="84"/>
      <c r="D225" s="84"/>
      <c r="E225" s="84"/>
    </row>
    <row r="226" spans="1:5" s="10" customFormat="1" ht="15.75" hidden="1">
      <c r="A226" s="64" t="s">
        <v>379</v>
      </c>
      <c r="B226" s="107"/>
      <c r="C226" s="84">
        <f>SUM(C224:C225)</f>
        <v>0</v>
      </c>
      <c r="D226" s="84">
        <f>SUM(D224:D225)</f>
        <v>0</v>
      </c>
      <c r="E226" s="84">
        <f>SUM(E224:E225)</f>
        <v>0</v>
      </c>
    </row>
    <row r="227" spans="1:5" s="10" customFormat="1" ht="15.75" hidden="1">
      <c r="A227" s="64" t="s">
        <v>380</v>
      </c>
      <c r="B227" s="107">
        <v>2</v>
      </c>
      <c r="C227" s="84"/>
      <c r="D227" s="84"/>
      <c r="E227" s="84"/>
    </row>
    <row r="228" spans="1:5" s="10" customFormat="1" ht="15.75" hidden="1">
      <c r="A228" s="43" t="s">
        <v>371</v>
      </c>
      <c r="B228" s="103"/>
      <c r="C228" s="85">
        <f>SUM(C229:C229:C231)</f>
        <v>0</v>
      </c>
      <c r="D228" s="85">
        <f>SUM(D229:D229:D231)</f>
        <v>0</v>
      </c>
      <c r="E228" s="85">
        <f>SUM(E229:E229:E231)</f>
        <v>0</v>
      </c>
    </row>
    <row r="229" spans="1:5" s="10" customFormat="1" ht="15.75" hidden="1">
      <c r="A229" s="88" t="s">
        <v>404</v>
      </c>
      <c r="B229" s="101">
        <v>1</v>
      </c>
      <c r="C229" s="84">
        <f>SUMIF($B$212:$B$228,"1",C$212:C$228)</f>
        <v>0</v>
      </c>
      <c r="D229" s="84">
        <f>SUMIF($B$212:$B$228,"1",D$212:D$228)</f>
        <v>0</v>
      </c>
      <c r="E229" s="84">
        <f>SUMIF($B$212:$B$228,"1",E$212:E$228)</f>
        <v>0</v>
      </c>
    </row>
    <row r="230" spans="1:5" s="10" customFormat="1" ht="15.75" hidden="1">
      <c r="A230" s="88" t="s">
        <v>245</v>
      </c>
      <c r="B230" s="101">
        <v>2</v>
      </c>
      <c r="C230" s="84">
        <f>SUMIF($B$212:$B$228,"2",C$212:C$228)</f>
        <v>0</v>
      </c>
      <c r="D230" s="84">
        <f>SUMIF($B$212:$B$228,"2",D$212:D$228)</f>
        <v>0</v>
      </c>
      <c r="E230" s="84">
        <f>SUMIF($B$212:$B$228,"2",E$212:E$228)</f>
        <v>0</v>
      </c>
    </row>
    <row r="231" spans="1:5" s="10" customFormat="1" ht="15.75" hidden="1">
      <c r="A231" s="88" t="s">
        <v>137</v>
      </c>
      <c r="B231" s="101">
        <v>3</v>
      </c>
      <c r="C231" s="84">
        <f>SUMIF($B$212:$B$228,"3",C$212:C$228)</f>
        <v>0</v>
      </c>
      <c r="D231" s="84">
        <f>SUMIF($B$212:$B$228,"3",D$212:D$228)</f>
        <v>0</v>
      </c>
      <c r="E231" s="84">
        <f>SUMIF($B$212:$B$228,"3",E$212:E$228)</f>
        <v>0</v>
      </c>
    </row>
    <row r="232" spans="1:5" s="10" customFormat="1" ht="15.75">
      <c r="A232" s="68" t="s">
        <v>384</v>
      </c>
      <c r="B232" s="17"/>
      <c r="C232" s="85"/>
      <c r="D232" s="85"/>
      <c r="E232" s="85"/>
    </row>
    <row r="233" spans="1:5" s="10" customFormat="1" ht="15.75" hidden="1">
      <c r="A233" s="88"/>
      <c r="B233" s="17"/>
      <c r="C233" s="85"/>
      <c r="D233" s="85"/>
      <c r="E233" s="85"/>
    </row>
    <row r="234" spans="1:5" s="10" customFormat="1" ht="31.5" hidden="1">
      <c r="A234" s="64" t="s">
        <v>383</v>
      </c>
      <c r="B234" s="17"/>
      <c r="C234" s="84"/>
      <c r="D234" s="84"/>
      <c r="E234" s="84"/>
    </row>
    <row r="235" spans="1:5" s="10" customFormat="1" ht="32.25" customHeight="1" hidden="1">
      <c r="A235" s="88"/>
      <c r="B235" s="17">
        <v>2</v>
      </c>
      <c r="C235" s="84"/>
      <c r="D235" s="84"/>
      <c r="E235" s="84"/>
    </row>
    <row r="236" spans="1:5" s="10" customFormat="1" ht="15.75">
      <c r="A236" s="88" t="s">
        <v>501</v>
      </c>
      <c r="B236" s="17">
        <v>2</v>
      </c>
      <c r="C236" s="84">
        <v>100000</v>
      </c>
      <c r="D236" s="84">
        <v>100000</v>
      </c>
      <c r="E236" s="84">
        <v>100000</v>
      </c>
    </row>
    <row r="237" spans="1:5" s="10" customFormat="1" ht="47.25">
      <c r="A237" s="64" t="s">
        <v>448</v>
      </c>
      <c r="B237" s="17"/>
      <c r="C237" s="84">
        <f>SUM(C235:C236)</f>
        <v>100000</v>
      </c>
      <c r="D237" s="84">
        <f>SUM(D235:D236)</f>
        <v>100000</v>
      </c>
      <c r="E237" s="84">
        <f>SUM(E235:E236)</f>
        <v>100000</v>
      </c>
    </row>
    <row r="238" spans="1:5" s="10" customFormat="1" ht="15.75">
      <c r="A238" s="140" t="s">
        <v>722</v>
      </c>
      <c r="B238" s="17">
        <v>2</v>
      </c>
      <c r="C238" s="84"/>
      <c r="D238" s="84"/>
      <c r="E238" s="84">
        <v>214000</v>
      </c>
    </row>
    <row r="239" spans="1:5" s="10" customFormat="1" ht="31.5">
      <c r="A239" s="88" t="s">
        <v>675</v>
      </c>
      <c r="B239" s="17">
        <v>2</v>
      </c>
      <c r="C239" s="84"/>
      <c r="D239" s="84">
        <v>254000</v>
      </c>
      <c r="E239" s="84">
        <v>254000</v>
      </c>
    </row>
    <row r="240" spans="1:5" s="10" customFormat="1" ht="31.5">
      <c r="A240" s="64" t="s">
        <v>615</v>
      </c>
      <c r="B240" s="17">
        <v>2</v>
      </c>
      <c r="C240" s="84">
        <v>0</v>
      </c>
      <c r="D240" s="84">
        <v>93600</v>
      </c>
      <c r="E240" s="84">
        <v>93600</v>
      </c>
    </row>
    <row r="241" spans="1:5" s="10" customFormat="1" ht="31.5">
      <c r="A241" s="64" t="s">
        <v>449</v>
      </c>
      <c r="B241" s="17"/>
      <c r="C241" s="84">
        <f>SUM(C240)</f>
        <v>0</v>
      </c>
      <c r="D241" s="84">
        <f>SUM(D240)</f>
        <v>93600</v>
      </c>
      <c r="E241" s="84">
        <f>SUM(E240)</f>
        <v>93600</v>
      </c>
    </row>
    <row r="242" spans="1:5" s="10" customFormat="1" ht="15.75">
      <c r="A242" s="43" t="s">
        <v>384</v>
      </c>
      <c r="B242" s="103"/>
      <c r="C242" s="85">
        <f>SUM(C243:C243:C245)</f>
        <v>100000</v>
      </c>
      <c r="D242" s="85">
        <f>SUM(D243:D243:D245)</f>
        <v>447600</v>
      </c>
      <c r="E242" s="85">
        <f>SUM(E243:E243:E245)</f>
        <v>661600</v>
      </c>
    </row>
    <row r="243" spans="1:5" s="10" customFormat="1" ht="15.75">
      <c r="A243" s="88" t="s">
        <v>404</v>
      </c>
      <c r="B243" s="101">
        <v>1</v>
      </c>
      <c r="C243" s="84">
        <f>SUMIF($B$232:$B$242,"1",C$232:C$242)</f>
        <v>0</v>
      </c>
      <c r="D243" s="84">
        <f>SUMIF($B$232:$B$242,"1",D$232:D$242)</f>
        <v>0</v>
      </c>
      <c r="E243" s="84">
        <f>SUMIF($B$232:$B$242,"1",E$232:E$242)</f>
        <v>0</v>
      </c>
    </row>
    <row r="244" spans="1:5" s="10" customFormat="1" ht="15.75">
      <c r="A244" s="88" t="s">
        <v>245</v>
      </c>
      <c r="B244" s="101">
        <v>2</v>
      </c>
      <c r="C244" s="84">
        <f>SUMIF($B$232:$B$242,"2",C$232:C$242)</f>
        <v>100000</v>
      </c>
      <c r="D244" s="84">
        <f>SUMIF($B$232:$B$242,"2",D$232:D$242)</f>
        <v>447600</v>
      </c>
      <c r="E244" s="84">
        <f>SUMIF($B$232:$B$242,"2",E$232:E$242)</f>
        <v>661600</v>
      </c>
    </row>
    <row r="245" spans="1:5" s="10" customFormat="1" ht="15.75">
      <c r="A245" s="88" t="s">
        <v>137</v>
      </c>
      <c r="B245" s="101">
        <v>3</v>
      </c>
      <c r="C245" s="84">
        <f>SUMIF($B$232:$B$242,"3",C$232:C$242)</f>
        <v>0</v>
      </c>
      <c r="D245" s="84">
        <f>SUMIF($B$232:$B$242,"3",D$232:D$242)</f>
        <v>0</v>
      </c>
      <c r="E245" s="84">
        <f>SUMIF($B$232:$B$242,"3",E$232:E$242)</f>
        <v>0</v>
      </c>
    </row>
    <row r="246" spans="1:5" s="10" customFormat="1" ht="15.75">
      <c r="A246" s="68" t="s">
        <v>385</v>
      </c>
      <c r="B246" s="17"/>
      <c r="C246" s="85"/>
      <c r="D246" s="85"/>
      <c r="E246" s="85"/>
    </row>
    <row r="247" spans="1:5" s="10" customFormat="1" ht="15.75" hidden="1">
      <c r="A247" s="64"/>
      <c r="B247" s="17"/>
      <c r="C247" s="84"/>
      <c r="D247" s="84"/>
      <c r="E247" s="84"/>
    </row>
    <row r="248" spans="1:5" s="10" customFormat="1" ht="31.5" hidden="1">
      <c r="A248" s="64" t="s">
        <v>386</v>
      </c>
      <c r="B248" s="17"/>
      <c r="C248" s="84"/>
      <c r="D248" s="84"/>
      <c r="E248" s="84"/>
    </row>
    <row r="249" spans="1:5" s="10" customFormat="1" ht="15.75" hidden="1">
      <c r="A249" s="64"/>
      <c r="B249" s="17"/>
      <c r="C249" s="84"/>
      <c r="D249" s="84"/>
      <c r="E249" s="84"/>
    </row>
    <row r="250" spans="1:5" s="10" customFormat="1" ht="31.5" hidden="1">
      <c r="A250" s="64" t="s">
        <v>450</v>
      </c>
      <c r="B250" s="17"/>
      <c r="C250" s="84"/>
      <c r="D250" s="84"/>
      <c r="E250" s="84"/>
    </row>
    <row r="251" spans="1:5" s="10" customFormat="1" ht="15.75" hidden="1">
      <c r="A251" s="64"/>
      <c r="B251" s="17"/>
      <c r="C251" s="84"/>
      <c r="D251" s="84"/>
      <c r="E251" s="84"/>
    </row>
    <row r="252" spans="1:5" s="10" customFormat="1" ht="15.75">
      <c r="A252" s="140" t="s">
        <v>722</v>
      </c>
      <c r="B252" s="17">
        <v>2</v>
      </c>
      <c r="C252" s="84"/>
      <c r="D252" s="84"/>
      <c r="E252" s="84">
        <v>286000</v>
      </c>
    </row>
    <row r="253" spans="1:5" s="10" customFormat="1" ht="31.5">
      <c r="A253" s="91" t="s">
        <v>614</v>
      </c>
      <c r="B253" s="17">
        <v>2</v>
      </c>
      <c r="C253" s="84">
        <v>0</v>
      </c>
      <c r="D253" s="84">
        <v>2701345</v>
      </c>
      <c r="E253" s="84">
        <v>2701345</v>
      </c>
    </row>
    <row r="254" spans="1:5" s="10" customFormat="1" ht="31.5">
      <c r="A254" s="64" t="s">
        <v>451</v>
      </c>
      <c r="B254" s="17"/>
      <c r="C254" s="84">
        <f>SUM(C253)</f>
        <v>0</v>
      </c>
      <c r="D254" s="84">
        <f>SUM(D253)</f>
        <v>2701345</v>
      </c>
      <c r="E254" s="84">
        <f>SUM(E253)</f>
        <v>2701345</v>
      </c>
    </row>
    <row r="255" spans="1:5" s="10" customFormat="1" ht="31.5">
      <c r="A255" s="43" t="s">
        <v>385</v>
      </c>
      <c r="B255" s="103"/>
      <c r="C255" s="85">
        <f>SUM(C256:C256:C258)</f>
        <v>0</v>
      </c>
      <c r="D255" s="85">
        <f>SUM(D256:D256:D258)</f>
        <v>2701345</v>
      </c>
      <c r="E255" s="85">
        <f>SUM(E256:E256:E258)</f>
        <v>2987345</v>
      </c>
    </row>
    <row r="256" spans="1:5" s="10" customFormat="1" ht="15.75">
      <c r="A256" s="88" t="s">
        <v>404</v>
      </c>
      <c r="B256" s="101">
        <v>1</v>
      </c>
      <c r="C256" s="84">
        <f>SUMIF($B$246:$B$255,"1",C$246:C$255)</f>
        <v>0</v>
      </c>
      <c r="D256" s="84">
        <f>SUMIF($B$246:$B$255,"1",D$246:D$255)</f>
        <v>0</v>
      </c>
      <c r="E256" s="84">
        <f>SUMIF($B$246:$B$255,"1",E$246:E$255)</f>
        <v>0</v>
      </c>
    </row>
    <row r="257" spans="1:5" s="10" customFormat="1" ht="15.75">
      <c r="A257" s="88" t="s">
        <v>245</v>
      </c>
      <c r="B257" s="101">
        <v>2</v>
      </c>
      <c r="C257" s="84">
        <f>SUMIF($B$246:$B$255,"2",C$246:C$255)</f>
        <v>0</v>
      </c>
      <c r="D257" s="84">
        <f>SUMIF($B$246:$B$255,"2",D$246:D$255)</f>
        <v>2701345</v>
      </c>
      <c r="E257" s="84">
        <f>SUMIF($B$246:$B$255,"2",E$246:E$255)</f>
        <v>2987345</v>
      </c>
    </row>
    <row r="258" spans="1:5" s="10" customFormat="1" ht="15.75">
      <c r="A258" s="88" t="s">
        <v>137</v>
      </c>
      <c r="B258" s="101">
        <v>3</v>
      </c>
      <c r="C258" s="84">
        <f>SUMIF($B$246:$B$255,"3",C$246:C$255)</f>
        <v>0</v>
      </c>
      <c r="D258" s="84">
        <f>SUMIF($B$246:$B$255,"3",D$246:D$255)</f>
        <v>0</v>
      </c>
      <c r="E258" s="84">
        <f>SUMIF($B$246:$B$255,"3",E$246:E$255)</f>
        <v>0</v>
      </c>
    </row>
    <row r="259" spans="1:5" s="10" customFormat="1" ht="49.5">
      <c r="A259" s="69" t="s">
        <v>463</v>
      </c>
      <c r="B259" s="104"/>
      <c r="C259" s="263"/>
      <c r="D259" s="263"/>
      <c r="E259" s="263"/>
    </row>
    <row r="260" spans="1:5" s="10" customFormat="1" ht="16.5">
      <c r="A260" s="68" t="s">
        <v>175</v>
      </c>
      <c r="B260" s="104"/>
      <c r="C260" s="263"/>
      <c r="D260" s="263"/>
      <c r="E260" s="263"/>
    </row>
    <row r="261" spans="1:5" s="10" customFormat="1" ht="31.5">
      <c r="A261" s="64" t="s">
        <v>231</v>
      </c>
      <c r="B261" s="104">
        <v>2</v>
      </c>
      <c r="C261" s="86">
        <v>4307353</v>
      </c>
      <c r="D261" s="86">
        <v>4291474</v>
      </c>
      <c r="E261" s="86">
        <v>4291474</v>
      </c>
    </row>
    <row r="262" spans="1:5" s="10" customFormat="1" ht="15.75" hidden="1">
      <c r="A262" s="64" t="s">
        <v>454</v>
      </c>
      <c r="B262" s="103">
        <v>2</v>
      </c>
      <c r="C262" s="86"/>
      <c r="D262" s="86"/>
      <c r="E262" s="86"/>
    </row>
    <row r="263" spans="1:5" s="10" customFormat="1" ht="31.5">
      <c r="A263" s="43" t="s">
        <v>175</v>
      </c>
      <c r="B263" s="103"/>
      <c r="C263" s="85">
        <f>SUM(C264:C266)</f>
        <v>4307353</v>
      </c>
      <c r="D263" s="85">
        <f>SUM(D264:D266)</f>
        <v>4291474</v>
      </c>
      <c r="E263" s="85">
        <f>SUM(E264:E266)</f>
        <v>4291474</v>
      </c>
    </row>
    <row r="264" spans="1:5" s="10" customFormat="1" ht="15.75">
      <c r="A264" s="88" t="s">
        <v>404</v>
      </c>
      <c r="B264" s="101">
        <v>1</v>
      </c>
      <c r="C264" s="84">
        <f>SUMIF($B$260:$B$263,"1",C$260:C$263)</f>
        <v>0</v>
      </c>
      <c r="D264" s="84">
        <f>SUMIF($B$260:$B$263,"1",D$260:D$263)</f>
        <v>0</v>
      </c>
      <c r="E264" s="84">
        <f>SUMIF($B$260:$B$263,"1",E$260:E$263)</f>
        <v>0</v>
      </c>
    </row>
    <row r="265" spans="1:5" s="10" customFormat="1" ht="15.75">
      <c r="A265" s="88" t="s">
        <v>245</v>
      </c>
      <c r="B265" s="101">
        <v>2</v>
      </c>
      <c r="C265" s="84">
        <f>SUMIF($B$260:$B$263,"2",C$260:C$263)</f>
        <v>4307353</v>
      </c>
      <c r="D265" s="84">
        <f>SUMIF($B$260:$B$263,"2",D$260:D$263)</f>
        <v>4291474</v>
      </c>
      <c r="E265" s="84">
        <f>SUMIF($B$260:$B$263,"2",E$260:E$263)</f>
        <v>4291474</v>
      </c>
    </row>
    <row r="266" spans="1:5" s="10" customFormat="1" ht="15.75">
      <c r="A266" s="88" t="s">
        <v>137</v>
      </c>
      <c r="B266" s="101">
        <v>3</v>
      </c>
      <c r="C266" s="84">
        <f>SUMIF($B$260:$B$263,"3",C$260:C$263)</f>
        <v>0</v>
      </c>
      <c r="D266" s="84">
        <f>SUMIF($B$260:$B$263,"3",D$260:D$263)</f>
        <v>0</v>
      </c>
      <c r="E266" s="84">
        <f>SUMIF($B$260:$B$263,"3",E$260:E$263)</f>
        <v>0</v>
      </c>
    </row>
    <row r="267" spans="1:5" s="10" customFormat="1" ht="15.75" hidden="1">
      <c r="A267" s="68" t="s">
        <v>176</v>
      </c>
      <c r="B267" s="101"/>
      <c r="C267" s="84"/>
      <c r="D267" s="84"/>
      <c r="E267" s="84"/>
    </row>
    <row r="268" spans="1:5" s="10" customFormat="1" ht="31.5" hidden="1">
      <c r="A268" s="64" t="s">
        <v>231</v>
      </c>
      <c r="B268" s="104">
        <v>2</v>
      </c>
      <c r="C268" s="84"/>
      <c r="D268" s="84"/>
      <c r="E268" s="84"/>
    </row>
    <row r="269" spans="1:5" s="10" customFormat="1" ht="15.75" hidden="1">
      <c r="A269" s="64" t="s">
        <v>454</v>
      </c>
      <c r="B269" s="103">
        <v>2</v>
      </c>
      <c r="C269" s="86"/>
      <c r="D269" s="86"/>
      <c r="E269" s="86"/>
    </row>
    <row r="270" spans="1:5" s="10" customFormat="1" ht="15.75" hidden="1">
      <c r="A270" s="43" t="s">
        <v>176</v>
      </c>
      <c r="B270" s="103"/>
      <c r="C270" s="85">
        <f>SUM(C271:C273)</f>
        <v>0</v>
      </c>
      <c r="D270" s="85">
        <f>SUM(D271:D273)</f>
        <v>0</v>
      </c>
      <c r="E270" s="85">
        <f>SUM(E271:E273)</f>
        <v>0</v>
      </c>
    </row>
    <row r="271" spans="1:5" s="10" customFormat="1" ht="15.75" hidden="1">
      <c r="A271" s="88" t="s">
        <v>404</v>
      </c>
      <c r="B271" s="101">
        <v>1</v>
      </c>
      <c r="C271" s="84">
        <f>SUMIF($B$267:$B$270,"1",C$267:C$270)</f>
        <v>0</v>
      </c>
      <c r="D271" s="84">
        <f>SUMIF($B$267:$B$270,"1",D$267:D$270)</f>
        <v>0</v>
      </c>
      <c r="E271" s="84">
        <f>SUMIF($B$267:$B$270,"1",E$267:E$270)</f>
        <v>0</v>
      </c>
    </row>
    <row r="272" spans="1:5" s="10" customFormat="1" ht="15.75" hidden="1">
      <c r="A272" s="88" t="s">
        <v>245</v>
      </c>
      <c r="B272" s="101">
        <v>2</v>
      </c>
      <c r="C272" s="84">
        <f>SUMIF($B$267:$B$270,"2",C$267:C$270)</f>
        <v>0</v>
      </c>
      <c r="D272" s="84">
        <f>SUMIF($B$267:$B$270,"2",D$267:D$270)</f>
        <v>0</v>
      </c>
      <c r="E272" s="84">
        <f>SUMIF($B$267:$B$270,"2",E$267:E$270)</f>
        <v>0</v>
      </c>
    </row>
    <row r="273" spans="1:5" s="10" customFormat="1" ht="15.75" hidden="1">
      <c r="A273" s="88" t="s">
        <v>137</v>
      </c>
      <c r="B273" s="101">
        <v>3</v>
      </c>
      <c r="C273" s="84">
        <f>SUMIF($B$267:$B$270,"3",C$267:C$270)</f>
        <v>0</v>
      </c>
      <c r="D273" s="84">
        <f>SUMIF($B$267:$B$270,"3",D$267:D$270)</f>
        <v>0</v>
      </c>
      <c r="E273" s="84">
        <f>SUMIF($B$267:$B$270,"3",E$267:E$270)</f>
        <v>0</v>
      </c>
    </row>
    <row r="274" spans="1:5" s="10" customFormat="1" ht="49.5">
      <c r="A274" s="69" t="s">
        <v>96</v>
      </c>
      <c r="B274" s="104"/>
      <c r="C274" s="263"/>
      <c r="D274" s="263"/>
      <c r="E274" s="263"/>
    </row>
    <row r="275" spans="1:5" s="10" customFormat="1" ht="15.75">
      <c r="A275" s="68" t="s">
        <v>173</v>
      </c>
      <c r="B275" s="103"/>
      <c r="C275" s="86"/>
      <c r="D275" s="86"/>
      <c r="E275" s="86"/>
    </row>
    <row r="276" spans="1:5" s="10" customFormat="1" ht="15.75" hidden="1">
      <c r="A276" s="64" t="s">
        <v>230</v>
      </c>
      <c r="B276" s="103"/>
      <c r="C276" s="86"/>
      <c r="D276" s="86"/>
      <c r="E276" s="86"/>
    </row>
    <row r="277" spans="1:5" s="10" customFormat="1" ht="31.5" hidden="1">
      <c r="A277" s="88" t="s">
        <v>452</v>
      </c>
      <c r="B277" s="103"/>
      <c r="C277" s="86"/>
      <c r="D277" s="86"/>
      <c r="E277" s="86"/>
    </row>
    <row r="278" spans="1:5" s="10" customFormat="1" ht="31.5" hidden="1">
      <c r="A278" s="88" t="s">
        <v>242</v>
      </c>
      <c r="B278" s="103"/>
      <c r="C278" s="86"/>
      <c r="D278" s="86"/>
      <c r="E278" s="86"/>
    </row>
    <row r="279" spans="1:5" s="10" customFormat="1" ht="31.5" hidden="1">
      <c r="A279" s="88" t="s">
        <v>453</v>
      </c>
      <c r="B279" s="103"/>
      <c r="C279" s="86"/>
      <c r="D279" s="86"/>
      <c r="E279" s="86"/>
    </row>
    <row r="280" spans="1:5" s="10" customFormat="1" ht="31.5">
      <c r="A280" s="88" t="s">
        <v>241</v>
      </c>
      <c r="B280" s="103">
        <v>2</v>
      </c>
      <c r="C280" s="86"/>
      <c r="D280" s="86"/>
      <c r="E280" s="86">
        <v>589943</v>
      </c>
    </row>
    <row r="281" spans="1:5" s="10" customFormat="1" ht="15.75" hidden="1">
      <c r="A281" s="88" t="s">
        <v>240</v>
      </c>
      <c r="B281" s="103"/>
      <c r="C281" s="86"/>
      <c r="D281" s="86"/>
      <c r="E281" s="86"/>
    </row>
    <row r="282" spans="1:5" s="10" customFormat="1" ht="15.75" hidden="1">
      <c r="A282" s="64" t="s">
        <v>232</v>
      </c>
      <c r="B282" s="103"/>
      <c r="C282" s="86"/>
      <c r="D282" s="86"/>
      <c r="E282" s="86"/>
    </row>
    <row r="283" spans="1:5" s="10" customFormat="1" ht="31.5" hidden="1">
      <c r="A283" s="64" t="s">
        <v>233</v>
      </c>
      <c r="B283" s="103"/>
      <c r="C283" s="86"/>
      <c r="D283" s="86"/>
      <c r="E283" s="86"/>
    </row>
    <row r="284" spans="1:5" s="10" customFormat="1" ht="31.5">
      <c r="A284" s="43" t="s">
        <v>173</v>
      </c>
      <c r="B284" s="103"/>
      <c r="C284" s="85">
        <f>SUM(C285:C287)</f>
        <v>0</v>
      </c>
      <c r="D284" s="85">
        <f>SUM(D285:D287)</f>
        <v>0</v>
      </c>
      <c r="E284" s="85">
        <f>SUM(E285:E287)</f>
        <v>589943</v>
      </c>
    </row>
    <row r="285" spans="1:5" s="10" customFormat="1" ht="15.75">
      <c r="A285" s="88" t="s">
        <v>404</v>
      </c>
      <c r="B285" s="101">
        <v>1</v>
      </c>
      <c r="C285" s="84">
        <f>SUMIF($B$275:$B$284,"1",C$275:C$284)</f>
        <v>0</v>
      </c>
      <c r="D285" s="84">
        <f>SUMIF($B$275:$B$284,"1",D$275:D$284)</f>
        <v>0</v>
      </c>
      <c r="E285" s="84">
        <f>SUMIF($B$275:$B$284,"1",E$275:E$284)</f>
        <v>0</v>
      </c>
    </row>
    <row r="286" spans="1:5" s="10" customFormat="1" ht="15.75">
      <c r="A286" s="88" t="s">
        <v>245</v>
      </c>
      <c r="B286" s="101">
        <v>2</v>
      </c>
      <c r="C286" s="84">
        <f>SUMIF($B$275:$B$284,"2",C$275:C$284)</f>
        <v>0</v>
      </c>
      <c r="D286" s="84">
        <f>SUMIF($B$275:$B$284,"2",D$275:D$284)</f>
        <v>0</v>
      </c>
      <c r="E286" s="84">
        <f>SUMIF($B$275:$B$284,"2",E$275:E$284)</f>
        <v>589943</v>
      </c>
    </row>
    <row r="287" spans="1:5" s="10" customFormat="1" ht="15.75">
      <c r="A287" s="88" t="s">
        <v>137</v>
      </c>
      <c r="B287" s="101">
        <v>3</v>
      </c>
      <c r="C287" s="84">
        <f>SUMIF($B$275:$B$284,"3",C$275:C$284)</f>
        <v>0</v>
      </c>
      <c r="D287" s="84">
        <f>SUMIF($B$275:$B$284,"3",D$275:D$284)</f>
        <v>0</v>
      </c>
      <c r="E287" s="84">
        <f>SUMIF($B$275:$B$284,"3",E$275:E$284)</f>
        <v>0</v>
      </c>
    </row>
    <row r="288" spans="1:5" s="10" customFormat="1" ht="15.75" hidden="1">
      <c r="A288" s="68" t="s">
        <v>174</v>
      </c>
      <c r="B288" s="103"/>
      <c r="C288" s="86"/>
      <c r="D288" s="86"/>
      <c r="E288" s="86"/>
    </row>
    <row r="289" spans="1:5" s="10" customFormat="1" ht="15.75" hidden="1">
      <c r="A289" s="64" t="s">
        <v>230</v>
      </c>
      <c r="B289" s="103"/>
      <c r="C289" s="86"/>
      <c r="D289" s="86"/>
      <c r="E289" s="86"/>
    </row>
    <row r="290" spans="1:5" s="10" customFormat="1" ht="31.5" hidden="1">
      <c r="A290" s="88" t="s">
        <v>452</v>
      </c>
      <c r="B290" s="103"/>
      <c r="C290" s="86"/>
      <c r="D290" s="86"/>
      <c r="E290" s="86"/>
    </row>
    <row r="291" spans="1:5" s="10" customFormat="1" ht="31.5" hidden="1">
      <c r="A291" s="88" t="s">
        <v>242</v>
      </c>
      <c r="B291" s="103"/>
      <c r="C291" s="86"/>
      <c r="D291" s="86"/>
      <c r="E291" s="86"/>
    </row>
    <row r="292" spans="1:5" s="10" customFormat="1" ht="31.5" hidden="1">
      <c r="A292" s="88" t="s">
        <v>453</v>
      </c>
      <c r="B292" s="103"/>
      <c r="C292" s="86"/>
      <c r="D292" s="86"/>
      <c r="E292" s="86"/>
    </row>
    <row r="293" spans="1:5" s="10" customFormat="1" ht="15.75" hidden="1">
      <c r="A293" s="88" t="s">
        <v>241</v>
      </c>
      <c r="B293" s="103"/>
      <c r="C293" s="86"/>
      <c r="D293" s="86"/>
      <c r="E293" s="86"/>
    </row>
    <row r="294" spans="1:5" s="10" customFormat="1" ht="15.75" hidden="1">
      <c r="A294" s="88" t="s">
        <v>240</v>
      </c>
      <c r="B294" s="103"/>
      <c r="C294" s="86"/>
      <c r="D294" s="86"/>
      <c r="E294" s="86"/>
    </row>
    <row r="295" spans="1:5" s="10" customFormat="1" ht="15.75" hidden="1">
      <c r="A295" s="64" t="s">
        <v>232</v>
      </c>
      <c r="B295" s="103"/>
      <c r="C295" s="86"/>
      <c r="D295" s="86"/>
      <c r="E295" s="86"/>
    </row>
    <row r="296" spans="1:5" s="10" customFormat="1" ht="31.5" hidden="1">
      <c r="A296" s="64" t="s">
        <v>233</v>
      </c>
      <c r="B296" s="103"/>
      <c r="C296" s="86"/>
      <c r="D296" s="86"/>
      <c r="E296" s="86"/>
    </row>
    <row r="297" spans="1:5" s="10" customFormat="1" ht="15.75" hidden="1">
      <c r="A297" s="43" t="s">
        <v>174</v>
      </c>
      <c r="B297" s="103"/>
      <c r="C297" s="85">
        <f>SUM(C298:C300)</f>
        <v>0</v>
      </c>
      <c r="D297" s="85">
        <f>SUM(D298:D300)</f>
        <v>0</v>
      </c>
      <c r="E297" s="85">
        <f>SUM(E298:E300)</f>
        <v>0</v>
      </c>
    </row>
    <row r="298" spans="1:5" s="10" customFormat="1" ht="15.75" hidden="1">
      <c r="A298" s="88" t="s">
        <v>404</v>
      </c>
      <c r="B298" s="101">
        <v>1</v>
      </c>
      <c r="C298" s="84">
        <f>SUMIF($B$288:$B$297,"1",C$288:C$297)</f>
        <v>0</v>
      </c>
      <c r="D298" s="84">
        <f>SUMIF($B$288:$B$297,"1",D$288:D$297)</f>
        <v>0</v>
      </c>
      <c r="E298" s="84">
        <f>SUMIF($B$288:$B$297,"1",E$288:E$297)</f>
        <v>0</v>
      </c>
    </row>
    <row r="299" spans="1:5" s="10" customFormat="1" ht="15.75" hidden="1">
      <c r="A299" s="88" t="s">
        <v>245</v>
      </c>
      <c r="B299" s="101">
        <v>2</v>
      </c>
      <c r="C299" s="84">
        <f>SUMIF($B$288:$B$297,"2",C$288:C$297)</f>
        <v>0</v>
      </c>
      <c r="D299" s="84">
        <f>SUMIF($B$288:$B$297,"2",D$288:D$297)</f>
        <v>0</v>
      </c>
      <c r="E299" s="84">
        <f>SUMIF($B$288:$B$297,"2",E$288:E$297)</f>
        <v>0</v>
      </c>
    </row>
    <row r="300" spans="1:5" s="10" customFormat="1" ht="15.75" hidden="1">
      <c r="A300" s="88" t="s">
        <v>137</v>
      </c>
      <c r="B300" s="101">
        <v>3</v>
      </c>
      <c r="C300" s="84">
        <f>SUMIF($B$288:$B$297,"3",C$288:C$297)</f>
        <v>0</v>
      </c>
      <c r="D300" s="84">
        <f>SUMIF($B$288:$B$297,"3",D$288:D$297)</f>
        <v>0</v>
      </c>
      <c r="E300" s="84">
        <f>SUMIF($B$288:$B$297,"3",E$288:E$297)</f>
        <v>0</v>
      </c>
    </row>
    <row r="301" spans="1:5" s="10" customFormat="1" ht="16.5">
      <c r="A301" s="69" t="s">
        <v>97</v>
      </c>
      <c r="B301" s="104"/>
      <c r="C301" s="108">
        <f>C94+C124+C154+C208++C228+C242+C255+C263+C270+C284+C297</f>
        <v>18412992</v>
      </c>
      <c r="D301" s="108">
        <f>D94+D124+D154+D208++D228+D242+D255+D263+D270+D284+D297</f>
        <v>25490784</v>
      </c>
      <c r="E301" s="108">
        <f>E94+E124+E154+E208++E228+E242+E255+E263+E270+E284+E297</f>
        <v>28959765</v>
      </c>
    </row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8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82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58.7109375" style="16" customWidth="1"/>
    <col min="2" max="2" width="5.7109375" style="102" customWidth="1"/>
    <col min="3" max="3" width="12.7109375" style="41" customWidth="1"/>
    <col min="4" max="5" width="12.7109375" style="16" customWidth="1"/>
    <col min="6" max="16384" width="9.140625" style="16" customWidth="1"/>
  </cols>
  <sheetData>
    <row r="1" spans="1:5" ht="15.75" customHeight="1">
      <c r="A1" s="442" t="s">
        <v>550</v>
      </c>
      <c r="B1" s="442"/>
      <c r="C1" s="442"/>
      <c r="D1" s="442"/>
      <c r="E1" s="442"/>
    </row>
    <row r="2" spans="1:5" ht="15.75">
      <c r="A2" s="427" t="s">
        <v>464</v>
      </c>
      <c r="B2" s="427"/>
      <c r="C2" s="427"/>
      <c r="D2" s="427"/>
      <c r="E2" s="427"/>
    </row>
    <row r="3" spans="1:3" ht="15.75">
      <c r="A3" s="45"/>
      <c r="C3" s="45"/>
    </row>
    <row r="4" spans="1:5" s="10" customFormat="1" ht="31.5">
      <c r="A4" s="17" t="s">
        <v>9</v>
      </c>
      <c r="B4" s="17" t="s">
        <v>153</v>
      </c>
      <c r="C4" s="40" t="s">
        <v>4</v>
      </c>
      <c r="D4" s="40" t="s">
        <v>715</v>
      </c>
      <c r="E4" s="40" t="s">
        <v>716</v>
      </c>
    </row>
    <row r="5" spans="1:5" s="10" customFormat="1" ht="16.5">
      <c r="A5" s="69" t="s">
        <v>95</v>
      </c>
      <c r="B5" s="104"/>
      <c r="C5" s="84"/>
      <c r="D5" s="84"/>
      <c r="E5" s="84"/>
    </row>
    <row r="6" spans="1:5" s="10" customFormat="1" ht="15.75">
      <c r="A6" s="68" t="s">
        <v>88</v>
      </c>
      <c r="B6" s="103"/>
      <c r="C6" s="84"/>
      <c r="D6" s="84"/>
      <c r="E6" s="84"/>
    </row>
    <row r="7" spans="1:6" s="10" customFormat="1" ht="15.75">
      <c r="A7" s="43" t="s">
        <v>181</v>
      </c>
      <c r="B7" s="103"/>
      <c r="C7" s="85">
        <f>SUM(C8:C10)</f>
        <v>8150906</v>
      </c>
      <c r="D7" s="85">
        <f>SUM(D8:D10)</f>
        <v>8607917</v>
      </c>
      <c r="E7" s="85">
        <f>SUM(E8:E10)</f>
        <v>9095556</v>
      </c>
      <c r="F7" s="12"/>
    </row>
    <row r="8" spans="1:5" s="10" customFormat="1" ht="15.75">
      <c r="A8" s="88" t="s">
        <v>404</v>
      </c>
      <c r="B8" s="101">
        <v>1</v>
      </c>
      <c r="C8" s="84">
        <f>COFOG!C51</f>
        <v>0</v>
      </c>
      <c r="D8" s="84">
        <f>COFOG!D51</f>
        <v>0</v>
      </c>
      <c r="E8" s="84">
        <f>COFOG!E51</f>
        <v>0</v>
      </c>
    </row>
    <row r="9" spans="1:5" s="10" customFormat="1" ht="15.75">
      <c r="A9" s="88" t="s">
        <v>245</v>
      </c>
      <c r="B9" s="101">
        <v>2</v>
      </c>
      <c r="C9" s="84">
        <f>COFOG!C52</f>
        <v>7685906</v>
      </c>
      <c r="D9" s="84">
        <f>COFOG!D52</f>
        <v>8142917</v>
      </c>
      <c r="E9" s="84">
        <f>COFOG!E52</f>
        <v>8630556</v>
      </c>
    </row>
    <row r="10" spans="1:5" s="10" customFormat="1" ht="15.75">
      <c r="A10" s="88" t="s">
        <v>137</v>
      </c>
      <c r="B10" s="101">
        <v>3</v>
      </c>
      <c r="C10" s="84">
        <f>COFOG!C53</f>
        <v>465000</v>
      </c>
      <c r="D10" s="84">
        <f>COFOG!D53</f>
        <v>465000</v>
      </c>
      <c r="E10" s="84">
        <f>COFOG!E53</f>
        <v>465000</v>
      </c>
    </row>
    <row r="11" spans="1:6" s="10" customFormat="1" ht="31.5">
      <c r="A11" s="43" t="s">
        <v>183</v>
      </c>
      <c r="B11" s="103"/>
      <c r="C11" s="85">
        <f>SUM(C12:C14)</f>
        <v>1784741</v>
      </c>
      <c r="D11" s="85">
        <f>SUM(D12:D14)</f>
        <v>1836223</v>
      </c>
      <c r="E11" s="85">
        <f>SUM(E12:E14)</f>
        <v>1893044</v>
      </c>
      <c r="F11" s="12"/>
    </row>
    <row r="12" spans="1:5" s="10" customFormat="1" ht="15.75">
      <c r="A12" s="88" t="s">
        <v>404</v>
      </c>
      <c r="B12" s="101">
        <v>1</v>
      </c>
      <c r="C12" s="84">
        <f>COFOG!F51</f>
        <v>0</v>
      </c>
      <c r="D12" s="84">
        <f>COFOG!G51</f>
        <v>0</v>
      </c>
      <c r="E12" s="84">
        <f>COFOG!H51</f>
        <v>0</v>
      </c>
    </row>
    <row r="13" spans="1:5" s="10" customFormat="1" ht="15.75">
      <c r="A13" s="88" t="s">
        <v>245</v>
      </c>
      <c r="B13" s="101">
        <v>2</v>
      </c>
      <c r="C13" s="84">
        <f>COFOG!F52</f>
        <v>1666941</v>
      </c>
      <c r="D13" s="84">
        <f>COFOG!G52</f>
        <v>1718423</v>
      </c>
      <c r="E13" s="84">
        <f>COFOG!H52</f>
        <v>1775244</v>
      </c>
    </row>
    <row r="14" spans="1:5" s="10" customFormat="1" ht="15.75">
      <c r="A14" s="88" t="s">
        <v>137</v>
      </c>
      <c r="B14" s="101">
        <v>3</v>
      </c>
      <c r="C14" s="84">
        <f>COFOG!F53</f>
        <v>117800</v>
      </c>
      <c r="D14" s="84">
        <f>COFOG!G53</f>
        <v>117800</v>
      </c>
      <c r="E14" s="84">
        <f>COFOG!H53</f>
        <v>117800</v>
      </c>
    </row>
    <row r="15" spans="1:6" s="10" customFormat="1" ht="15.75">
      <c r="A15" s="43" t="s">
        <v>184</v>
      </c>
      <c r="B15" s="103"/>
      <c r="C15" s="85">
        <f>SUM(C16:C18)</f>
        <v>4010424</v>
      </c>
      <c r="D15" s="85">
        <f>SUM(D16:D18)</f>
        <v>4927751</v>
      </c>
      <c r="E15" s="85">
        <f>SUM(E16:E18)</f>
        <v>5691707</v>
      </c>
      <c r="F15" s="12"/>
    </row>
    <row r="16" spans="1:5" s="10" customFormat="1" ht="15.75">
      <c r="A16" s="88" t="s">
        <v>404</v>
      </c>
      <c r="B16" s="101">
        <v>1</v>
      </c>
      <c r="C16" s="84">
        <f>COFOG!I51</f>
        <v>0</v>
      </c>
      <c r="D16" s="84">
        <f>COFOG!J51</f>
        <v>0</v>
      </c>
      <c r="E16" s="84">
        <f>COFOG!K51</f>
        <v>0</v>
      </c>
    </row>
    <row r="17" spans="1:5" s="10" customFormat="1" ht="15.75">
      <c r="A17" s="88" t="s">
        <v>245</v>
      </c>
      <c r="B17" s="101">
        <v>2</v>
      </c>
      <c r="C17" s="84">
        <f>COFOG!I52</f>
        <v>4010424</v>
      </c>
      <c r="D17" s="84">
        <f>COFOG!J52</f>
        <v>4927751</v>
      </c>
      <c r="E17" s="84">
        <f>COFOG!K52</f>
        <v>5691707</v>
      </c>
    </row>
    <row r="18" spans="1:5" s="10" customFormat="1" ht="15.75">
      <c r="A18" s="88" t="s">
        <v>137</v>
      </c>
      <c r="B18" s="101">
        <v>3</v>
      </c>
      <c r="C18" s="84">
        <f>COFOG!I53</f>
        <v>0</v>
      </c>
      <c r="D18" s="84">
        <f>COFOG!J53</f>
        <v>0</v>
      </c>
      <c r="E18" s="84">
        <f>COFOG!K53</f>
        <v>0</v>
      </c>
    </row>
    <row r="19" spans="1:5" s="10" customFormat="1" ht="15.75">
      <c r="A19" s="68" t="s">
        <v>185</v>
      </c>
      <c r="B19" s="103"/>
      <c r="C19" s="84"/>
      <c r="D19" s="84"/>
      <c r="E19" s="84"/>
    </row>
    <row r="20" spans="1:5" s="10" customFormat="1" ht="31.5" hidden="1">
      <c r="A20" s="110" t="s">
        <v>188</v>
      </c>
      <c r="B20" s="103"/>
      <c r="C20" s="84">
        <f>SUM(C21:C22)</f>
        <v>0</v>
      </c>
      <c r="D20" s="84">
        <f>SUM(D21:D22)</f>
        <v>0</v>
      </c>
      <c r="E20" s="84">
        <f>SUM(E21:E22)</f>
        <v>0</v>
      </c>
    </row>
    <row r="21" spans="1:5" s="10" customFormat="1" ht="31.5" hidden="1">
      <c r="A21" s="88" t="s">
        <v>194</v>
      </c>
      <c r="B21" s="103">
        <v>2</v>
      </c>
      <c r="C21" s="84"/>
      <c r="D21" s="84"/>
      <c r="E21" s="84"/>
    </row>
    <row r="22" spans="1:5" s="10" customFormat="1" ht="15.75" hidden="1">
      <c r="A22" s="88" t="s">
        <v>195</v>
      </c>
      <c r="B22" s="103">
        <v>2</v>
      </c>
      <c r="C22" s="84"/>
      <c r="D22" s="84"/>
      <c r="E22" s="84"/>
    </row>
    <row r="23" spans="1:5" s="10" customFormat="1" ht="15.75" hidden="1">
      <c r="A23" s="111" t="s">
        <v>186</v>
      </c>
      <c r="B23" s="103"/>
      <c r="C23" s="84">
        <f>SUM(C20:C20)</f>
        <v>0</v>
      </c>
      <c r="D23" s="84">
        <f>SUM(D20:D20)</f>
        <v>0</v>
      </c>
      <c r="E23" s="84">
        <f>SUM(E20:E20)</f>
        <v>0</v>
      </c>
    </row>
    <row r="24" spans="1:5" s="10" customFormat="1" ht="15.75" hidden="1">
      <c r="A24" s="64" t="s">
        <v>196</v>
      </c>
      <c r="B24" s="103"/>
      <c r="C24" s="84"/>
      <c r="D24" s="84"/>
      <c r="E24" s="84"/>
    </row>
    <row r="25" spans="1:5" s="10" customFormat="1" ht="47.25" hidden="1">
      <c r="A25" s="109" t="s">
        <v>193</v>
      </c>
      <c r="B25" s="103">
        <v>2</v>
      </c>
      <c r="C25" s="84"/>
      <c r="D25" s="84"/>
      <c r="E25" s="84"/>
    </row>
    <row r="26" spans="1:5" s="10" customFormat="1" ht="47.25" hidden="1">
      <c r="A26" s="109" t="s">
        <v>193</v>
      </c>
      <c r="B26" s="103">
        <v>3</v>
      </c>
      <c r="C26" s="84"/>
      <c r="D26" s="84"/>
      <c r="E26" s="84"/>
    </row>
    <row r="27" spans="1:5" s="10" customFormat="1" ht="15.75" hidden="1">
      <c r="A27" s="111" t="s">
        <v>192</v>
      </c>
      <c r="B27" s="103"/>
      <c r="C27" s="84">
        <f>SUM(C25:C26)</f>
        <v>0</v>
      </c>
      <c r="D27" s="84">
        <f>SUM(D25:D26)</f>
        <v>0</v>
      </c>
      <c r="E27" s="84">
        <f>SUM(E25:E26)</f>
        <v>0</v>
      </c>
    </row>
    <row r="28" spans="1:5" s="10" customFormat="1" ht="31.5">
      <c r="A28" s="110" t="s">
        <v>189</v>
      </c>
      <c r="B28" s="103"/>
      <c r="C28" s="84">
        <f>SUM(C29:C29)</f>
        <v>0</v>
      </c>
      <c r="D28" s="84">
        <f>SUM(D29:D29)</f>
        <v>266700</v>
      </c>
      <c r="E28" s="84">
        <f>SUM(E29:E29)</f>
        <v>0</v>
      </c>
    </row>
    <row r="29" spans="1:5" s="10" customFormat="1" ht="15.75">
      <c r="A29" s="88" t="s">
        <v>436</v>
      </c>
      <c r="B29" s="103">
        <v>2</v>
      </c>
      <c r="C29" s="84"/>
      <c r="D29" s="84">
        <v>266700</v>
      </c>
      <c r="E29" s="84"/>
    </row>
    <row r="30" spans="1:5" s="10" customFormat="1" ht="15.75" hidden="1">
      <c r="A30" s="88" t="s">
        <v>190</v>
      </c>
      <c r="B30" s="103">
        <v>2</v>
      </c>
      <c r="C30" s="84"/>
      <c r="D30" s="84"/>
      <c r="E30" s="84"/>
    </row>
    <row r="31" spans="1:5" s="10" customFormat="1" ht="31.5" hidden="1">
      <c r="A31" s="88" t="s">
        <v>191</v>
      </c>
      <c r="B31" s="103">
        <v>2</v>
      </c>
      <c r="C31" s="84"/>
      <c r="D31" s="84"/>
      <c r="E31" s="84"/>
    </row>
    <row r="32" spans="1:5" s="10" customFormat="1" ht="15.75">
      <c r="A32" s="88" t="s">
        <v>412</v>
      </c>
      <c r="B32" s="103"/>
      <c r="C32" s="84">
        <f>C33+C48</f>
        <v>556000</v>
      </c>
      <c r="D32" s="84">
        <f>D33+D48</f>
        <v>1456000</v>
      </c>
      <c r="E32" s="84">
        <f>E33+E48</f>
        <v>1456000</v>
      </c>
    </row>
    <row r="33" spans="1:5" s="10" customFormat="1" ht="15.75">
      <c r="A33" s="88" t="s">
        <v>413</v>
      </c>
      <c r="B33" s="103"/>
      <c r="C33" s="84">
        <f>SUM(C34:C47)</f>
        <v>556000</v>
      </c>
      <c r="D33" s="84">
        <f>SUM(D34:D47)</f>
        <v>1456000</v>
      </c>
      <c r="E33" s="84">
        <f>SUM(E34:E47)</f>
        <v>1456000</v>
      </c>
    </row>
    <row r="34" spans="1:5" s="10" customFormat="1" ht="15.75">
      <c r="A34" s="88" t="s">
        <v>415</v>
      </c>
      <c r="B34" s="103">
        <v>2</v>
      </c>
      <c r="C34" s="84">
        <v>50000</v>
      </c>
      <c r="D34" s="84">
        <v>160000</v>
      </c>
      <c r="E34" s="84">
        <v>160000</v>
      </c>
    </row>
    <row r="35" spans="1:5" s="10" customFormat="1" ht="47.25">
      <c r="A35" s="88" t="s">
        <v>423</v>
      </c>
      <c r="B35" s="103">
        <v>2</v>
      </c>
      <c r="C35" s="84">
        <v>156000</v>
      </c>
      <c r="D35" s="84">
        <v>156000</v>
      </c>
      <c r="E35" s="84">
        <v>156000</v>
      </c>
    </row>
    <row r="36" spans="1:5" s="10" customFormat="1" ht="31.5">
      <c r="A36" s="88" t="s">
        <v>540</v>
      </c>
      <c r="B36" s="103">
        <v>2</v>
      </c>
      <c r="C36" s="84"/>
      <c r="D36" s="84">
        <v>100000</v>
      </c>
      <c r="E36" s="84">
        <v>100000</v>
      </c>
    </row>
    <row r="37" spans="1:5" s="10" customFormat="1" ht="31.5">
      <c r="A37" s="88" t="s">
        <v>416</v>
      </c>
      <c r="B37" s="103">
        <v>2</v>
      </c>
      <c r="C37" s="84">
        <v>100000</v>
      </c>
      <c r="D37" s="84">
        <v>300000</v>
      </c>
      <c r="E37" s="84">
        <v>300000</v>
      </c>
    </row>
    <row r="38" spans="1:5" s="10" customFormat="1" ht="31.5" hidden="1">
      <c r="A38" s="88" t="s">
        <v>424</v>
      </c>
      <c r="B38" s="103">
        <v>2</v>
      </c>
      <c r="C38" s="84"/>
      <c r="D38" s="84"/>
      <c r="E38" s="84"/>
    </row>
    <row r="39" spans="1:5" s="10" customFormat="1" ht="31.5">
      <c r="A39" s="88" t="s">
        <v>422</v>
      </c>
      <c r="B39" s="103">
        <v>2</v>
      </c>
      <c r="C39" s="84">
        <v>40000</v>
      </c>
      <c r="D39" s="84">
        <v>40000</v>
      </c>
      <c r="E39" s="84">
        <v>40000</v>
      </c>
    </row>
    <row r="40" spans="1:5" s="10" customFormat="1" ht="15.75">
      <c r="A40" s="88" t="s">
        <v>421</v>
      </c>
      <c r="B40" s="103">
        <v>2</v>
      </c>
      <c r="C40" s="84"/>
      <c r="D40" s="84">
        <v>345000</v>
      </c>
      <c r="E40" s="84">
        <v>170000</v>
      </c>
    </row>
    <row r="41" spans="1:5" s="10" customFormat="1" ht="15.75">
      <c r="A41" s="88" t="s">
        <v>420</v>
      </c>
      <c r="B41" s="103">
        <v>2</v>
      </c>
      <c r="C41" s="84">
        <v>110000</v>
      </c>
      <c r="D41" s="84">
        <v>155000</v>
      </c>
      <c r="E41" s="84">
        <v>330000</v>
      </c>
    </row>
    <row r="42" spans="1:5" s="10" customFormat="1" ht="15.75" hidden="1">
      <c r="A42" s="88" t="s">
        <v>419</v>
      </c>
      <c r="B42" s="103">
        <v>2</v>
      </c>
      <c r="C42" s="84"/>
      <c r="D42" s="84"/>
      <c r="E42" s="84"/>
    </row>
    <row r="43" spans="1:5" s="10" customFormat="1" ht="31.5">
      <c r="A43" s="88" t="s">
        <v>418</v>
      </c>
      <c r="B43" s="103">
        <v>2</v>
      </c>
      <c r="C43" s="84">
        <v>100000</v>
      </c>
      <c r="D43" s="84">
        <v>80000</v>
      </c>
      <c r="E43" s="84">
        <v>80000</v>
      </c>
    </row>
    <row r="44" spans="1:5" s="10" customFormat="1" ht="15.75">
      <c r="A44" s="88" t="s">
        <v>468</v>
      </c>
      <c r="B44" s="103">
        <v>2</v>
      </c>
      <c r="C44" s="84"/>
      <c r="D44" s="84">
        <v>20000</v>
      </c>
      <c r="E44" s="84">
        <v>20000</v>
      </c>
    </row>
    <row r="45" spans="1:5" s="10" customFormat="1" ht="15.75" hidden="1">
      <c r="A45" s="88" t="s">
        <v>417</v>
      </c>
      <c r="B45" s="103">
        <v>2</v>
      </c>
      <c r="C45" s="84"/>
      <c r="D45" s="84"/>
      <c r="E45" s="84"/>
    </row>
    <row r="46" spans="1:5" s="10" customFormat="1" ht="15.75" hidden="1">
      <c r="A46" s="88" t="s">
        <v>425</v>
      </c>
      <c r="B46" s="103">
        <v>2</v>
      </c>
      <c r="C46" s="84"/>
      <c r="D46" s="84"/>
      <c r="E46" s="84"/>
    </row>
    <row r="47" spans="1:5" s="10" customFormat="1" ht="15.75">
      <c r="A47" s="88" t="s">
        <v>426</v>
      </c>
      <c r="B47" s="103">
        <v>2</v>
      </c>
      <c r="C47" s="84"/>
      <c r="D47" s="84">
        <v>100000</v>
      </c>
      <c r="E47" s="84">
        <v>100000</v>
      </c>
    </row>
    <row r="48" spans="1:5" s="10" customFormat="1" ht="15.75" hidden="1">
      <c r="A48" s="88" t="s">
        <v>414</v>
      </c>
      <c r="B48" s="103"/>
      <c r="C48" s="84">
        <f>SUM(C49:C58)</f>
        <v>0</v>
      </c>
      <c r="D48" s="84">
        <f>SUM(D49:D58)</f>
        <v>0</v>
      </c>
      <c r="E48" s="84">
        <f>SUM(E49:E58)</f>
        <v>0</v>
      </c>
    </row>
    <row r="49" spans="1:5" s="10" customFormat="1" ht="15.75" hidden="1">
      <c r="A49" s="88" t="s">
        <v>427</v>
      </c>
      <c r="B49" s="103">
        <v>2</v>
      </c>
      <c r="C49" s="84"/>
      <c r="D49" s="84"/>
      <c r="E49" s="84"/>
    </row>
    <row r="50" spans="1:5" s="10" customFormat="1" ht="31.5" hidden="1">
      <c r="A50" s="88" t="s">
        <v>428</v>
      </c>
      <c r="B50" s="103">
        <v>2</v>
      </c>
      <c r="C50" s="84"/>
      <c r="D50" s="84"/>
      <c r="E50" s="84"/>
    </row>
    <row r="51" spans="1:5" s="10" customFormat="1" ht="31.5" hidden="1">
      <c r="A51" s="88" t="s">
        <v>429</v>
      </c>
      <c r="B51" s="103">
        <v>2</v>
      </c>
      <c r="C51" s="84"/>
      <c r="D51" s="84"/>
      <c r="E51" s="84"/>
    </row>
    <row r="52" spans="1:5" s="10" customFormat="1" ht="15.75" hidden="1">
      <c r="A52" s="88" t="s">
        <v>430</v>
      </c>
      <c r="B52" s="103">
        <v>2</v>
      </c>
      <c r="C52" s="84"/>
      <c r="D52" s="84"/>
      <c r="E52" s="84"/>
    </row>
    <row r="53" spans="1:5" s="10" customFormat="1" ht="15.75" hidden="1">
      <c r="A53" s="88" t="s">
        <v>431</v>
      </c>
      <c r="B53" s="103">
        <v>2</v>
      </c>
      <c r="C53" s="84"/>
      <c r="D53" s="84"/>
      <c r="E53" s="84"/>
    </row>
    <row r="54" spans="1:5" s="10" customFormat="1" ht="15.75" hidden="1">
      <c r="A54" s="88" t="s">
        <v>432</v>
      </c>
      <c r="B54" s="103">
        <v>2</v>
      </c>
      <c r="C54" s="84"/>
      <c r="D54" s="84"/>
      <c r="E54" s="84"/>
    </row>
    <row r="55" spans="1:5" s="10" customFormat="1" ht="15.75" hidden="1">
      <c r="A55" s="88" t="s">
        <v>433</v>
      </c>
      <c r="B55" s="103">
        <v>2</v>
      </c>
      <c r="C55" s="84"/>
      <c r="D55" s="84"/>
      <c r="E55" s="84"/>
    </row>
    <row r="56" spans="1:5" s="10" customFormat="1" ht="15.75" hidden="1">
      <c r="A56" s="88" t="s">
        <v>467</v>
      </c>
      <c r="B56" s="103">
        <v>2</v>
      </c>
      <c r="C56" s="84"/>
      <c r="D56" s="84"/>
      <c r="E56" s="84"/>
    </row>
    <row r="57" spans="1:5" s="10" customFormat="1" ht="15.75" hidden="1">
      <c r="A57" s="88" t="s">
        <v>434</v>
      </c>
      <c r="B57" s="103">
        <v>2</v>
      </c>
      <c r="C57" s="84"/>
      <c r="D57" s="84"/>
      <c r="E57" s="84"/>
    </row>
    <row r="58" spans="1:5" s="10" customFormat="1" ht="15.75" hidden="1">
      <c r="A58" s="88" t="s">
        <v>435</v>
      </c>
      <c r="B58" s="103">
        <v>2</v>
      </c>
      <c r="C58" s="84"/>
      <c r="D58" s="84"/>
      <c r="E58" s="84"/>
    </row>
    <row r="59" spans="1:5" s="10" customFormat="1" ht="15.75">
      <c r="A59" s="111" t="s">
        <v>187</v>
      </c>
      <c r="B59" s="103"/>
      <c r="C59" s="84">
        <f>SUM(C30:C32)+SUM(C28:C28)</f>
        <v>556000</v>
      </c>
      <c r="D59" s="84">
        <f>SUM(D30:D32)+SUM(D28:D28)</f>
        <v>1722700</v>
      </c>
      <c r="E59" s="84">
        <f>SUM(E30:E32)+SUM(E28:E28)</f>
        <v>1456000</v>
      </c>
    </row>
    <row r="60" spans="1:6" s="10" customFormat="1" ht="15.75">
      <c r="A60" s="43" t="s">
        <v>185</v>
      </c>
      <c r="B60" s="103"/>
      <c r="C60" s="85">
        <f>SUM(C61:C63)</f>
        <v>556000</v>
      </c>
      <c r="D60" s="85">
        <f>SUM(D61:D63)</f>
        <v>1722700</v>
      </c>
      <c r="E60" s="85">
        <f>SUM(E61:E63)</f>
        <v>1456000</v>
      </c>
      <c r="F60" s="12"/>
    </row>
    <row r="61" spans="1:5" s="10" customFormat="1" ht="15.75">
      <c r="A61" s="88" t="s">
        <v>404</v>
      </c>
      <c r="B61" s="101">
        <v>1</v>
      </c>
      <c r="C61" s="84">
        <f>SUMIF($B$19:$B$60,"1",C$19:C$60)</f>
        <v>0</v>
      </c>
      <c r="D61" s="84">
        <f>SUMIF($B$19:$B$60,"1",D$19:D$60)</f>
        <v>0</v>
      </c>
      <c r="E61" s="84">
        <f>SUMIF($B$19:$B$60,"1",E$19:E$60)</f>
        <v>0</v>
      </c>
    </row>
    <row r="62" spans="1:5" s="10" customFormat="1" ht="15.75">
      <c r="A62" s="88" t="s">
        <v>245</v>
      </c>
      <c r="B62" s="101">
        <v>2</v>
      </c>
      <c r="C62" s="84">
        <f>SUMIF($B$19:$B$60,"2",C$19:C$60)</f>
        <v>556000</v>
      </c>
      <c r="D62" s="84">
        <f>SUMIF($B$19:$B$60,"2",D$19:D$60)</f>
        <v>1722700</v>
      </c>
      <c r="E62" s="84">
        <f>SUMIF($B$19:$B$60,"2",E$19:E$60)</f>
        <v>1456000</v>
      </c>
    </row>
    <row r="63" spans="1:5" s="10" customFormat="1" ht="15.75">
      <c r="A63" s="88" t="s">
        <v>137</v>
      </c>
      <c r="B63" s="101">
        <v>3</v>
      </c>
      <c r="C63" s="84">
        <f>SUMIF($B$19:$B$60,"3",C$19:C$60)</f>
        <v>0</v>
      </c>
      <c r="D63" s="84">
        <f>SUMIF($B$19:$B$60,"3",D$19:D$60)</f>
        <v>0</v>
      </c>
      <c r="E63" s="84">
        <f>SUMIF($B$19:$B$60,"3",E$19:E$60)</f>
        <v>0</v>
      </c>
    </row>
    <row r="64" spans="1:5" s="10" customFormat="1" ht="15.75">
      <c r="A64" s="67" t="s">
        <v>246</v>
      </c>
      <c r="B64" s="17"/>
      <c r="C64" s="84"/>
      <c r="D64" s="84"/>
      <c r="E64" s="84"/>
    </row>
    <row r="65" spans="1:5" s="10" customFormat="1" ht="15.75" hidden="1">
      <c r="A65" s="64" t="s">
        <v>199</v>
      </c>
      <c r="B65" s="17"/>
      <c r="C65" s="84"/>
      <c r="D65" s="84"/>
      <c r="E65" s="84"/>
    </row>
    <row r="66" spans="1:5" s="10" customFormat="1" ht="31.5">
      <c r="A66" s="64" t="s">
        <v>438</v>
      </c>
      <c r="B66" s="17">
        <v>2</v>
      </c>
      <c r="C66" s="84">
        <v>0</v>
      </c>
      <c r="D66" s="84">
        <v>94696</v>
      </c>
      <c r="E66" s="84">
        <v>94696</v>
      </c>
    </row>
    <row r="67" spans="1:5" s="10" customFormat="1" ht="31.5">
      <c r="A67" s="64" t="s">
        <v>612</v>
      </c>
      <c r="B67" s="17">
        <v>2</v>
      </c>
      <c r="C67" s="84">
        <v>0</v>
      </c>
      <c r="D67" s="84">
        <v>5124</v>
      </c>
      <c r="E67" s="84">
        <v>5124</v>
      </c>
    </row>
    <row r="68" spans="1:5" s="10" customFormat="1" ht="31.5" hidden="1">
      <c r="A68" s="64" t="s">
        <v>613</v>
      </c>
      <c r="B68" s="17"/>
      <c r="C68" s="84"/>
      <c r="D68" s="84"/>
      <c r="E68" s="84"/>
    </row>
    <row r="69" spans="1:5" s="10" customFormat="1" ht="15.75" hidden="1">
      <c r="A69" s="64" t="s">
        <v>437</v>
      </c>
      <c r="B69" s="17"/>
      <c r="C69" s="84"/>
      <c r="D69" s="84"/>
      <c r="E69" s="84"/>
    </row>
    <row r="70" spans="1:5" s="10" customFormat="1" ht="15.75" hidden="1">
      <c r="A70" s="64"/>
      <c r="B70" s="17"/>
      <c r="C70" s="84"/>
      <c r="D70" s="84"/>
      <c r="E70" s="84"/>
    </row>
    <row r="71" spans="1:5" s="10" customFormat="1" ht="31.5" hidden="1">
      <c r="A71" s="64" t="s">
        <v>197</v>
      </c>
      <c r="B71" s="17"/>
      <c r="C71" s="84"/>
      <c r="D71" s="84"/>
      <c r="E71" s="84"/>
    </row>
    <row r="72" spans="1:5" s="10" customFormat="1" ht="15.75" hidden="1">
      <c r="A72" s="64"/>
      <c r="B72" s="17"/>
      <c r="C72" s="84"/>
      <c r="D72" s="84"/>
      <c r="E72" s="84"/>
    </row>
    <row r="73" spans="1:5" s="10" customFormat="1" ht="31.5" hidden="1">
      <c r="A73" s="64" t="s">
        <v>198</v>
      </c>
      <c r="B73" s="17"/>
      <c r="C73" s="84"/>
      <c r="D73" s="84"/>
      <c r="E73" s="84"/>
    </row>
    <row r="74" spans="1:5" s="10" customFormat="1" ht="15.75" hidden="1">
      <c r="A74" s="64"/>
      <c r="B74" s="17"/>
      <c r="C74" s="84"/>
      <c r="D74" s="84"/>
      <c r="E74" s="84"/>
    </row>
    <row r="75" spans="1:5" s="10" customFormat="1" ht="31.5" hidden="1">
      <c r="A75" s="64" t="s">
        <v>201</v>
      </c>
      <c r="B75" s="17"/>
      <c r="C75" s="84"/>
      <c r="D75" s="84"/>
      <c r="E75" s="84"/>
    </row>
    <row r="76" spans="1:5" s="10" customFormat="1" ht="15.75" hidden="1">
      <c r="A76" s="88" t="s">
        <v>157</v>
      </c>
      <c r="B76" s="103">
        <v>2</v>
      </c>
      <c r="C76" s="84"/>
      <c r="D76" s="84"/>
      <c r="E76" s="84"/>
    </row>
    <row r="77" spans="1:5" s="10" customFormat="1" ht="15.75" hidden="1">
      <c r="A77" s="87" t="s">
        <v>131</v>
      </c>
      <c r="B77" s="17"/>
      <c r="C77" s="84"/>
      <c r="D77" s="84"/>
      <c r="E77" s="84"/>
    </row>
    <row r="78" spans="1:5" s="10" customFormat="1" ht="15.75" hidden="1">
      <c r="A78" s="110" t="s">
        <v>156</v>
      </c>
      <c r="B78" s="17"/>
      <c r="C78" s="84">
        <f>SUM(C76:C77)</f>
        <v>0</v>
      </c>
      <c r="D78" s="84">
        <f>SUM(D76:D77)</f>
        <v>0</v>
      </c>
      <c r="E78" s="84">
        <f>SUM(E76:E77)</f>
        <v>0</v>
      </c>
    </row>
    <row r="79" spans="1:5" s="10" customFormat="1" ht="15.75">
      <c r="A79" s="88" t="s">
        <v>142</v>
      </c>
      <c r="B79" s="17">
        <v>2</v>
      </c>
      <c r="C79" s="84">
        <v>536046</v>
      </c>
      <c r="D79" s="84">
        <v>536046</v>
      </c>
      <c r="E79" s="84">
        <v>536046</v>
      </c>
    </row>
    <row r="80" spans="1:5" s="10" customFormat="1" ht="15.75" hidden="1">
      <c r="A80" s="87" t="s">
        <v>460</v>
      </c>
      <c r="B80" s="103">
        <v>2</v>
      </c>
      <c r="C80" s="84"/>
      <c r="D80" s="84"/>
      <c r="E80" s="84"/>
    </row>
    <row r="81" spans="1:5" s="10" customFormat="1" ht="15.75" hidden="1">
      <c r="A81" s="87" t="s">
        <v>469</v>
      </c>
      <c r="B81" s="103">
        <v>2</v>
      </c>
      <c r="C81" s="84"/>
      <c r="D81" s="84"/>
      <c r="E81" s="84"/>
    </row>
    <row r="82" spans="1:5" s="10" customFormat="1" ht="15.75" hidden="1">
      <c r="A82" s="87" t="s">
        <v>461</v>
      </c>
      <c r="B82" s="103">
        <v>2</v>
      </c>
      <c r="C82" s="84"/>
      <c r="D82" s="84"/>
      <c r="E82" s="84"/>
    </row>
    <row r="83" spans="1:5" s="10" customFormat="1" ht="15.75">
      <c r="A83" s="87" t="s">
        <v>548</v>
      </c>
      <c r="B83" s="103">
        <v>2</v>
      </c>
      <c r="C83" s="84">
        <v>9756</v>
      </c>
      <c r="D83" s="84">
        <v>9756</v>
      </c>
      <c r="E83" s="84">
        <v>9756</v>
      </c>
    </row>
    <row r="84" spans="1:5" s="10" customFormat="1" ht="15.75" hidden="1">
      <c r="A84" s="87" t="s">
        <v>462</v>
      </c>
      <c r="B84" s="103">
        <v>2</v>
      </c>
      <c r="C84" s="84"/>
      <c r="D84" s="84"/>
      <c r="E84" s="84"/>
    </row>
    <row r="85" spans="1:5" s="10" customFormat="1" ht="15.75">
      <c r="A85" s="87" t="s">
        <v>549</v>
      </c>
      <c r="B85" s="103">
        <v>2</v>
      </c>
      <c r="C85" s="84">
        <v>72010</v>
      </c>
      <c r="D85" s="84">
        <v>72010</v>
      </c>
      <c r="E85" s="84">
        <v>72010</v>
      </c>
    </row>
    <row r="86" spans="1:5" s="10" customFormat="1" ht="15.75">
      <c r="A86" s="140" t="s">
        <v>686</v>
      </c>
      <c r="B86" s="103">
        <v>2</v>
      </c>
      <c r="C86" s="84"/>
      <c r="D86" s="84">
        <v>20000</v>
      </c>
      <c r="E86" s="84">
        <v>20000</v>
      </c>
    </row>
    <row r="87" spans="1:5" s="10" customFormat="1" ht="15.75">
      <c r="A87" s="140" t="s">
        <v>542</v>
      </c>
      <c r="B87" s="103">
        <v>2</v>
      </c>
      <c r="C87" s="84">
        <v>10000</v>
      </c>
      <c r="D87" s="84">
        <v>10000</v>
      </c>
      <c r="E87" s="84">
        <v>10000</v>
      </c>
    </row>
    <row r="88" spans="1:5" s="10" customFormat="1" ht="31.5">
      <c r="A88" s="110" t="s">
        <v>202</v>
      </c>
      <c r="B88" s="17"/>
      <c r="C88" s="84">
        <f>SUM(C79:C87)</f>
        <v>627812</v>
      </c>
      <c r="D88" s="84">
        <f>SUM(D79:D87)</f>
        <v>647812</v>
      </c>
      <c r="E88" s="84">
        <f>SUM(E79:E87)</f>
        <v>647812</v>
      </c>
    </row>
    <row r="89" spans="1:5" s="10" customFormat="1" ht="15.75" hidden="1">
      <c r="A89" s="87" t="s">
        <v>472</v>
      </c>
      <c r="B89" s="103">
        <v>2</v>
      </c>
      <c r="C89" s="84"/>
      <c r="D89" s="84"/>
      <c r="E89" s="84"/>
    </row>
    <row r="90" spans="1:5" s="10" customFormat="1" ht="15.75" hidden="1">
      <c r="A90" s="87" t="s">
        <v>473</v>
      </c>
      <c r="B90" s="103">
        <v>2</v>
      </c>
      <c r="C90" s="84"/>
      <c r="D90" s="84"/>
      <c r="E90" s="84"/>
    </row>
    <row r="91" spans="1:5" s="10" customFormat="1" ht="15.75" hidden="1">
      <c r="A91" s="87" t="s">
        <v>474</v>
      </c>
      <c r="B91" s="103">
        <v>2</v>
      </c>
      <c r="C91" s="84"/>
      <c r="D91" s="84"/>
      <c r="E91" s="84"/>
    </row>
    <row r="92" spans="1:5" s="10" customFormat="1" ht="15.75" hidden="1">
      <c r="A92" s="87" t="s">
        <v>475</v>
      </c>
      <c r="B92" s="103">
        <v>2</v>
      </c>
      <c r="C92" s="84"/>
      <c r="D92" s="84"/>
      <c r="E92" s="84"/>
    </row>
    <row r="93" spans="1:5" s="10" customFormat="1" ht="15.75" hidden="1">
      <c r="A93" s="87" t="s">
        <v>476</v>
      </c>
      <c r="B93" s="103">
        <v>2</v>
      </c>
      <c r="C93" s="84"/>
      <c r="D93" s="84"/>
      <c r="E93" s="84"/>
    </row>
    <row r="94" spans="1:5" s="10" customFormat="1" ht="15.75" hidden="1">
      <c r="A94" s="87" t="s">
        <v>477</v>
      </c>
      <c r="B94" s="103">
        <v>2</v>
      </c>
      <c r="C94" s="84"/>
      <c r="D94" s="84"/>
      <c r="E94" s="84"/>
    </row>
    <row r="95" spans="1:5" s="10" customFormat="1" ht="15.75" hidden="1">
      <c r="A95" s="87" t="s">
        <v>478</v>
      </c>
      <c r="B95" s="17">
        <v>2</v>
      </c>
      <c r="C95" s="84"/>
      <c r="D95" s="84"/>
      <c r="E95" s="84"/>
    </row>
    <row r="96" spans="1:5" s="10" customFormat="1" ht="15.75" hidden="1">
      <c r="A96" s="87" t="s">
        <v>479</v>
      </c>
      <c r="B96" s="17">
        <v>2</v>
      </c>
      <c r="C96" s="84"/>
      <c r="D96" s="84"/>
      <c r="E96" s="84"/>
    </row>
    <row r="97" spans="1:5" s="10" customFormat="1" ht="15.75" hidden="1">
      <c r="A97" s="87" t="s">
        <v>131</v>
      </c>
      <c r="B97" s="17"/>
      <c r="C97" s="84"/>
      <c r="D97" s="84"/>
      <c r="E97" s="84"/>
    </row>
    <row r="98" spans="1:5" s="10" customFormat="1" ht="15.75" hidden="1">
      <c r="A98" s="87" t="s">
        <v>131</v>
      </c>
      <c r="B98" s="17"/>
      <c r="C98" s="84"/>
      <c r="D98" s="84"/>
      <c r="E98" s="84"/>
    </row>
    <row r="99" spans="1:5" s="10" customFormat="1" ht="15.75" hidden="1">
      <c r="A99" s="110" t="s">
        <v>203</v>
      </c>
      <c r="B99" s="17"/>
      <c r="C99" s="84">
        <f>SUM(C89:C98)</f>
        <v>0</v>
      </c>
      <c r="D99" s="84">
        <f>SUM(D89:D98)</f>
        <v>0</v>
      </c>
      <c r="E99" s="84">
        <f>SUM(E89:E98)</f>
        <v>0</v>
      </c>
    </row>
    <row r="100" spans="1:5" s="10" customFormat="1" ht="31.5">
      <c r="A100" s="111" t="s">
        <v>200</v>
      </c>
      <c r="B100" s="17"/>
      <c r="C100" s="84">
        <f>C78+C88+C99</f>
        <v>627812</v>
      </c>
      <c r="D100" s="84">
        <f>D78+D88+D99</f>
        <v>647812</v>
      </c>
      <c r="E100" s="84">
        <f>E78+E88+E99</f>
        <v>647812</v>
      </c>
    </row>
    <row r="101" spans="1:5" s="10" customFormat="1" ht="15.75" hidden="1">
      <c r="A101" s="64"/>
      <c r="B101" s="103"/>
      <c r="C101" s="84"/>
      <c r="D101" s="84"/>
      <c r="E101" s="84"/>
    </row>
    <row r="102" spans="1:5" s="10" customFormat="1" ht="31.5" hidden="1">
      <c r="A102" s="64" t="s">
        <v>204</v>
      </c>
      <c r="B102" s="103"/>
      <c r="C102" s="84"/>
      <c r="D102" s="84"/>
      <c r="E102" s="84"/>
    </row>
    <row r="103" spans="1:5" s="10" customFormat="1" ht="15.75">
      <c r="A103" s="88" t="s">
        <v>457</v>
      </c>
      <c r="B103" s="103">
        <v>2</v>
      </c>
      <c r="C103" s="84">
        <v>100000</v>
      </c>
      <c r="D103" s="84">
        <v>100000</v>
      </c>
      <c r="E103" s="84">
        <v>100000</v>
      </c>
    </row>
    <row r="104" spans="1:5" s="10" customFormat="1" ht="47.25">
      <c r="A104" s="64" t="s">
        <v>205</v>
      </c>
      <c r="B104" s="103"/>
      <c r="C104" s="84">
        <f>SUM(C103)</f>
        <v>100000</v>
      </c>
      <c r="D104" s="84">
        <f>SUM(D103)</f>
        <v>100000</v>
      </c>
      <c r="E104" s="84">
        <f>SUM(E103)</f>
        <v>100000</v>
      </c>
    </row>
    <row r="105" spans="1:5" s="10" customFormat="1" ht="15.75" hidden="1">
      <c r="A105" s="64" t="s">
        <v>206</v>
      </c>
      <c r="B105" s="103"/>
      <c r="C105" s="84"/>
      <c r="D105" s="84"/>
      <c r="E105" s="84"/>
    </row>
    <row r="106" spans="1:5" s="10" customFormat="1" ht="15.75" hidden="1">
      <c r="A106" s="64" t="s">
        <v>207</v>
      </c>
      <c r="B106" s="103"/>
      <c r="C106" s="84"/>
      <c r="D106" s="84"/>
      <c r="E106" s="84"/>
    </row>
    <row r="107" spans="1:5" s="10" customFormat="1" ht="15.75">
      <c r="A107" s="123" t="s">
        <v>459</v>
      </c>
      <c r="B107" s="103">
        <v>2</v>
      </c>
      <c r="C107" s="84">
        <v>20000</v>
      </c>
      <c r="D107" s="84">
        <v>20000</v>
      </c>
      <c r="E107" s="84">
        <v>20000</v>
      </c>
    </row>
    <row r="108" spans="1:5" s="10" customFormat="1" ht="15.75" hidden="1">
      <c r="A108" s="123" t="s">
        <v>480</v>
      </c>
      <c r="B108" s="103">
        <v>2</v>
      </c>
      <c r="C108" s="84"/>
      <c r="D108" s="84"/>
      <c r="E108" s="84"/>
    </row>
    <row r="109" spans="1:5" s="10" customFormat="1" ht="15.75" hidden="1">
      <c r="A109" s="123" t="s">
        <v>458</v>
      </c>
      <c r="B109" s="103">
        <v>2</v>
      </c>
      <c r="C109" s="84"/>
      <c r="D109" s="84"/>
      <c r="E109" s="84"/>
    </row>
    <row r="110" spans="1:5" s="10" customFormat="1" ht="15.75" hidden="1">
      <c r="A110" s="123" t="s">
        <v>481</v>
      </c>
      <c r="B110" s="103">
        <v>2</v>
      </c>
      <c r="C110" s="84"/>
      <c r="D110" s="84"/>
      <c r="E110" s="84"/>
    </row>
    <row r="111" spans="1:5" s="10" customFormat="1" ht="15.75">
      <c r="A111" s="112" t="s">
        <v>208</v>
      </c>
      <c r="B111" s="103"/>
      <c r="C111" s="84">
        <f>SUM(C107:C110)</f>
        <v>20000</v>
      </c>
      <c r="D111" s="84">
        <f>SUM(D107:D110)</f>
        <v>20000</v>
      </c>
      <c r="E111" s="84">
        <f>SUM(E107:E110)</f>
        <v>20000</v>
      </c>
    </row>
    <row r="112" spans="1:5" s="10" customFormat="1" ht="15.75" hidden="1">
      <c r="A112" s="88" t="s">
        <v>155</v>
      </c>
      <c r="B112" s="103">
        <v>2</v>
      </c>
      <c r="C112" s="84"/>
      <c r="D112" s="84"/>
      <c r="E112" s="84"/>
    </row>
    <row r="113" spans="1:5" s="10" customFormat="1" ht="15.75" hidden="1">
      <c r="A113" s="88"/>
      <c r="B113" s="103"/>
      <c r="C113" s="84"/>
      <c r="D113" s="84"/>
      <c r="E113" s="84"/>
    </row>
    <row r="114" spans="1:5" s="10" customFormat="1" ht="15.75" hidden="1">
      <c r="A114" s="112" t="s">
        <v>154</v>
      </c>
      <c r="B114" s="103"/>
      <c r="C114" s="84">
        <f>SUM(C112:C113)</f>
        <v>0</v>
      </c>
      <c r="D114" s="84">
        <f>SUM(D112:D113)</f>
        <v>0</v>
      </c>
      <c r="E114" s="84">
        <f>SUM(E112:E113)</f>
        <v>0</v>
      </c>
    </row>
    <row r="115" spans="1:5" s="10" customFormat="1" ht="15.75" hidden="1">
      <c r="A115" s="88"/>
      <c r="B115" s="103"/>
      <c r="C115" s="84"/>
      <c r="D115" s="84"/>
      <c r="E115" s="84"/>
    </row>
    <row r="116" spans="1:5" s="10" customFormat="1" ht="15.75">
      <c r="A116" s="88" t="s">
        <v>673</v>
      </c>
      <c r="B116" s="103">
        <v>2</v>
      </c>
      <c r="C116" s="84"/>
      <c r="D116" s="84">
        <v>526000</v>
      </c>
      <c r="E116" s="84">
        <v>526200</v>
      </c>
    </row>
    <row r="117" spans="1:5" s="10" customFormat="1" ht="15.75">
      <c r="A117" s="64" t="s">
        <v>551</v>
      </c>
      <c r="B117" s="103">
        <v>2</v>
      </c>
      <c r="C117" s="141">
        <v>478800</v>
      </c>
      <c r="D117" s="141">
        <v>478800</v>
      </c>
      <c r="E117" s="141">
        <v>478800</v>
      </c>
    </row>
    <row r="118" spans="1:5" s="10" customFormat="1" ht="15.75">
      <c r="A118" s="112" t="s">
        <v>209</v>
      </c>
      <c r="B118" s="103"/>
      <c r="C118" s="84">
        <f>SUM(C117)</f>
        <v>478800</v>
      </c>
      <c r="D118" s="84">
        <f>SUM(D117)</f>
        <v>478800</v>
      </c>
      <c r="E118" s="84">
        <f>SUM(E117)</f>
        <v>478800</v>
      </c>
    </row>
    <row r="119" spans="1:5" s="10" customFormat="1" ht="15.75">
      <c r="A119" s="112" t="s">
        <v>627</v>
      </c>
      <c r="B119" s="103">
        <v>2</v>
      </c>
      <c r="C119" s="84"/>
      <c r="D119" s="84">
        <v>40000</v>
      </c>
      <c r="E119" s="84">
        <v>40000</v>
      </c>
    </row>
    <row r="120" spans="1:5" s="10" customFormat="1" ht="15.75">
      <c r="A120" s="112" t="s">
        <v>628</v>
      </c>
      <c r="B120" s="103">
        <v>2</v>
      </c>
      <c r="C120" s="84"/>
      <c r="D120" s="84">
        <v>50000</v>
      </c>
      <c r="E120" s="84">
        <v>50000</v>
      </c>
    </row>
    <row r="121" spans="1:5" s="10" customFormat="1" ht="15.75" hidden="1">
      <c r="A121" s="68"/>
      <c r="B121" s="103"/>
      <c r="C121" s="84"/>
      <c r="D121" s="84"/>
      <c r="E121" s="84"/>
    </row>
    <row r="122" spans="1:5" s="10" customFormat="1" ht="22.5" customHeight="1">
      <c r="A122" s="111" t="s">
        <v>439</v>
      </c>
      <c r="B122" s="103"/>
      <c r="C122" s="84">
        <f>C111+C114+C118</f>
        <v>498800</v>
      </c>
      <c r="D122" s="84">
        <f>D111+D114+D118+D119+D120</f>
        <v>588800</v>
      </c>
      <c r="E122" s="84">
        <f>E111+E114+E118+E119+E120</f>
        <v>588800</v>
      </c>
    </row>
    <row r="123" spans="1:5" s="10" customFormat="1" ht="15.75">
      <c r="A123" s="88" t="s">
        <v>228</v>
      </c>
      <c r="B123" s="103">
        <v>2</v>
      </c>
      <c r="C123" s="141">
        <v>54036</v>
      </c>
      <c r="D123" s="141">
        <v>6858</v>
      </c>
      <c r="E123" s="141">
        <v>6858</v>
      </c>
    </row>
    <row r="124" spans="1:5" s="10" customFormat="1" ht="15.75" hidden="1">
      <c r="A124" s="88" t="s">
        <v>229</v>
      </c>
      <c r="B124" s="103">
        <v>2</v>
      </c>
      <c r="C124" s="84"/>
      <c r="D124" s="84"/>
      <c r="E124" s="84"/>
    </row>
    <row r="125" spans="1:5" s="10" customFormat="1" ht="15.75">
      <c r="A125" s="64" t="s">
        <v>440</v>
      </c>
      <c r="B125" s="103"/>
      <c r="C125" s="84">
        <f>SUM(C123:C124)</f>
        <v>54036</v>
      </c>
      <c r="D125" s="84">
        <f>SUM(D123:D124)</f>
        <v>6858</v>
      </c>
      <c r="E125" s="84">
        <f>SUM(E123:E124)</f>
        <v>6858</v>
      </c>
    </row>
    <row r="126" spans="1:5" s="10" customFormat="1" ht="15.75">
      <c r="A126" s="66" t="s">
        <v>246</v>
      </c>
      <c r="B126" s="103"/>
      <c r="C126" s="85">
        <f>SUM(C127:C127:C129)</f>
        <v>1280648</v>
      </c>
      <c r="D126" s="85">
        <f>SUM(D127:D127:D129)</f>
        <v>1969290</v>
      </c>
      <c r="E126" s="85">
        <f>SUM(E127:E127:E129)</f>
        <v>1969490</v>
      </c>
    </row>
    <row r="127" spans="1:5" s="10" customFormat="1" ht="15.75">
      <c r="A127" s="88" t="s">
        <v>404</v>
      </c>
      <c r="B127" s="101">
        <v>1</v>
      </c>
      <c r="C127" s="84">
        <f>SUMIF($B$64:$B$126,"1",C$64:C$126)</f>
        <v>0</v>
      </c>
      <c r="D127" s="84">
        <f>SUMIF($B$64:$B$126,"1",D$64:D$126)</f>
        <v>0</v>
      </c>
      <c r="E127" s="84">
        <f>SUMIF($B$64:$B$126,"1",E$64:E$126)</f>
        <v>0</v>
      </c>
    </row>
    <row r="128" spans="1:5" s="10" customFormat="1" ht="15.75">
      <c r="A128" s="88" t="s">
        <v>245</v>
      </c>
      <c r="B128" s="101">
        <v>2</v>
      </c>
      <c r="C128" s="84">
        <f>SUMIF($B$64:$B$126,"2",C$64:C$126)</f>
        <v>1280648</v>
      </c>
      <c r="D128" s="84">
        <f>SUMIF($B$64:$B$126,"2",D$64:D$126)</f>
        <v>1969290</v>
      </c>
      <c r="E128" s="84">
        <f>SUMIF($B$64:$B$126,"2",E$64:E$126)</f>
        <v>1969490</v>
      </c>
    </row>
    <row r="129" spans="1:5" s="10" customFormat="1" ht="15.75">
      <c r="A129" s="88" t="s">
        <v>137</v>
      </c>
      <c r="B129" s="101">
        <v>3</v>
      </c>
      <c r="C129" s="84">
        <f>SUMIF($B$64:$B$126,"3",C$64:C$126)</f>
        <v>0</v>
      </c>
      <c r="D129" s="84">
        <f>SUMIF($B$64:$B$126,"3",D$64:D$126)</f>
        <v>0</v>
      </c>
      <c r="E129" s="84">
        <f>SUMIF($B$64:$B$126,"3",E$64:E$126)</f>
        <v>0</v>
      </c>
    </row>
    <row r="130" spans="1:5" ht="15.75">
      <c r="A130" s="68" t="s">
        <v>93</v>
      </c>
      <c r="B130" s="103"/>
      <c r="C130" s="84"/>
      <c r="D130" s="84"/>
      <c r="E130" s="84"/>
    </row>
    <row r="131" spans="1:5" ht="15.75">
      <c r="A131" s="43" t="s">
        <v>247</v>
      </c>
      <c r="B131" s="103"/>
      <c r="C131" s="85">
        <f>SUM(C132:C134)</f>
        <v>1500000</v>
      </c>
      <c r="D131" s="85">
        <f>SUM(D132:D134)</f>
        <v>3871442</v>
      </c>
      <c r="E131" s="85">
        <f>SUM(E132:E134)</f>
        <v>4905418</v>
      </c>
    </row>
    <row r="132" spans="1:5" ht="15.75">
      <c r="A132" s="88" t="s">
        <v>404</v>
      </c>
      <c r="B132" s="101">
        <v>1</v>
      </c>
      <c r="C132" s="84">
        <f>Felh!J27</f>
        <v>0</v>
      </c>
      <c r="D132" s="84">
        <f>Felh!K27</f>
        <v>0</v>
      </c>
      <c r="E132" s="84">
        <f>Felh!L27</f>
        <v>0</v>
      </c>
    </row>
    <row r="133" spans="1:5" ht="15.75">
      <c r="A133" s="88" t="s">
        <v>245</v>
      </c>
      <c r="B133" s="101">
        <v>2</v>
      </c>
      <c r="C133" s="84">
        <f>Felh!J28</f>
        <v>1500000</v>
      </c>
      <c r="D133" s="84">
        <f>Felh!K28</f>
        <v>3871442</v>
      </c>
      <c r="E133" s="84">
        <f>Felh!L28</f>
        <v>4905418</v>
      </c>
    </row>
    <row r="134" spans="1:5" ht="15.75">
      <c r="A134" s="88" t="s">
        <v>137</v>
      </c>
      <c r="B134" s="101">
        <v>3</v>
      </c>
      <c r="C134" s="84">
        <f>Felh!J29</f>
        <v>0</v>
      </c>
      <c r="D134" s="84">
        <f>Felh!K29</f>
        <v>0</v>
      </c>
      <c r="E134" s="84">
        <f>Felh!L29</f>
        <v>0</v>
      </c>
    </row>
    <row r="135" spans="1:5" ht="15.75">
      <c r="A135" s="43" t="s">
        <v>248</v>
      </c>
      <c r="B135" s="103"/>
      <c r="C135" s="85">
        <f>SUM(C136:C138)</f>
        <v>402940</v>
      </c>
      <c r="D135" s="85">
        <f>SUM(D136:D138)</f>
        <v>1775945</v>
      </c>
      <c r="E135" s="85">
        <f>SUM(E136:E138)</f>
        <v>2579091</v>
      </c>
    </row>
    <row r="136" spans="1:5" ht="15.75">
      <c r="A136" s="88" t="s">
        <v>404</v>
      </c>
      <c r="B136" s="101">
        <v>1</v>
      </c>
      <c r="C136" s="84">
        <f>Felh!J44</f>
        <v>0</v>
      </c>
      <c r="D136" s="84">
        <f>Felh!K44</f>
        <v>0</v>
      </c>
      <c r="E136" s="84">
        <f>Felh!L44</f>
        <v>0</v>
      </c>
    </row>
    <row r="137" spans="1:5" ht="15.75">
      <c r="A137" s="88" t="s">
        <v>245</v>
      </c>
      <c r="B137" s="101">
        <v>2</v>
      </c>
      <c r="C137" s="84">
        <f>Felh!J45</f>
        <v>402940</v>
      </c>
      <c r="D137" s="84">
        <f>Felh!K45</f>
        <v>1775945</v>
      </c>
      <c r="E137" s="84">
        <f>Felh!L45</f>
        <v>2579091</v>
      </c>
    </row>
    <row r="138" spans="1:5" ht="15" customHeight="1">
      <c r="A138" s="88" t="s">
        <v>137</v>
      </c>
      <c r="B138" s="101">
        <v>3</v>
      </c>
      <c r="C138" s="84">
        <f>Felh!J46</f>
        <v>0</v>
      </c>
      <c r="D138" s="84">
        <f>Felh!K46</f>
        <v>0</v>
      </c>
      <c r="E138" s="84">
        <f>Felh!L46</f>
        <v>0</v>
      </c>
    </row>
    <row r="139" spans="1:5" ht="15.75">
      <c r="A139" s="43" t="s">
        <v>249</v>
      </c>
      <c r="B139" s="103"/>
      <c r="C139" s="85">
        <f>SUM(C140:C142)</f>
        <v>24781</v>
      </c>
      <c r="D139" s="85">
        <f>SUM(D140:D142)</f>
        <v>34781</v>
      </c>
      <c r="E139" s="85">
        <f>SUM(E140:E142)</f>
        <v>34781</v>
      </c>
    </row>
    <row r="140" spans="1:5" ht="15.75">
      <c r="A140" s="88" t="s">
        <v>404</v>
      </c>
      <c r="B140" s="101">
        <v>1</v>
      </c>
      <c r="C140" s="84">
        <f>Felh!J65</f>
        <v>0</v>
      </c>
      <c r="D140" s="84">
        <f>Felh!K65</f>
        <v>0</v>
      </c>
      <c r="E140" s="84">
        <f>Felh!L65</f>
        <v>0</v>
      </c>
    </row>
    <row r="141" spans="1:5" ht="15.75">
      <c r="A141" s="88" t="s">
        <v>245</v>
      </c>
      <c r="B141" s="101">
        <v>2</v>
      </c>
      <c r="C141" s="84">
        <f>Felh!J66</f>
        <v>24781</v>
      </c>
      <c r="D141" s="84">
        <f>Felh!K66</f>
        <v>34781</v>
      </c>
      <c r="E141" s="84">
        <f>Felh!L66</f>
        <v>34781</v>
      </c>
    </row>
    <row r="142" spans="1:5" ht="15.75">
      <c r="A142" s="88" t="s">
        <v>137</v>
      </c>
      <c r="B142" s="101">
        <v>3</v>
      </c>
      <c r="C142" s="84">
        <f>Felh!J67</f>
        <v>0</v>
      </c>
      <c r="D142" s="84">
        <f>Felh!K67</f>
        <v>0</v>
      </c>
      <c r="E142" s="84">
        <f>Felh!L67</f>
        <v>0</v>
      </c>
    </row>
    <row r="143" spans="1:5" ht="16.5">
      <c r="A143" s="70" t="s">
        <v>250</v>
      </c>
      <c r="B143" s="104"/>
      <c r="C143" s="84"/>
      <c r="D143" s="84"/>
      <c r="E143" s="84"/>
    </row>
    <row r="144" spans="1:5" ht="15.75">
      <c r="A144" s="68" t="s">
        <v>139</v>
      </c>
      <c r="B144" s="103"/>
      <c r="C144" s="15"/>
      <c r="D144" s="15"/>
      <c r="E144" s="15"/>
    </row>
    <row r="145" spans="1:5" ht="15.75">
      <c r="A145" s="64" t="s">
        <v>235</v>
      </c>
      <c r="B145" s="103"/>
      <c r="C145" s="15"/>
      <c r="D145" s="15"/>
      <c r="E145" s="15"/>
    </row>
    <row r="146" spans="1:5" ht="31.5" hidden="1">
      <c r="A146" s="88" t="s">
        <v>441</v>
      </c>
      <c r="B146" s="103"/>
      <c r="C146" s="15"/>
      <c r="D146" s="15"/>
      <c r="E146" s="15"/>
    </row>
    <row r="147" spans="1:5" ht="31.5" hidden="1">
      <c r="A147" s="88" t="s">
        <v>237</v>
      </c>
      <c r="B147" s="103"/>
      <c r="C147" s="15"/>
      <c r="D147" s="15"/>
      <c r="E147" s="15"/>
    </row>
    <row r="148" spans="1:5" ht="31.5" hidden="1">
      <c r="A148" s="88" t="s">
        <v>442</v>
      </c>
      <c r="B148" s="103"/>
      <c r="C148" s="15"/>
      <c r="D148" s="15"/>
      <c r="E148" s="15"/>
    </row>
    <row r="149" spans="1:5" ht="31.5">
      <c r="A149" s="88" t="s">
        <v>238</v>
      </c>
      <c r="B149" s="103">
        <v>2</v>
      </c>
      <c r="C149" s="15">
        <v>482552</v>
      </c>
      <c r="D149" s="15">
        <v>497631</v>
      </c>
      <c r="E149" s="15">
        <v>1087574</v>
      </c>
    </row>
    <row r="150" spans="1:5" ht="15.75" hidden="1">
      <c r="A150" s="88" t="s">
        <v>239</v>
      </c>
      <c r="B150" s="103"/>
      <c r="C150" s="15"/>
      <c r="D150" s="15"/>
      <c r="E150" s="15"/>
    </row>
    <row r="151" spans="1:5" ht="31.5" hidden="1">
      <c r="A151" s="88" t="s">
        <v>455</v>
      </c>
      <c r="B151" s="103"/>
      <c r="C151" s="15"/>
      <c r="D151" s="15"/>
      <c r="E151" s="15"/>
    </row>
    <row r="152" spans="1:5" ht="15.75" hidden="1">
      <c r="A152" s="88" t="s">
        <v>243</v>
      </c>
      <c r="B152" s="103"/>
      <c r="C152" s="15"/>
      <c r="D152" s="15"/>
      <c r="E152" s="15"/>
    </row>
    <row r="153" spans="1:5" ht="15.75" hidden="1">
      <c r="A153" s="64" t="s">
        <v>244</v>
      </c>
      <c r="B153" s="103"/>
      <c r="C153" s="15"/>
      <c r="D153" s="15"/>
      <c r="E153" s="15"/>
    </row>
    <row r="154" spans="1:5" ht="15.75" hidden="1">
      <c r="A154" s="64" t="s">
        <v>236</v>
      </c>
      <c r="B154" s="103"/>
      <c r="C154" s="15"/>
      <c r="D154" s="15"/>
      <c r="E154" s="15"/>
    </row>
    <row r="155" spans="1:5" ht="15.75">
      <c r="A155" s="43" t="s">
        <v>139</v>
      </c>
      <c r="B155" s="103"/>
      <c r="C155" s="85">
        <f>SUM(C156:C158)</f>
        <v>482552</v>
      </c>
      <c r="D155" s="85">
        <f>SUM(D156:D158)</f>
        <v>497631</v>
      </c>
      <c r="E155" s="85">
        <f>SUM(E156:E158)</f>
        <v>1087574</v>
      </c>
    </row>
    <row r="156" spans="1:5" ht="15.75">
      <c r="A156" s="88" t="s">
        <v>404</v>
      </c>
      <c r="B156" s="101">
        <v>1</v>
      </c>
      <c r="C156" s="84">
        <f>SUMIF($B$144:$B$155,"1",C$144:C$155)</f>
        <v>0</v>
      </c>
      <c r="D156" s="84">
        <f>SUMIF($B$144:$B$155,"1",D$144:D$155)</f>
        <v>0</v>
      </c>
      <c r="E156" s="84">
        <f>SUMIF($B$144:$B$155,"1",E$144:E$155)</f>
        <v>0</v>
      </c>
    </row>
    <row r="157" spans="1:5" ht="15.75">
      <c r="A157" s="88" t="s">
        <v>245</v>
      </c>
      <c r="B157" s="101">
        <v>2</v>
      </c>
      <c r="C157" s="84">
        <f>SUMIF($B$144:$B$155,"2",C$144:C$155)</f>
        <v>482552</v>
      </c>
      <c r="D157" s="84">
        <f>SUMIF($B$144:$B$155,"2",D$144:D$155)</f>
        <v>497631</v>
      </c>
      <c r="E157" s="84">
        <f>SUMIF($B$144:$B$155,"2",E$144:E$155)</f>
        <v>1087574</v>
      </c>
    </row>
    <row r="158" spans="1:5" ht="15.75">
      <c r="A158" s="88" t="s">
        <v>137</v>
      </c>
      <c r="B158" s="101">
        <v>3</v>
      </c>
      <c r="C158" s="84">
        <f>SUMIF($B$144:$B$155,"3",C$144:C$155)</f>
        <v>0</v>
      </c>
      <c r="D158" s="84">
        <f>SUMIF($B$144:$B$155,"3",D$144:D$155)</f>
        <v>0</v>
      </c>
      <c r="E158" s="84">
        <f>SUMIF($B$144:$B$155,"3",E$144:E$155)</f>
        <v>0</v>
      </c>
    </row>
    <row r="159" spans="1:5" ht="15.75">
      <c r="A159" s="68" t="s">
        <v>140</v>
      </c>
      <c r="B159" s="103"/>
      <c r="C159" s="15"/>
      <c r="D159" s="15"/>
      <c r="E159" s="15"/>
    </row>
    <row r="160" spans="1:5" ht="15.75">
      <c r="A160" s="64" t="s">
        <v>235</v>
      </c>
      <c r="B160" s="103"/>
      <c r="C160" s="15"/>
      <c r="D160" s="15"/>
      <c r="E160" s="15"/>
    </row>
    <row r="161" spans="1:5" ht="31.5">
      <c r="A161" s="88" t="s">
        <v>441</v>
      </c>
      <c r="B161" s="103">
        <v>2</v>
      </c>
      <c r="C161" s="15">
        <v>220000</v>
      </c>
      <c r="D161" s="15">
        <v>247104</v>
      </c>
      <c r="E161" s="15">
        <v>247104</v>
      </c>
    </row>
    <row r="162" spans="1:5" ht="31.5" hidden="1">
      <c r="A162" s="88" t="s">
        <v>237</v>
      </c>
      <c r="B162" s="103"/>
      <c r="C162" s="15"/>
      <c r="D162" s="15"/>
      <c r="E162" s="15"/>
    </row>
    <row r="163" spans="1:5" ht="31.5" hidden="1">
      <c r="A163" s="88" t="s">
        <v>442</v>
      </c>
      <c r="B163" s="103"/>
      <c r="C163" s="15"/>
      <c r="D163" s="15"/>
      <c r="E163" s="15"/>
    </row>
    <row r="164" spans="1:5" ht="15.75" hidden="1">
      <c r="A164" s="88" t="s">
        <v>238</v>
      </c>
      <c r="B164" s="103"/>
      <c r="C164" s="15"/>
      <c r="D164" s="15"/>
      <c r="E164" s="15"/>
    </row>
    <row r="165" spans="1:5" ht="15.75" hidden="1">
      <c r="A165" s="88" t="s">
        <v>239</v>
      </c>
      <c r="B165" s="103"/>
      <c r="C165" s="15"/>
      <c r="D165" s="15"/>
      <c r="E165" s="15"/>
    </row>
    <row r="166" spans="1:5" ht="31.5" hidden="1">
      <c r="A166" s="88" t="s">
        <v>455</v>
      </c>
      <c r="B166" s="103"/>
      <c r="C166" s="15"/>
      <c r="D166" s="15"/>
      <c r="E166" s="15"/>
    </row>
    <row r="167" spans="1:5" ht="15.75" hidden="1">
      <c r="A167" s="88" t="s">
        <v>243</v>
      </c>
      <c r="B167" s="103"/>
      <c r="C167" s="15"/>
      <c r="D167" s="15"/>
      <c r="E167" s="15"/>
    </row>
    <row r="168" spans="1:5" ht="15.75" hidden="1">
      <c r="A168" s="64" t="s">
        <v>244</v>
      </c>
      <c r="B168" s="103"/>
      <c r="C168" s="15"/>
      <c r="D168" s="15"/>
      <c r="E168" s="15"/>
    </row>
    <row r="169" spans="1:5" ht="15.75" hidden="1">
      <c r="A169" s="64" t="s">
        <v>236</v>
      </c>
      <c r="B169" s="103"/>
      <c r="C169" s="15"/>
      <c r="D169" s="15"/>
      <c r="E169" s="15"/>
    </row>
    <row r="170" spans="1:5" ht="31.5">
      <c r="A170" s="43" t="s">
        <v>251</v>
      </c>
      <c r="B170" s="103"/>
      <c r="C170" s="85">
        <f>SUM(C171:C173)</f>
        <v>220000</v>
      </c>
      <c r="D170" s="85">
        <f>SUM(D171:D173)</f>
        <v>247104</v>
      </c>
      <c r="E170" s="85">
        <f>SUM(E171:E173)</f>
        <v>247104</v>
      </c>
    </row>
    <row r="171" spans="1:5" ht="15.75">
      <c r="A171" s="88" t="s">
        <v>404</v>
      </c>
      <c r="B171" s="101">
        <v>1</v>
      </c>
      <c r="C171" s="84">
        <f>SUMIF($B$159:$B$170,"1",C$159:C$170)</f>
        <v>0</v>
      </c>
      <c r="D171" s="84">
        <f>SUMIF($B$159:$B$170,"1",D$159:D$170)</f>
        <v>0</v>
      </c>
      <c r="E171" s="84">
        <f>SUMIF($B$159:$B$170,"1",E$159:E$170)</f>
        <v>0</v>
      </c>
    </row>
    <row r="172" spans="1:5" ht="15.75">
      <c r="A172" s="88" t="s">
        <v>245</v>
      </c>
      <c r="B172" s="101">
        <v>2</v>
      </c>
      <c r="C172" s="84">
        <f>SUMIF($B$159:$B$170,"2",C$159:C$170)</f>
        <v>220000</v>
      </c>
      <c r="D172" s="84">
        <f>SUMIF($B$159:$B$170,"2",D$159:D$170)</f>
        <v>247104</v>
      </c>
      <c r="E172" s="84">
        <f>SUMIF($B$159:$B$170,"2",E$159:E$170)</f>
        <v>247104</v>
      </c>
    </row>
    <row r="173" spans="1:5" ht="15.75">
      <c r="A173" s="88" t="s">
        <v>137</v>
      </c>
      <c r="B173" s="101">
        <v>3</v>
      </c>
      <c r="C173" s="84">
        <f>SUMIF($B$159:$B$170,"3",C$159:C$170)</f>
        <v>0</v>
      </c>
      <c r="D173" s="84">
        <f>SUMIF($B$159:$B$170,"3",D$159:D$170)</f>
        <v>0</v>
      </c>
      <c r="E173" s="84">
        <f>SUMIF($B$159:$B$170,"3",E$159:E$170)</f>
        <v>0</v>
      </c>
    </row>
    <row r="174" spans="1:5" ht="16.5">
      <c r="A174" s="69" t="s">
        <v>141</v>
      </c>
      <c r="B174" s="104"/>
      <c r="C174" s="18">
        <f>C7+C11+C15+C60+C126+C131+C135+C139+C155+C170</f>
        <v>18412992</v>
      </c>
      <c r="D174" s="18">
        <f>D7+D11+D15+D60+D126+D131+D135+D139+D155+D170</f>
        <v>25490784</v>
      </c>
      <c r="E174" s="18">
        <f>E7+E11+E15+E60+E126+E131+E135+E139+E155+E170</f>
        <v>28959765</v>
      </c>
    </row>
    <row r="175" spans="3:5" ht="15.75" hidden="1">
      <c r="C175" s="41">
        <f>Bevételek!C301</f>
        <v>18412992</v>
      </c>
      <c r="D175" s="12"/>
      <c r="E175" s="12"/>
    </row>
    <row r="176" spans="3:5" ht="15.75" hidden="1">
      <c r="C176" s="41">
        <f>C175-C174</f>
        <v>0</v>
      </c>
      <c r="D176" s="12"/>
      <c r="E176" s="12"/>
    </row>
    <row r="177" spans="4:5" ht="15.75" hidden="1">
      <c r="D177" s="12"/>
      <c r="E177" s="12"/>
    </row>
    <row r="178" spans="3:5" ht="15.75" hidden="1">
      <c r="C178" s="41">
        <f>Bevételek!C301</f>
        <v>18412992</v>
      </c>
      <c r="D178" s="12"/>
      <c r="E178" s="12"/>
    </row>
    <row r="179" spans="4:5" ht="15.75" hidden="1">
      <c r="D179" s="12"/>
      <c r="E179" s="12"/>
    </row>
    <row r="180" spans="3:5" ht="15.75" hidden="1">
      <c r="C180" s="41">
        <f>SUM(C178-C174)</f>
        <v>0</v>
      </c>
      <c r="D180" s="12"/>
      <c r="E180" s="12"/>
    </row>
    <row r="181" spans="4:5" ht="15.75" hidden="1">
      <c r="D181" s="12"/>
      <c r="E181" s="12"/>
    </row>
    <row r="182" ht="15.75">
      <c r="F182" s="318"/>
    </row>
    <row r="355" ht="15.75"/>
    <row r="356" ht="15.75"/>
    <row r="357" ht="15.75"/>
    <row r="358" ht="15.75"/>
    <row r="359" ht="15.75"/>
    <row r="360" ht="15.75"/>
    <row r="367" ht="15.75"/>
    <row r="368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2" r:id="rId3"/>
  <headerFoot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71"/>
  <sheetViews>
    <sheetView zoomScalePageLayoutView="0" workbookViewId="0" topLeftCell="A1">
      <pane xSplit="2" ySplit="5" topLeftCell="N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V20" sqref="V20"/>
    </sheetView>
  </sheetViews>
  <sheetFormatPr defaultColWidth="9.140625" defaultRowHeight="15"/>
  <cols>
    <col min="1" max="1" width="59.421875" style="2" customWidth="1"/>
    <col min="2" max="2" width="5.7109375" style="2" customWidth="1"/>
    <col min="3" max="3" width="10.7109375" style="2" customWidth="1"/>
    <col min="4" max="5" width="12.7109375" style="2" customWidth="1"/>
    <col min="6" max="6" width="10.28125" style="2" customWidth="1"/>
    <col min="7" max="8" width="10.421875" style="2" customWidth="1"/>
    <col min="9" max="9" width="12.7109375" style="2" customWidth="1"/>
    <col min="10" max="11" width="11.00390625" style="2" customWidth="1"/>
    <col min="12" max="12" width="10.421875" style="2" customWidth="1"/>
    <col min="13" max="14" width="12.7109375" style="2" customWidth="1"/>
    <col min="15" max="15" width="11.28125" style="20" bestFit="1" customWidth="1"/>
    <col min="16" max="17" width="11.7109375" style="2" customWidth="1"/>
    <col min="18" max="16384" width="9.140625" style="2" customWidth="1"/>
  </cols>
  <sheetData>
    <row r="1" spans="1:15" ht="15.75">
      <c r="A1" s="414" t="s">
        <v>550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</row>
    <row r="2" spans="1:15" ht="15.75">
      <c r="A2" s="414" t="s">
        <v>465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4" spans="1:17" s="3" customFormat="1" ht="15.75" customHeight="1">
      <c r="A4" s="415" t="s">
        <v>278</v>
      </c>
      <c r="B4" s="443" t="s">
        <v>153</v>
      </c>
      <c r="C4" s="443" t="s">
        <v>132</v>
      </c>
      <c r="D4" s="443"/>
      <c r="E4" s="443"/>
      <c r="F4" s="443" t="s">
        <v>133</v>
      </c>
      <c r="G4" s="443"/>
      <c r="H4" s="443"/>
      <c r="I4" s="443" t="s">
        <v>28</v>
      </c>
      <c r="J4" s="443"/>
      <c r="K4" s="443"/>
      <c r="L4" s="443" t="s">
        <v>15</v>
      </c>
      <c r="M4" s="443"/>
      <c r="N4" s="443"/>
      <c r="O4" s="443" t="s">
        <v>5</v>
      </c>
      <c r="P4" s="443"/>
      <c r="Q4" s="443"/>
    </row>
    <row r="5" spans="1:17" s="3" customFormat="1" ht="31.5">
      <c r="A5" s="415"/>
      <c r="B5" s="443"/>
      <c r="C5" s="40" t="s">
        <v>182</v>
      </c>
      <c r="D5" s="40" t="s">
        <v>715</v>
      </c>
      <c r="E5" s="40" t="s">
        <v>716</v>
      </c>
      <c r="F5" s="40" t="s">
        <v>182</v>
      </c>
      <c r="G5" s="40" t="s">
        <v>715</v>
      </c>
      <c r="H5" s="40" t="s">
        <v>716</v>
      </c>
      <c r="I5" s="40" t="s">
        <v>182</v>
      </c>
      <c r="J5" s="40" t="s">
        <v>715</v>
      </c>
      <c r="K5" s="40" t="s">
        <v>716</v>
      </c>
      <c r="L5" s="40" t="s">
        <v>182</v>
      </c>
      <c r="M5" s="40" t="s">
        <v>715</v>
      </c>
      <c r="N5" s="40" t="s">
        <v>716</v>
      </c>
      <c r="O5" s="40" t="s">
        <v>182</v>
      </c>
      <c r="P5" s="40" t="s">
        <v>715</v>
      </c>
      <c r="Q5" s="40" t="s">
        <v>716</v>
      </c>
    </row>
    <row r="6" spans="1:17" s="3" customFormat="1" ht="31.5">
      <c r="A6" s="7" t="s">
        <v>252</v>
      </c>
      <c r="B6" s="100">
        <v>2</v>
      </c>
      <c r="C6" s="5">
        <v>4919805</v>
      </c>
      <c r="D6" s="5">
        <v>4919805</v>
      </c>
      <c r="E6" s="5">
        <v>5027078</v>
      </c>
      <c r="F6" s="5">
        <v>1094830</v>
      </c>
      <c r="G6" s="5">
        <v>1094830</v>
      </c>
      <c r="H6" s="5">
        <v>1094830</v>
      </c>
      <c r="I6" s="5">
        <v>400000</v>
      </c>
      <c r="J6" s="5">
        <v>400000</v>
      </c>
      <c r="K6" s="5">
        <v>400000</v>
      </c>
      <c r="L6" s="5">
        <v>108000</v>
      </c>
      <c r="M6" s="5">
        <v>108000</v>
      </c>
      <c r="N6" s="5">
        <v>108000</v>
      </c>
      <c r="O6" s="5">
        <f aca="true" t="shared" si="0" ref="O6:O53">C6+F6+I6+L6</f>
        <v>6522635</v>
      </c>
      <c r="P6" s="5">
        <f aca="true" t="shared" si="1" ref="P6:P53">D6+G6+J6+M6</f>
        <v>6522635</v>
      </c>
      <c r="Q6" s="5">
        <f aca="true" t="shared" si="2" ref="Q6:Q53">E6+H6+K6+N6</f>
        <v>6629908</v>
      </c>
    </row>
    <row r="7" spans="1:17" s="3" customFormat="1" ht="31.5">
      <c r="A7" s="7" t="s">
        <v>547</v>
      </c>
      <c r="B7" s="100">
        <v>2</v>
      </c>
      <c r="C7" s="5">
        <v>149009</v>
      </c>
      <c r="D7" s="5">
        <v>149009</v>
      </c>
      <c r="E7" s="5">
        <v>149009</v>
      </c>
      <c r="F7" s="5">
        <v>50991</v>
      </c>
      <c r="G7" s="5">
        <v>50991</v>
      </c>
      <c r="H7" s="5">
        <v>50991</v>
      </c>
      <c r="I7" s="5"/>
      <c r="J7" s="5"/>
      <c r="K7" s="5"/>
      <c r="L7" s="5"/>
      <c r="M7" s="5"/>
      <c r="N7" s="5"/>
      <c r="O7" s="5">
        <f t="shared" si="0"/>
        <v>200000</v>
      </c>
      <c r="P7" s="5">
        <f t="shared" si="1"/>
        <v>200000</v>
      </c>
      <c r="Q7" s="5">
        <f t="shared" si="2"/>
        <v>200000</v>
      </c>
    </row>
    <row r="8" spans="1:17" s="3" customFormat="1" ht="31.5">
      <c r="A8" s="7" t="s">
        <v>518</v>
      </c>
      <c r="B8" s="100">
        <v>3</v>
      </c>
      <c r="C8" s="5">
        <v>415000</v>
      </c>
      <c r="D8" s="5">
        <v>415000</v>
      </c>
      <c r="E8" s="5">
        <v>415000</v>
      </c>
      <c r="F8" s="5">
        <v>92800</v>
      </c>
      <c r="G8" s="5">
        <v>92800</v>
      </c>
      <c r="H8" s="5">
        <v>92800</v>
      </c>
      <c r="I8" s="5"/>
      <c r="J8" s="5"/>
      <c r="K8" s="5"/>
      <c r="L8" s="5"/>
      <c r="M8" s="5"/>
      <c r="N8" s="5"/>
      <c r="O8" s="5">
        <f t="shared" si="0"/>
        <v>507800</v>
      </c>
      <c r="P8" s="5">
        <f t="shared" si="1"/>
        <v>507800</v>
      </c>
      <c r="Q8" s="5">
        <f t="shared" si="2"/>
        <v>507800</v>
      </c>
    </row>
    <row r="9" spans="1:17" s="3" customFormat="1" ht="15.75">
      <c r="A9" s="122" t="s">
        <v>519</v>
      </c>
      <c r="B9" s="100">
        <v>3</v>
      </c>
      <c r="C9" s="5">
        <v>50000</v>
      </c>
      <c r="D9" s="5">
        <v>50000</v>
      </c>
      <c r="E9" s="5">
        <v>50000</v>
      </c>
      <c r="F9" s="5">
        <v>25000</v>
      </c>
      <c r="G9" s="5">
        <v>25000</v>
      </c>
      <c r="H9" s="5">
        <v>25000</v>
      </c>
      <c r="I9" s="5"/>
      <c r="J9" s="5"/>
      <c r="K9" s="5"/>
      <c r="L9" s="5"/>
      <c r="M9" s="5"/>
      <c r="N9" s="5"/>
      <c r="O9" s="5">
        <f t="shared" si="0"/>
        <v>75000</v>
      </c>
      <c r="P9" s="5">
        <f t="shared" si="1"/>
        <v>75000</v>
      </c>
      <c r="Q9" s="5">
        <f t="shared" si="2"/>
        <v>75000</v>
      </c>
    </row>
    <row r="10" spans="1:17" s="3" customFormat="1" ht="15.75">
      <c r="A10" s="7" t="s">
        <v>253</v>
      </c>
      <c r="B10" s="100">
        <v>2</v>
      </c>
      <c r="C10" s="5"/>
      <c r="D10" s="5"/>
      <c r="E10" s="5"/>
      <c r="F10" s="5"/>
      <c r="G10" s="5"/>
      <c r="H10" s="5"/>
      <c r="I10" s="5">
        <v>120000</v>
      </c>
      <c r="J10" s="5">
        <v>120000</v>
      </c>
      <c r="K10" s="5">
        <v>120000</v>
      </c>
      <c r="L10" s="5">
        <v>32400</v>
      </c>
      <c r="M10" s="5">
        <v>32400</v>
      </c>
      <c r="N10" s="5">
        <v>32400</v>
      </c>
      <c r="O10" s="5">
        <f t="shared" si="0"/>
        <v>152400</v>
      </c>
      <c r="P10" s="5">
        <f t="shared" si="1"/>
        <v>152400</v>
      </c>
      <c r="Q10" s="5">
        <f t="shared" si="2"/>
        <v>152400</v>
      </c>
    </row>
    <row r="11" spans="1:17" s="3" customFormat="1" ht="31.5">
      <c r="A11" s="7" t="s">
        <v>254</v>
      </c>
      <c r="B11" s="100">
        <v>2</v>
      </c>
      <c r="C11" s="5"/>
      <c r="D11" s="5"/>
      <c r="E11" s="5"/>
      <c r="F11" s="5"/>
      <c r="G11" s="5"/>
      <c r="H11" s="5"/>
      <c r="I11" s="5">
        <v>30000</v>
      </c>
      <c r="J11" s="5">
        <v>140000</v>
      </c>
      <c r="K11" s="5">
        <v>140000</v>
      </c>
      <c r="L11" s="5">
        <v>8100</v>
      </c>
      <c r="M11" s="5">
        <v>37800</v>
      </c>
      <c r="N11" s="5">
        <v>37800</v>
      </c>
      <c r="O11" s="5">
        <f t="shared" si="0"/>
        <v>38100</v>
      </c>
      <c r="P11" s="5">
        <f t="shared" si="1"/>
        <v>177800</v>
      </c>
      <c r="Q11" s="5">
        <f t="shared" si="2"/>
        <v>177800</v>
      </c>
    </row>
    <row r="12" spans="1:17" s="3" customFormat="1" ht="15.75">
      <c r="A12" s="7" t="s">
        <v>255</v>
      </c>
      <c r="B12" s="100">
        <v>2</v>
      </c>
      <c r="C12" s="5"/>
      <c r="D12" s="5"/>
      <c r="E12" s="5"/>
      <c r="F12" s="5"/>
      <c r="G12" s="5"/>
      <c r="H12" s="5"/>
      <c r="I12" s="5"/>
      <c r="J12" s="5">
        <v>10000</v>
      </c>
      <c r="K12" s="5">
        <v>10000</v>
      </c>
      <c r="L12" s="5"/>
      <c r="M12" s="5">
        <v>2700</v>
      </c>
      <c r="N12" s="5">
        <v>2700</v>
      </c>
      <c r="O12" s="5">
        <f t="shared" si="0"/>
        <v>0</v>
      </c>
      <c r="P12" s="5">
        <f t="shared" si="1"/>
        <v>12700</v>
      </c>
      <c r="Q12" s="5">
        <f t="shared" si="2"/>
        <v>12700</v>
      </c>
    </row>
    <row r="13" spans="1:17" s="3" customFormat="1" ht="15.75" hidden="1">
      <c r="A13" s="7" t="s">
        <v>256</v>
      </c>
      <c r="B13" s="100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</row>
    <row r="14" spans="1:17" s="3" customFormat="1" ht="15.75" hidden="1">
      <c r="A14" s="7" t="s">
        <v>257</v>
      </c>
      <c r="B14" s="100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15.75" hidden="1">
      <c r="A15" s="7" t="s">
        <v>520</v>
      </c>
      <c r="B15" s="100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</row>
    <row r="16" spans="1:17" s="3" customFormat="1" ht="15.75" hidden="1">
      <c r="A16" s="7" t="s">
        <v>521</v>
      </c>
      <c r="B16" s="100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15.75" hidden="1">
      <c r="A17" s="7" t="s">
        <v>258</v>
      </c>
      <c r="B17" s="100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15.75" hidden="1">
      <c r="A18" s="7" t="s">
        <v>259</v>
      </c>
      <c r="B18" s="100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1"/>
        <v>0</v>
      </c>
      <c r="Q18" s="5">
        <f t="shared" si="2"/>
        <v>0</v>
      </c>
    </row>
    <row r="19" spans="1:17" s="3" customFormat="1" ht="15.75">
      <c r="A19" s="7" t="s">
        <v>260</v>
      </c>
      <c r="B19" s="100">
        <v>2</v>
      </c>
      <c r="C19" s="5"/>
      <c r="D19" s="5"/>
      <c r="E19" s="5"/>
      <c r="F19" s="5"/>
      <c r="G19" s="5"/>
      <c r="H19" s="5"/>
      <c r="I19" s="5">
        <v>90000</v>
      </c>
      <c r="J19" s="5">
        <v>90000</v>
      </c>
      <c r="K19" s="5">
        <v>90000</v>
      </c>
      <c r="L19" s="5">
        <v>24300</v>
      </c>
      <c r="M19" s="5">
        <v>24300</v>
      </c>
      <c r="N19" s="5">
        <v>24300</v>
      </c>
      <c r="O19" s="5">
        <f t="shared" si="0"/>
        <v>114300</v>
      </c>
      <c r="P19" s="5">
        <f t="shared" si="1"/>
        <v>114300</v>
      </c>
      <c r="Q19" s="5">
        <f t="shared" si="2"/>
        <v>114300</v>
      </c>
    </row>
    <row r="20" spans="1:17" ht="15.75">
      <c r="A20" s="7" t="s">
        <v>466</v>
      </c>
      <c r="B20" s="100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0</v>
      </c>
      <c r="P20" s="5">
        <f t="shared" si="1"/>
        <v>0</v>
      </c>
      <c r="Q20" s="5">
        <f t="shared" si="2"/>
        <v>0</v>
      </c>
    </row>
    <row r="21" spans="1:17" ht="15.75">
      <c r="A21" s="7" t="s">
        <v>261</v>
      </c>
      <c r="B21" s="100">
        <v>2</v>
      </c>
      <c r="C21" s="5"/>
      <c r="D21" s="5"/>
      <c r="E21" s="5"/>
      <c r="F21" s="5"/>
      <c r="G21" s="5"/>
      <c r="H21" s="5"/>
      <c r="I21" s="5">
        <v>50000</v>
      </c>
      <c r="J21" s="5">
        <v>50000</v>
      </c>
      <c r="K21" s="5">
        <v>50000</v>
      </c>
      <c r="L21" s="5">
        <v>13500</v>
      </c>
      <c r="M21" s="5">
        <v>13500</v>
      </c>
      <c r="N21" s="5">
        <v>13500</v>
      </c>
      <c r="O21" s="5">
        <f t="shared" si="0"/>
        <v>63500</v>
      </c>
      <c r="P21" s="5">
        <f t="shared" si="1"/>
        <v>63500</v>
      </c>
      <c r="Q21" s="5">
        <f t="shared" si="2"/>
        <v>63500</v>
      </c>
    </row>
    <row r="22" spans="1:17" s="3" customFormat="1" ht="31.5">
      <c r="A22" s="7" t="s">
        <v>262</v>
      </c>
      <c r="B22" s="100">
        <v>2</v>
      </c>
      <c r="C22" s="5"/>
      <c r="D22" s="5"/>
      <c r="E22" s="5"/>
      <c r="F22" s="5"/>
      <c r="G22" s="5"/>
      <c r="H22" s="5"/>
      <c r="I22" s="5">
        <v>50000</v>
      </c>
      <c r="J22" s="5">
        <v>50000</v>
      </c>
      <c r="K22" s="5">
        <v>50000</v>
      </c>
      <c r="L22" s="5">
        <v>13500</v>
      </c>
      <c r="M22" s="5">
        <v>13500</v>
      </c>
      <c r="N22" s="5">
        <v>13500</v>
      </c>
      <c r="O22" s="5">
        <f t="shared" si="0"/>
        <v>63500</v>
      </c>
      <c r="P22" s="5">
        <f t="shared" si="1"/>
        <v>63500</v>
      </c>
      <c r="Q22" s="5">
        <f t="shared" si="2"/>
        <v>63500</v>
      </c>
    </row>
    <row r="23" spans="1:17" s="3" customFormat="1" ht="15.75" hidden="1">
      <c r="A23" s="7" t="s">
        <v>263</v>
      </c>
      <c r="B23" s="100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0"/>
        <v>0</v>
      </c>
      <c r="P23" s="5">
        <f t="shared" si="1"/>
        <v>0</v>
      </c>
      <c r="Q23" s="5">
        <f t="shared" si="2"/>
        <v>0</v>
      </c>
    </row>
    <row r="24" spans="1:17" s="3" customFormat="1" ht="15.75">
      <c r="A24" s="7" t="s">
        <v>264</v>
      </c>
      <c r="B24" s="100">
        <v>2</v>
      </c>
      <c r="C24" s="5"/>
      <c r="D24" s="5"/>
      <c r="E24" s="5"/>
      <c r="F24" s="5"/>
      <c r="G24" s="5"/>
      <c r="H24" s="5"/>
      <c r="I24" s="5">
        <v>5000</v>
      </c>
      <c r="J24" s="5">
        <v>5000</v>
      </c>
      <c r="K24" s="5">
        <v>5000</v>
      </c>
      <c r="L24" s="5">
        <v>1350</v>
      </c>
      <c r="M24" s="5">
        <v>1350</v>
      </c>
      <c r="N24" s="5">
        <v>1350</v>
      </c>
      <c r="O24" s="5">
        <f t="shared" si="0"/>
        <v>6350</v>
      </c>
      <c r="P24" s="5">
        <f t="shared" si="1"/>
        <v>6350</v>
      </c>
      <c r="Q24" s="5">
        <f t="shared" si="2"/>
        <v>6350</v>
      </c>
    </row>
    <row r="25" spans="1:17" s="3" customFormat="1" ht="15.75">
      <c r="A25" s="7" t="s">
        <v>265</v>
      </c>
      <c r="B25" s="100">
        <v>2</v>
      </c>
      <c r="C25" s="5"/>
      <c r="D25" s="5"/>
      <c r="E25" s="5"/>
      <c r="F25" s="5"/>
      <c r="G25" s="5"/>
      <c r="H25" s="5"/>
      <c r="I25" s="5">
        <v>300000</v>
      </c>
      <c r="J25" s="5">
        <v>300000</v>
      </c>
      <c r="K25" s="5">
        <v>300000</v>
      </c>
      <c r="L25" s="5">
        <v>81000</v>
      </c>
      <c r="M25" s="5">
        <v>81000</v>
      </c>
      <c r="N25" s="5">
        <v>81000</v>
      </c>
      <c r="O25" s="5">
        <f t="shared" si="0"/>
        <v>381000</v>
      </c>
      <c r="P25" s="5">
        <f t="shared" si="1"/>
        <v>381000</v>
      </c>
      <c r="Q25" s="5">
        <f t="shared" si="2"/>
        <v>381000</v>
      </c>
    </row>
    <row r="26" spans="1:17" s="3" customFormat="1" ht="15.75">
      <c r="A26" s="7" t="s">
        <v>663</v>
      </c>
      <c r="B26" s="100">
        <v>2</v>
      </c>
      <c r="C26" s="5"/>
      <c r="D26" s="5">
        <v>63750</v>
      </c>
      <c r="E26" s="5">
        <v>63750</v>
      </c>
      <c r="F26" s="5"/>
      <c r="G26" s="5">
        <v>14025</v>
      </c>
      <c r="H26" s="5">
        <v>14025</v>
      </c>
      <c r="I26" s="142">
        <v>180000</v>
      </c>
      <c r="J26" s="142">
        <v>160000</v>
      </c>
      <c r="K26" s="142">
        <v>160000</v>
      </c>
      <c r="L26" s="142">
        <v>48600</v>
      </c>
      <c r="M26" s="142">
        <v>48600</v>
      </c>
      <c r="N26" s="142">
        <v>48600</v>
      </c>
      <c r="O26" s="5">
        <f t="shared" si="0"/>
        <v>228600</v>
      </c>
      <c r="P26" s="5">
        <f t="shared" si="1"/>
        <v>286375</v>
      </c>
      <c r="Q26" s="5">
        <f t="shared" si="2"/>
        <v>286375</v>
      </c>
    </row>
    <row r="27" spans="1:17" s="3" customFormat="1" ht="15.75" hidden="1">
      <c r="A27" s="7" t="s">
        <v>266</v>
      </c>
      <c r="B27" s="100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0"/>
        <v>0</v>
      </c>
      <c r="P27" s="5">
        <f t="shared" si="1"/>
        <v>0</v>
      </c>
      <c r="Q27" s="5">
        <f t="shared" si="2"/>
        <v>0</v>
      </c>
    </row>
    <row r="28" spans="1:17" s="3" customFormat="1" ht="15.75" hidden="1">
      <c r="A28" s="7" t="s">
        <v>267</v>
      </c>
      <c r="B28" s="100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0"/>
        <v>0</v>
      </c>
      <c r="P28" s="5">
        <f t="shared" si="1"/>
        <v>0</v>
      </c>
      <c r="Q28" s="5">
        <f t="shared" si="2"/>
        <v>0</v>
      </c>
    </row>
    <row r="29" spans="1:17" s="3" customFormat="1" ht="31.5" hidden="1">
      <c r="A29" s="7" t="s">
        <v>268</v>
      </c>
      <c r="B29" s="100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5">
        <f t="shared" si="1"/>
        <v>0</v>
      </c>
      <c r="Q29" s="5">
        <f t="shared" si="2"/>
        <v>0</v>
      </c>
    </row>
    <row r="30" spans="1:17" s="3" customFormat="1" ht="15.75" hidden="1">
      <c r="A30" s="7" t="s">
        <v>269</v>
      </c>
      <c r="B30" s="100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</row>
    <row r="31" spans="1:17" s="3" customFormat="1" ht="15.75">
      <c r="A31" s="7" t="s">
        <v>270</v>
      </c>
      <c r="B31" s="100">
        <v>2</v>
      </c>
      <c r="C31" s="5"/>
      <c r="D31" s="5"/>
      <c r="E31" s="5"/>
      <c r="F31" s="5"/>
      <c r="G31" s="5"/>
      <c r="H31" s="5"/>
      <c r="I31" s="5">
        <v>10000</v>
      </c>
      <c r="J31" s="5">
        <v>10000</v>
      </c>
      <c r="K31" s="5">
        <v>10000</v>
      </c>
      <c r="L31" s="5"/>
      <c r="M31" s="5"/>
      <c r="N31" s="5"/>
      <c r="O31" s="5">
        <f t="shared" si="0"/>
        <v>10000</v>
      </c>
      <c r="P31" s="5">
        <f t="shared" si="1"/>
        <v>10000</v>
      </c>
      <c r="Q31" s="5">
        <f t="shared" si="2"/>
        <v>10000</v>
      </c>
    </row>
    <row r="32" spans="1:17" s="3" customFormat="1" ht="15.75" hidden="1">
      <c r="A32" s="7" t="s">
        <v>271</v>
      </c>
      <c r="B32" s="100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</row>
    <row r="33" spans="1:17" s="3" customFormat="1" ht="31.5" hidden="1">
      <c r="A33" s="7" t="s">
        <v>272</v>
      </c>
      <c r="B33" s="100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0</v>
      </c>
      <c r="Q33" s="5">
        <f t="shared" si="2"/>
        <v>0</v>
      </c>
    </row>
    <row r="34" spans="1:17" s="3" customFormat="1" ht="31.5" hidden="1">
      <c r="A34" s="7" t="s">
        <v>273</v>
      </c>
      <c r="B34" s="100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</row>
    <row r="35" spans="1:17" s="3" customFormat="1" ht="15.75" hidden="1">
      <c r="A35" s="7" t="s">
        <v>500</v>
      </c>
      <c r="B35" s="100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2"/>
        <v>0</v>
      </c>
    </row>
    <row r="36" spans="1:17" s="3" customFormat="1" ht="15.75" hidden="1">
      <c r="A36" s="7" t="s">
        <v>274</v>
      </c>
      <c r="B36" s="100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1:17" s="3" customFormat="1" ht="15.75">
      <c r="A37" s="7" t="s">
        <v>275</v>
      </c>
      <c r="B37" s="100">
        <v>2</v>
      </c>
      <c r="C37" s="5">
        <v>226800</v>
      </c>
      <c r="D37" s="5">
        <v>241800</v>
      </c>
      <c r="E37" s="5">
        <v>241800</v>
      </c>
      <c r="F37" s="5">
        <v>49896</v>
      </c>
      <c r="G37" s="5">
        <v>53196</v>
      </c>
      <c r="H37" s="5">
        <v>54031</v>
      </c>
      <c r="I37" s="142">
        <v>80000</v>
      </c>
      <c r="J37" s="142">
        <v>165591</v>
      </c>
      <c r="K37" s="142">
        <v>186518</v>
      </c>
      <c r="L37" s="142">
        <v>21600</v>
      </c>
      <c r="M37" s="142">
        <v>44709</v>
      </c>
      <c r="N37" s="142">
        <v>44709</v>
      </c>
      <c r="O37" s="5">
        <f t="shared" si="0"/>
        <v>378296</v>
      </c>
      <c r="P37" s="5">
        <f t="shared" si="1"/>
        <v>505296</v>
      </c>
      <c r="Q37" s="5">
        <f t="shared" si="2"/>
        <v>527058</v>
      </c>
    </row>
    <row r="38" spans="1:17" s="3" customFormat="1" ht="31.5">
      <c r="A38" s="7" t="s">
        <v>276</v>
      </c>
      <c r="B38" s="100">
        <v>2</v>
      </c>
      <c r="C38" s="5">
        <v>82000</v>
      </c>
      <c r="D38" s="5">
        <v>122000</v>
      </c>
      <c r="E38" s="5">
        <v>122000</v>
      </c>
      <c r="F38" s="5">
        <v>18400</v>
      </c>
      <c r="G38" s="5">
        <v>26320</v>
      </c>
      <c r="H38" s="5">
        <v>66635</v>
      </c>
      <c r="I38" s="5">
        <v>750000</v>
      </c>
      <c r="J38" s="5">
        <v>1273421</v>
      </c>
      <c r="K38" s="5">
        <v>1252494</v>
      </c>
      <c r="L38" s="5">
        <v>202500</v>
      </c>
      <c r="M38" s="5">
        <v>330910</v>
      </c>
      <c r="N38" s="5">
        <v>330910</v>
      </c>
      <c r="O38" s="5">
        <f t="shared" si="0"/>
        <v>1052900</v>
      </c>
      <c r="P38" s="5">
        <f t="shared" si="1"/>
        <v>1752651</v>
      </c>
      <c r="Q38" s="5">
        <f t="shared" si="2"/>
        <v>1772039</v>
      </c>
    </row>
    <row r="39" spans="1:17" s="3" customFormat="1" ht="15.75">
      <c r="A39" s="122" t="s">
        <v>522</v>
      </c>
      <c r="B39" s="100">
        <v>2</v>
      </c>
      <c r="C39" s="142">
        <v>250000</v>
      </c>
      <c r="D39" s="142">
        <v>457000</v>
      </c>
      <c r="E39" s="142">
        <v>757000</v>
      </c>
      <c r="F39" s="5"/>
      <c r="G39" s="5"/>
      <c r="H39" s="5"/>
      <c r="I39" s="5"/>
      <c r="J39" s="5"/>
      <c r="K39" s="5"/>
      <c r="L39" s="5"/>
      <c r="M39" s="5"/>
      <c r="N39" s="5"/>
      <c r="O39" s="5">
        <f t="shared" si="0"/>
        <v>250000</v>
      </c>
      <c r="P39" s="5">
        <f t="shared" si="1"/>
        <v>457000</v>
      </c>
      <c r="Q39" s="5">
        <f t="shared" si="2"/>
        <v>757000</v>
      </c>
    </row>
    <row r="40" spans="1:17" s="3" customFormat="1" ht="15.75">
      <c r="A40" s="395" t="s">
        <v>741</v>
      </c>
      <c r="B40" s="100">
        <v>2</v>
      </c>
      <c r="C40" s="142"/>
      <c r="D40" s="142"/>
      <c r="E40" s="142"/>
      <c r="F40" s="5"/>
      <c r="G40" s="5"/>
      <c r="H40" s="5"/>
      <c r="I40" s="5"/>
      <c r="J40" s="5"/>
      <c r="K40" s="396">
        <v>168504</v>
      </c>
      <c r="L40" s="5"/>
      <c r="M40" s="5"/>
      <c r="N40" s="5">
        <v>45496</v>
      </c>
      <c r="O40" s="5">
        <f t="shared" si="0"/>
        <v>0</v>
      </c>
      <c r="P40" s="5">
        <f t="shared" si="1"/>
        <v>0</v>
      </c>
      <c r="Q40" s="5">
        <f t="shared" si="2"/>
        <v>214000</v>
      </c>
    </row>
    <row r="41" spans="1:17" ht="15.75" hidden="1">
      <c r="A41" s="7" t="s">
        <v>492</v>
      </c>
      <c r="B41" s="100">
        <v>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0"/>
        <v>0</v>
      </c>
      <c r="P41" s="5">
        <f t="shared" si="1"/>
        <v>0</v>
      </c>
      <c r="Q41" s="5">
        <f t="shared" si="2"/>
        <v>0</v>
      </c>
    </row>
    <row r="42" spans="1:17" ht="15.75">
      <c r="A42" s="7" t="s">
        <v>723</v>
      </c>
      <c r="B42" s="100">
        <v>2</v>
      </c>
      <c r="C42" s="5"/>
      <c r="D42" s="5"/>
      <c r="E42" s="5"/>
      <c r="F42" s="5"/>
      <c r="G42" s="5"/>
      <c r="H42" s="5"/>
      <c r="I42" s="5"/>
      <c r="J42" s="5"/>
      <c r="K42" s="5">
        <v>238000</v>
      </c>
      <c r="L42" s="5"/>
      <c r="M42" s="5"/>
      <c r="N42" s="5">
        <v>64260</v>
      </c>
      <c r="O42" s="5">
        <f t="shared" si="0"/>
        <v>0</v>
      </c>
      <c r="P42" s="5">
        <f t="shared" si="1"/>
        <v>0</v>
      </c>
      <c r="Q42" s="5">
        <f t="shared" si="2"/>
        <v>302260</v>
      </c>
    </row>
    <row r="43" spans="1:17" s="3" customFormat="1" ht="15.75">
      <c r="A43" s="7" t="s">
        <v>277</v>
      </c>
      <c r="B43" s="100">
        <v>2</v>
      </c>
      <c r="C43" s="5"/>
      <c r="D43" s="5"/>
      <c r="E43" s="5"/>
      <c r="F43" s="5"/>
      <c r="G43" s="5"/>
      <c r="H43" s="5"/>
      <c r="I43" s="5">
        <v>373535</v>
      </c>
      <c r="J43" s="5">
        <v>423535</v>
      </c>
      <c r="K43" s="5">
        <v>618572</v>
      </c>
      <c r="L43" s="5">
        <v>100854</v>
      </c>
      <c r="M43" s="5">
        <v>114354</v>
      </c>
      <c r="N43" s="5">
        <v>167013</v>
      </c>
      <c r="O43" s="5">
        <f t="shared" si="0"/>
        <v>474389</v>
      </c>
      <c r="P43" s="5">
        <f t="shared" si="1"/>
        <v>537889</v>
      </c>
      <c r="Q43" s="5">
        <f t="shared" si="2"/>
        <v>785585</v>
      </c>
    </row>
    <row r="44" spans="1:17" s="3" customFormat="1" ht="15.75">
      <c r="A44" s="7" t="s">
        <v>523</v>
      </c>
      <c r="B44" s="100">
        <v>2</v>
      </c>
      <c r="C44" s="5">
        <v>2058292</v>
      </c>
      <c r="D44" s="5">
        <v>2189553</v>
      </c>
      <c r="E44" s="5">
        <v>2269919</v>
      </c>
      <c r="F44" s="5">
        <v>452824</v>
      </c>
      <c r="G44" s="5">
        <v>479061</v>
      </c>
      <c r="H44" s="5">
        <v>494732</v>
      </c>
      <c r="I44" s="5">
        <v>670000</v>
      </c>
      <c r="J44" s="5">
        <v>658000</v>
      </c>
      <c r="K44" s="5">
        <v>658000</v>
      </c>
      <c r="L44" s="5">
        <v>180900</v>
      </c>
      <c r="M44" s="5">
        <v>180900</v>
      </c>
      <c r="N44" s="5">
        <v>180900</v>
      </c>
      <c r="O44" s="5">
        <f t="shared" si="0"/>
        <v>3362016</v>
      </c>
      <c r="P44" s="5">
        <f t="shared" si="1"/>
        <v>3507514</v>
      </c>
      <c r="Q44" s="5">
        <f t="shared" si="2"/>
        <v>3603551</v>
      </c>
    </row>
    <row r="45" spans="1:17" s="3" customFormat="1" ht="15.75">
      <c r="A45" s="7" t="s">
        <v>524</v>
      </c>
      <c r="B45" s="100">
        <v>2</v>
      </c>
      <c r="C45" s="5"/>
      <c r="D45" s="5"/>
      <c r="E45" s="5"/>
      <c r="F45" s="5"/>
      <c r="G45" s="5"/>
      <c r="H45" s="5"/>
      <c r="I45" s="5">
        <v>65285</v>
      </c>
      <c r="J45" s="5">
        <v>38181</v>
      </c>
      <c r="K45" s="5">
        <v>38181</v>
      </c>
      <c r="L45" s="5"/>
      <c r="M45" s="5"/>
      <c r="N45" s="5"/>
      <c r="O45" s="5">
        <f t="shared" si="0"/>
        <v>65285</v>
      </c>
      <c r="P45" s="5">
        <f t="shared" si="1"/>
        <v>38181</v>
      </c>
      <c r="Q45" s="5">
        <f t="shared" si="2"/>
        <v>38181</v>
      </c>
    </row>
    <row r="46" spans="1:17" s="3" customFormat="1" ht="15.75">
      <c r="A46" s="7" t="s">
        <v>158</v>
      </c>
      <c r="B46" s="100"/>
      <c r="C46" s="5"/>
      <c r="D46" s="5"/>
      <c r="E46" s="5"/>
      <c r="F46" s="5"/>
      <c r="G46" s="5"/>
      <c r="H46" s="5"/>
      <c r="I46" s="5">
        <f>SUM(I47:I49)</f>
        <v>836604</v>
      </c>
      <c r="J46" s="5">
        <f>SUM(J47:J49)</f>
        <v>1034023</v>
      </c>
      <c r="K46" s="5">
        <f>SUM(K47:K49)</f>
        <v>1196438</v>
      </c>
      <c r="L46" s="5"/>
      <c r="M46" s="5"/>
      <c r="N46" s="5"/>
      <c r="O46" s="5">
        <f t="shared" si="0"/>
        <v>836604</v>
      </c>
      <c r="P46" s="5">
        <f t="shared" si="1"/>
        <v>1034023</v>
      </c>
      <c r="Q46" s="5">
        <f t="shared" si="2"/>
        <v>1196438</v>
      </c>
    </row>
    <row r="47" spans="1:17" s="3" customFormat="1" ht="15.75">
      <c r="A47" s="88" t="s">
        <v>404</v>
      </c>
      <c r="B47" s="100">
        <v>1</v>
      </c>
      <c r="C47" s="5"/>
      <c r="D47" s="5"/>
      <c r="E47" s="5"/>
      <c r="F47" s="5"/>
      <c r="G47" s="5"/>
      <c r="H47" s="5"/>
      <c r="I47" s="5">
        <f>SUMIF($B$6:$B$46,"1",L$6:L$46)</f>
        <v>0</v>
      </c>
      <c r="J47" s="5">
        <f>SUMIF($B$6:$B$46,"1",M$6:M$46)</f>
        <v>0</v>
      </c>
      <c r="K47" s="5">
        <f>SUMIF($B$6:$B$46,"1",N$6:N$46)</f>
        <v>0</v>
      </c>
      <c r="L47" s="5"/>
      <c r="M47" s="5"/>
      <c r="N47" s="5"/>
      <c r="O47" s="5">
        <f t="shared" si="0"/>
        <v>0</v>
      </c>
      <c r="P47" s="5">
        <f t="shared" si="1"/>
        <v>0</v>
      </c>
      <c r="Q47" s="5">
        <f t="shared" si="2"/>
        <v>0</v>
      </c>
    </row>
    <row r="48" spans="1:17" s="3" customFormat="1" ht="15.75">
      <c r="A48" s="88" t="s">
        <v>245</v>
      </c>
      <c r="B48" s="100">
        <v>2</v>
      </c>
      <c r="C48" s="5"/>
      <c r="D48" s="5"/>
      <c r="E48" s="5"/>
      <c r="F48" s="5"/>
      <c r="G48" s="5"/>
      <c r="H48" s="5"/>
      <c r="I48" s="5">
        <f>SUMIF($B$6:$B$46,"2",L$6:L$46)</f>
        <v>836604</v>
      </c>
      <c r="J48" s="5">
        <f>SUMIF($B$6:$B$46,"2",M$6:M$46)</f>
        <v>1034023</v>
      </c>
      <c r="K48" s="5">
        <f>SUMIF($B$6:$B$46,"2",N$6:N$46)</f>
        <v>1196438</v>
      </c>
      <c r="L48" s="5"/>
      <c r="M48" s="5"/>
      <c r="N48" s="5"/>
      <c r="O48" s="5">
        <f t="shared" si="0"/>
        <v>836604</v>
      </c>
      <c r="P48" s="5">
        <f t="shared" si="1"/>
        <v>1034023</v>
      </c>
      <c r="Q48" s="5">
        <f t="shared" si="2"/>
        <v>1196438</v>
      </c>
    </row>
    <row r="49" spans="1:17" s="3" customFormat="1" ht="15.75">
      <c r="A49" s="88" t="s">
        <v>137</v>
      </c>
      <c r="B49" s="100">
        <v>3</v>
      </c>
      <c r="C49" s="5"/>
      <c r="D49" s="5"/>
      <c r="E49" s="5"/>
      <c r="F49" s="5"/>
      <c r="G49" s="5"/>
      <c r="H49" s="5"/>
      <c r="I49" s="5">
        <f>SUMIF($B$6:$B$46,"3",L$6:L$46)</f>
        <v>0</v>
      </c>
      <c r="J49" s="5">
        <f>SUMIF($B$6:$B$46,"3",M$6:M$46)</f>
        <v>0</v>
      </c>
      <c r="K49" s="5">
        <f>SUMIF($B$6:$B$46,"3",N$6:N$46)</f>
        <v>0</v>
      </c>
      <c r="L49" s="5"/>
      <c r="M49" s="5"/>
      <c r="N49" s="5"/>
      <c r="O49" s="5">
        <f t="shared" si="0"/>
        <v>0</v>
      </c>
      <c r="P49" s="5">
        <f t="shared" si="1"/>
        <v>0</v>
      </c>
      <c r="Q49" s="5">
        <f t="shared" si="2"/>
        <v>0</v>
      </c>
    </row>
    <row r="50" spans="1:17" s="3" customFormat="1" ht="15.75">
      <c r="A50" s="8" t="s">
        <v>411</v>
      </c>
      <c r="B50" s="100"/>
      <c r="C50" s="14">
        <f aca="true" t="shared" si="3" ref="C50:N50">SUM(C51:C53)</f>
        <v>8150906</v>
      </c>
      <c r="D50" s="14">
        <f t="shared" si="3"/>
        <v>8607917</v>
      </c>
      <c r="E50" s="14">
        <f t="shared" si="3"/>
        <v>9095556</v>
      </c>
      <c r="F50" s="14">
        <f t="shared" si="3"/>
        <v>1784741</v>
      </c>
      <c r="G50" s="14">
        <f t="shared" si="3"/>
        <v>1836223</v>
      </c>
      <c r="H50" s="14">
        <f t="shared" si="3"/>
        <v>1893044</v>
      </c>
      <c r="I50" s="14">
        <f t="shared" si="3"/>
        <v>4010424</v>
      </c>
      <c r="J50" s="14">
        <f t="shared" si="3"/>
        <v>4927751</v>
      </c>
      <c r="K50" s="14">
        <f t="shared" si="3"/>
        <v>5691707</v>
      </c>
      <c r="L50" s="14">
        <f t="shared" si="3"/>
        <v>0</v>
      </c>
      <c r="M50" s="14">
        <f t="shared" si="3"/>
        <v>0</v>
      </c>
      <c r="N50" s="14">
        <f t="shared" si="3"/>
        <v>0</v>
      </c>
      <c r="O50" s="14">
        <f t="shared" si="0"/>
        <v>13946071</v>
      </c>
      <c r="P50" s="14">
        <f t="shared" si="1"/>
        <v>15371891</v>
      </c>
      <c r="Q50" s="14">
        <f t="shared" si="2"/>
        <v>16680307</v>
      </c>
    </row>
    <row r="51" spans="1:17" s="3" customFormat="1" ht="15.75">
      <c r="A51" s="88" t="s">
        <v>404</v>
      </c>
      <c r="B51" s="100">
        <v>1</v>
      </c>
      <c r="C51" s="84">
        <f aca="true" t="shared" si="4" ref="C51:K51">SUMIF($B$6:$B$50,"1",C$6:C$50)</f>
        <v>0</v>
      </c>
      <c r="D51" s="84">
        <f t="shared" si="4"/>
        <v>0</v>
      </c>
      <c r="E51" s="84">
        <f t="shared" si="4"/>
        <v>0</v>
      </c>
      <c r="F51" s="84">
        <f t="shared" si="4"/>
        <v>0</v>
      </c>
      <c r="G51" s="84">
        <f t="shared" si="4"/>
        <v>0</v>
      </c>
      <c r="H51" s="84">
        <f t="shared" si="4"/>
        <v>0</v>
      </c>
      <c r="I51" s="84">
        <f t="shared" si="4"/>
        <v>0</v>
      </c>
      <c r="J51" s="84">
        <f t="shared" si="4"/>
        <v>0</v>
      </c>
      <c r="K51" s="84">
        <f t="shared" si="4"/>
        <v>0</v>
      </c>
      <c r="L51" s="5"/>
      <c r="M51" s="5"/>
      <c r="N51" s="5"/>
      <c r="O51" s="5">
        <f t="shared" si="0"/>
        <v>0</v>
      </c>
      <c r="P51" s="5">
        <f t="shared" si="1"/>
        <v>0</v>
      </c>
      <c r="Q51" s="5">
        <f t="shared" si="2"/>
        <v>0</v>
      </c>
    </row>
    <row r="52" spans="1:17" s="3" customFormat="1" ht="15.75">
      <c r="A52" s="88" t="s">
        <v>245</v>
      </c>
      <c r="B52" s="100">
        <v>2</v>
      </c>
      <c r="C52" s="84">
        <f aca="true" t="shared" si="5" ref="C52:K52">SUMIF($B$6:$B$50,"2",C$6:C$50)</f>
        <v>7685906</v>
      </c>
      <c r="D52" s="84">
        <f t="shared" si="5"/>
        <v>8142917</v>
      </c>
      <c r="E52" s="84">
        <f t="shared" si="5"/>
        <v>8630556</v>
      </c>
      <c r="F52" s="84">
        <f t="shared" si="5"/>
        <v>1666941</v>
      </c>
      <c r="G52" s="84">
        <f t="shared" si="5"/>
        <v>1718423</v>
      </c>
      <c r="H52" s="84">
        <f t="shared" si="5"/>
        <v>1775244</v>
      </c>
      <c r="I52" s="84">
        <f t="shared" si="5"/>
        <v>4010424</v>
      </c>
      <c r="J52" s="84">
        <f t="shared" si="5"/>
        <v>4927751</v>
      </c>
      <c r="K52" s="84">
        <f t="shared" si="5"/>
        <v>5691707</v>
      </c>
      <c r="L52" s="5"/>
      <c r="M52" s="5"/>
      <c r="N52" s="5"/>
      <c r="O52" s="5">
        <f t="shared" si="0"/>
        <v>13363271</v>
      </c>
      <c r="P52" s="5">
        <f t="shared" si="1"/>
        <v>14789091</v>
      </c>
      <c r="Q52" s="5">
        <f t="shared" si="2"/>
        <v>16097507</v>
      </c>
    </row>
    <row r="53" spans="1:17" s="3" customFormat="1" ht="15.75">
      <c r="A53" s="88" t="s">
        <v>137</v>
      </c>
      <c r="B53" s="100">
        <v>3</v>
      </c>
      <c r="C53" s="84">
        <f aca="true" t="shared" si="6" ref="C53:K53">SUMIF($B$6:$B$50,"3",C$6:C$50)</f>
        <v>465000</v>
      </c>
      <c r="D53" s="84">
        <f t="shared" si="6"/>
        <v>465000</v>
      </c>
      <c r="E53" s="84">
        <f t="shared" si="6"/>
        <v>465000</v>
      </c>
      <c r="F53" s="84">
        <f t="shared" si="6"/>
        <v>117800</v>
      </c>
      <c r="G53" s="84">
        <f t="shared" si="6"/>
        <v>117800</v>
      </c>
      <c r="H53" s="84">
        <f t="shared" si="6"/>
        <v>117800</v>
      </c>
      <c r="I53" s="84">
        <f t="shared" si="6"/>
        <v>0</v>
      </c>
      <c r="J53" s="84">
        <f t="shared" si="6"/>
        <v>0</v>
      </c>
      <c r="K53" s="84">
        <f t="shared" si="6"/>
        <v>0</v>
      </c>
      <c r="L53" s="5"/>
      <c r="M53" s="5"/>
      <c r="N53" s="5"/>
      <c r="O53" s="5">
        <f t="shared" si="0"/>
        <v>582800</v>
      </c>
      <c r="P53" s="5">
        <f t="shared" si="1"/>
        <v>582800</v>
      </c>
      <c r="Q53" s="5">
        <f t="shared" si="2"/>
        <v>582800</v>
      </c>
    </row>
    <row r="55" spans="3:17" ht="15.75"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42"/>
      <c r="N55" s="242"/>
      <c r="O55" s="242"/>
      <c r="P55" s="243"/>
      <c r="Q55" s="220"/>
    </row>
    <row r="56" spans="3:17" ht="15.75"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42"/>
      <c r="N56" s="242"/>
      <c r="O56" s="242"/>
      <c r="P56" s="243"/>
      <c r="Q56" s="220"/>
    </row>
    <row r="57" spans="3:17" ht="15.75">
      <c r="C57" s="220"/>
      <c r="D57" s="390"/>
      <c r="E57" s="232"/>
      <c r="F57" s="294"/>
      <c r="G57" s="243"/>
      <c r="H57" s="220"/>
      <c r="I57" s="220"/>
      <c r="J57" s="220"/>
      <c r="K57" s="220"/>
      <c r="L57" s="220"/>
      <c r="M57" s="242"/>
      <c r="N57" s="242"/>
      <c r="O57" s="242"/>
      <c r="P57" s="243"/>
      <c r="Q57" s="220"/>
    </row>
    <row r="58" spans="3:17" ht="15.75">
      <c r="C58" s="220"/>
      <c r="D58" s="281"/>
      <c r="E58" s="281"/>
      <c r="F58" s="281"/>
      <c r="G58" s="243"/>
      <c r="H58" s="220"/>
      <c r="I58" s="220"/>
      <c r="J58" s="220"/>
      <c r="K58" s="220"/>
      <c r="L58" s="220"/>
      <c r="M58" s="242"/>
      <c r="N58" s="242"/>
      <c r="O58" s="242"/>
      <c r="P58" s="243"/>
      <c r="Q58" s="220"/>
    </row>
    <row r="59" spans="3:17" ht="15.75">
      <c r="C59" s="220"/>
      <c r="D59" s="220"/>
      <c r="E59" s="220"/>
      <c r="F59" s="294"/>
      <c r="G59" s="243"/>
      <c r="H59" s="220"/>
      <c r="I59" s="220"/>
      <c r="J59" s="220"/>
      <c r="K59" s="220"/>
      <c r="L59" s="220"/>
      <c r="M59" s="242"/>
      <c r="N59" s="242"/>
      <c r="O59" s="242"/>
      <c r="P59" s="243"/>
      <c r="Q59" s="220"/>
    </row>
    <row r="60" spans="3:17" ht="20.25">
      <c r="C60" s="220"/>
      <c r="D60" s="237"/>
      <c r="E60" s="230"/>
      <c r="F60" s="237"/>
      <c r="G60" s="243"/>
      <c r="H60" s="220"/>
      <c r="I60" s="220"/>
      <c r="J60" s="220"/>
      <c r="K60" s="220"/>
      <c r="L60" s="220"/>
      <c r="M60" s="281"/>
      <c r="N60" s="281"/>
      <c r="O60" s="281"/>
      <c r="P60" s="243"/>
      <c r="Q60" s="220"/>
    </row>
    <row r="61" spans="3:17" ht="15.75">
      <c r="C61" s="220"/>
      <c r="D61" s="220"/>
      <c r="E61" s="242"/>
      <c r="F61" s="242"/>
      <c r="G61" s="243"/>
      <c r="H61" s="220"/>
      <c r="I61" s="220"/>
      <c r="J61" s="220"/>
      <c r="K61" s="220"/>
      <c r="L61" s="220"/>
      <c r="M61" s="390"/>
      <c r="N61" s="390"/>
      <c r="O61" s="390"/>
      <c r="P61" s="243"/>
      <c r="Q61" s="220"/>
    </row>
    <row r="62" spans="3:17" ht="15.75">
      <c r="C62" s="220"/>
      <c r="D62" s="220"/>
      <c r="E62" s="242"/>
      <c r="F62" s="242"/>
      <c r="G62" s="243"/>
      <c r="H62" s="220"/>
      <c r="I62" s="220"/>
      <c r="J62" s="220"/>
      <c r="K62" s="220"/>
      <c r="L62" s="220"/>
      <c r="M62" s="390"/>
      <c r="N62" s="390"/>
      <c r="O62" s="390"/>
      <c r="P62" s="243"/>
      <c r="Q62" s="220"/>
    </row>
    <row r="63" spans="3:17" ht="15.75">
      <c r="C63" s="220"/>
      <c r="D63" s="242"/>
      <c r="E63" s="242"/>
      <c r="F63" s="242"/>
      <c r="G63" s="243"/>
      <c r="H63" s="220"/>
      <c r="I63" s="220"/>
      <c r="J63" s="220"/>
      <c r="K63" s="220"/>
      <c r="L63" s="220"/>
      <c r="M63" s="390"/>
      <c r="N63" s="390"/>
      <c r="O63" s="390"/>
      <c r="P63" s="243"/>
      <c r="Q63" s="220"/>
    </row>
    <row r="64" spans="3:17" ht="15.75">
      <c r="C64" s="220"/>
      <c r="D64" s="242"/>
      <c r="E64" s="242"/>
      <c r="F64" s="242"/>
      <c r="G64" s="243"/>
      <c r="H64" s="220"/>
      <c r="I64" s="220"/>
      <c r="J64" s="220"/>
      <c r="K64" s="220"/>
      <c r="L64" s="220"/>
      <c r="M64" s="220"/>
      <c r="N64" s="220"/>
      <c r="O64" s="392"/>
      <c r="P64" s="220"/>
      <c r="Q64" s="220"/>
    </row>
    <row r="65" spans="3:17" ht="15.75">
      <c r="C65" s="220"/>
      <c r="D65" s="242"/>
      <c r="E65" s="242"/>
      <c r="F65" s="242"/>
      <c r="G65" s="243"/>
      <c r="H65" s="220"/>
      <c r="I65" s="220"/>
      <c r="J65" s="220"/>
      <c r="K65" s="220"/>
      <c r="L65" s="220"/>
      <c r="M65" s="220"/>
      <c r="N65" s="220"/>
      <c r="O65" s="392"/>
      <c r="P65" s="220"/>
      <c r="Q65" s="220"/>
    </row>
    <row r="66" spans="3:17" ht="15.75">
      <c r="C66" s="220"/>
      <c r="D66" s="242"/>
      <c r="E66" s="242"/>
      <c r="F66" s="242"/>
      <c r="G66" s="243"/>
      <c r="H66" s="220"/>
      <c r="I66" s="220"/>
      <c r="J66" s="220"/>
      <c r="K66" s="220"/>
      <c r="L66" s="220"/>
      <c r="M66" s="220"/>
      <c r="N66" s="220"/>
      <c r="O66" s="392"/>
      <c r="P66" s="220"/>
      <c r="Q66" s="220"/>
    </row>
    <row r="67" spans="3:17" ht="15.75">
      <c r="C67" s="220"/>
      <c r="D67" s="242"/>
      <c r="E67" s="242"/>
      <c r="F67" s="242"/>
      <c r="G67" s="243"/>
      <c r="H67" s="220"/>
      <c r="I67" s="220"/>
      <c r="J67" s="220"/>
      <c r="K67" s="220"/>
      <c r="L67" s="220"/>
      <c r="M67" s="220"/>
      <c r="N67" s="220"/>
      <c r="O67" s="392"/>
      <c r="P67" s="220"/>
      <c r="Q67" s="220"/>
    </row>
    <row r="68" spans="3:17" ht="15.75">
      <c r="C68" s="220"/>
      <c r="D68" s="242"/>
      <c r="E68" s="242"/>
      <c r="F68" s="242"/>
      <c r="G68" s="243"/>
      <c r="H68" s="220"/>
      <c r="I68" s="220"/>
      <c r="J68" s="220"/>
      <c r="K68" s="220"/>
      <c r="L68" s="220"/>
      <c r="M68" s="220"/>
      <c r="N68" s="220"/>
      <c r="O68" s="392"/>
      <c r="P68" s="220"/>
      <c r="Q68" s="220"/>
    </row>
    <row r="69" spans="3:17" ht="15.75">
      <c r="C69" s="220"/>
      <c r="D69" s="281"/>
      <c r="E69" s="281"/>
      <c r="F69" s="281"/>
      <c r="G69" s="243"/>
      <c r="H69" s="220"/>
      <c r="I69" s="220"/>
      <c r="J69" s="220"/>
      <c r="K69" s="220"/>
      <c r="L69" s="220"/>
      <c r="M69" s="220"/>
      <c r="N69" s="220"/>
      <c r="O69" s="392"/>
      <c r="P69" s="220"/>
      <c r="Q69" s="220"/>
    </row>
    <row r="70" spans="3:17" ht="15.75"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392"/>
      <c r="P70" s="220"/>
      <c r="Q70" s="220"/>
    </row>
    <row r="71" spans="3:17" ht="15.75"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392"/>
      <c r="P71" s="220"/>
      <c r="Q71" s="220"/>
    </row>
  </sheetData>
  <sheetProtection/>
  <mergeCells count="9">
    <mergeCell ref="A1:O1"/>
    <mergeCell ref="A2:O2"/>
    <mergeCell ref="A4:A5"/>
    <mergeCell ref="B4:B5"/>
    <mergeCell ref="O4:Q4"/>
    <mergeCell ref="L4:N4"/>
    <mergeCell ref="I4:K4"/>
    <mergeCell ref="F4:H4"/>
    <mergeCell ref="C4:E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9" scale="56" r:id="rId1"/>
  <headerFoot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0"/>
  <sheetViews>
    <sheetView workbookViewId="0" topLeftCell="A82">
      <selection activeCell="M25" sqref="M25"/>
    </sheetView>
  </sheetViews>
  <sheetFormatPr defaultColWidth="9.140625" defaultRowHeight="15"/>
  <cols>
    <col min="1" max="1" width="4.421875" style="0" customWidth="1"/>
    <col min="2" max="2" width="2.7109375" style="0" customWidth="1"/>
    <col min="3" max="3" width="4.140625" style="0" customWidth="1"/>
    <col min="4" max="4" width="7.8515625" style="0" customWidth="1"/>
    <col min="5" max="5" width="20.28125" style="0" customWidth="1"/>
    <col min="6" max="6" width="12.8515625" style="0" customWidth="1"/>
    <col min="7" max="7" width="4.8515625" style="0" customWidth="1"/>
    <col min="8" max="8" width="9.28125" style="0" customWidth="1"/>
    <col min="9" max="9" width="12.421875" style="0" customWidth="1"/>
    <col min="10" max="10" width="18.8515625" style="74" customWidth="1"/>
    <col min="11" max="11" width="15.8515625" style="0" customWidth="1"/>
  </cols>
  <sheetData>
    <row r="1" spans="1:12" s="156" customFormat="1" ht="43.5" customHeight="1">
      <c r="A1" s="398" t="s">
        <v>711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60"/>
    </row>
    <row r="2" spans="2:11" s="156" customFormat="1" ht="6.75" customHeight="1">
      <c r="B2" s="319"/>
      <c r="C2" s="158"/>
      <c r="D2" s="158"/>
      <c r="E2" s="158"/>
      <c r="F2" s="158"/>
      <c r="G2" s="158"/>
      <c r="H2" s="158"/>
      <c r="I2" s="158"/>
      <c r="K2" s="158"/>
    </row>
    <row r="3" spans="2:11" s="156" customFormat="1" ht="15.75" customHeight="1">
      <c r="B3" s="234" t="s">
        <v>585</v>
      </c>
      <c r="D3" s="234"/>
      <c r="E3" s="234"/>
      <c r="F3" s="234"/>
      <c r="G3" s="234"/>
      <c r="H3" s="234"/>
      <c r="I3" s="235"/>
      <c r="J3" s="342" t="s">
        <v>504</v>
      </c>
      <c r="K3" s="158"/>
    </row>
    <row r="4" spans="2:12" ht="18.75">
      <c r="B4" s="200"/>
      <c r="C4" s="2" t="s">
        <v>676</v>
      </c>
      <c r="D4" s="234"/>
      <c r="E4" s="293"/>
      <c r="F4" s="293"/>
      <c r="G4" s="262"/>
      <c r="H4" s="293"/>
      <c r="I4" s="293"/>
      <c r="J4" s="269"/>
      <c r="K4" s="227"/>
      <c r="L4" s="151"/>
    </row>
    <row r="5" spans="2:26" ht="18.75" customHeight="1">
      <c r="B5" s="154"/>
      <c r="C5" s="220"/>
      <c r="D5" s="336" t="s">
        <v>693</v>
      </c>
      <c r="E5" s="222"/>
      <c r="F5" s="222"/>
      <c r="G5" s="222"/>
      <c r="H5" s="233"/>
      <c r="I5" s="323"/>
      <c r="J5" s="223">
        <v>191033</v>
      </c>
      <c r="K5" s="228"/>
      <c r="L5" s="151"/>
      <c r="Q5" s="220"/>
      <c r="R5" s="220"/>
      <c r="S5" s="220"/>
      <c r="T5" s="220"/>
      <c r="U5" s="220"/>
      <c r="V5" s="232"/>
      <c r="W5" s="232"/>
      <c r="X5" s="232"/>
      <c r="Y5" s="232"/>
      <c r="Z5" s="232"/>
    </row>
    <row r="6" spans="2:26" ht="19.5">
      <c r="B6" s="154"/>
      <c r="C6" s="220"/>
      <c r="D6" s="321" t="s">
        <v>678</v>
      </c>
      <c r="E6" s="222"/>
      <c r="F6" s="222"/>
      <c r="G6" s="233"/>
      <c r="H6" s="222"/>
      <c r="I6" s="279"/>
      <c r="J6" s="223">
        <v>327000</v>
      </c>
      <c r="K6" s="228"/>
      <c r="L6" s="151"/>
      <c r="Q6" s="220"/>
      <c r="R6" s="220"/>
      <c r="S6" s="220"/>
      <c r="T6" s="220"/>
      <c r="U6" s="220"/>
      <c r="V6" s="232"/>
      <c r="W6" s="232"/>
      <c r="X6" s="232"/>
      <c r="Y6" s="232"/>
      <c r="Z6" s="232"/>
    </row>
    <row r="7" spans="2:26" s="156" customFormat="1" ht="18.75" customHeight="1">
      <c r="B7" s="153"/>
      <c r="C7" s="220"/>
      <c r="D7" s="321" t="s">
        <v>679</v>
      </c>
      <c r="E7" s="222"/>
      <c r="F7" s="222"/>
      <c r="G7" s="233"/>
      <c r="H7" s="222"/>
      <c r="I7" s="324"/>
      <c r="J7" s="223">
        <v>248920</v>
      </c>
      <c r="K7" s="229"/>
      <c r="L7" s="230"/>
      <c r="N7" s="220"/>
      <c r="O7" s="220"/>
      <c r="P7" s="220"/>
      <c r="Q7" s="220"/>
      <c r="R7" s="220"/>
      <c r="S7" s="293"/>
      <c r="T7" s="220"/>
      <c r="U7" s="220"/>
      <c r="V7" s="258"/>
      <c r="W7" s="294"/>
      <c r="X7" s="294"/>
      <c r="Y7" s="295"/>
      <c r="Z7" s="232"/>
    </row>
    <row r="8" spans="2:26" s="156" customFormat="1" ht="21" customHeight="1">
      <c r="B8" s="149"/>
      <c r="C8" s="220" t="s">
        <v>665</v>
      </c>
      <c r="D8" s="220"/>
      <c r="E8" s="220"/>
      <c r="F8" s="220"/>
      <c r="G8" s="232"/>
      <c r="H8" s="232"/>
      <c r="I8" s="232"/>
      <c r="J8" s="269"/>
      <c r="K8" s="229"/>
      <c r="L8" s="230"/>
      <c r="N8" s="220"/>
      <c r="O8" s="220"/>
      <c r="P8" s="220"/>
      <c r="Q8" s="220"/>
      <c r="R8" s="220"/>
      <c r="S8" s="293"/>
      <c r="T8" s="220"/>
      <c r="U8" s="220"/>
      <c r="V8" s="258"/>
      <c r="W8" s="294"/>
      <c r="X8" s="294"/>
      <c r="Y8" s="295"/>
      <c r="Z8" s="232"/>
    </row>
    <row r="9" spans="2:26" s="156" customFormat="1" ht="18.75" customHeight="1">
      <c r="B9" s="149"/>
      <c r="C9" s="220"/>
      <c r="D9" s="222" t="s">
        <v>666</v>
      </c>
      <c r="E9" s="222"/>
      <c r="F9" s="222"/>
      <c r="G9" s="233"/>
      <c r="H9" s="233"/>
      <c r="I9" s="233"/>
      <c r="J9" s="223">
        <v>45279</v>
      </c>
      <c r="K9" s="160"/>
      <c r="L9" s="230"/>
      <c r="N9" s="230"/>
      <c r="O9" s="178"/>
      <c r="P9" s="167"/>
      <c r="Q9" s="296"/>
      <c r="R9" s="297"/>
      <c r="S9" s="297"/>
      <c r="T9" s="297"/>
      <c r="U9" s="297"/>
      <c r="V9" s="298"/>
      <c r="W9" s="299"/>
      <c r="X9" s="297"/>
      <c r="Y9" s="297"/>
      <c r="Z9" s="300"/>
    </row>
    <row r="10" spans="2:26" s="156" customFormat="1" ht="18.75" customHeight="1">
      <c r="B10" s="231"/>
      <c r="C10" s="222" t="s">
        <v>694</v>
      </c>
      <c r="D10" s="337"/>
      <c r="E10" s="337"/>
      <c r="F10" s="337"/>
      <c r="G10" s="337"/>
      <c r="H10" s="337"/>
      <c r="I10" s="337"/>
      <c r="J10" s="223">
        <v>600000</v>
      </c>
      <c r="K10" s="160"/>
      <c r="L10" s="230"/>
      <c r="N10" s="230"/>
      <c r="O10" s="178"/>
      <c r="P10" s="320"/>
      <c r="Q10" s="220"/>
      <c r="R10" s="257"/>
      <c r="S10" s="220"/>
      <c r="T10" s="220"/>
      <c r="U10" s="220"/>
      <c r="V10" s="258"/>
      <c r="W10" s="294"/>
      <c r="X10" s="294"/>
      <c r="Y10" s="294"/>
      <c r="Z10" s="232"/>
    </row>
    <row r="11" spans="2:26" s="156" customFormat="1" ht="18.75" customHeight="1">
      <c r="B11" s="231"/>
      <c r="C11" s="246" t="s">
        <v>695</v>
      </c>
      <c r="D11" s="247"/>
      <c r="E11" s="247"/>
      <c r="F11" s="247"/>
      <c r="G11" s="247"/>
      <c r="H11" s="247"/>
      <c r="I11" s="247"/>
      <c r="J11" s="361">
        <v>63500</v>
      </c>
      <c r="K11" s="160"/>
      <c r="L11" s="230"/>
      <c r="O11" s="168"/>
      <c r="P11" s="168"/>
      <c r="Q11" s="220"/>
      <c r="R11" s="257"/>
      <c r="S11" s="220"/>
      <c r="T11" s="220"/>
      <c r="U11" s="220"/>
      <c r="V11" s="258"/>
      <c r="W11" s="294"/>
      <c r="X11" s="294"/>
      <c r="Y11" s="294"/>
      <c r="Z11" s="232"/>
    </row>
    <row r="12" spans="2:26" s="156" customFormat="1" ht="18.75" customHeight="1">
      <c r="B12" s="231"/>
      <c r="C12" s="236" t="s">
        <v>589</v>
      </c>
      <c r="E12" s="242"/>
      <c r="F12" s="242"/>
      <c r="G12" s="242"/>
      <c r="H12" s="242"/>
      <c r="I12" s="220"/>
      <c r="J12" s="327">
        <f>SUM(J4:J11)</f>
        <v>1475732</v>
      </c>
      <c r="K12" s="229"/>
      <c r="L12" s="230"/>
      <c r="O12" s="177"/>
      <c r="P12" s="177"/>
      <c r="Q12" s="220"/>
      <c r="R12" s="257"/>
      <c r="S12" s="220"/>
      <c r="T12" s="220"/>
      <c r="U12" s="220"/>
      <c r="V12" s="258"/>
      <c r="W12" s="294"/>
      <c r="X12" s="294"/>
      <c r="Y12" s="294"/>
      <c r="Z12" s="232"/>
    </row>
    <row r="13" spans="2:26" s="156" customFormat="1" ht="9" customHeight="1">
      <c r="B13" s="231"/>
      <c r="C13" s="236"/>
      <c r="E13" s="242"/>
      <c r="F13" s="242"/>
      <c r="G13" s="242"/>
      <c r="H13" s="242"/>
      <c r="I13" s="220"/>
      <c r="J13" s="243"/>
      <c r="K13" s="229"/>
      <c r="L13" s="230"/>
      <c r="O13" s="177"/>
      <c r="P13" s="177"/>
      <c r="Q13" s="220"/>
      <c r="R13" s="257"/>
      <c r="S13" s="220"/>
      <c r="T13" s="220"/>
      <c r="U13" s="220"/>
      <c r="V13" s="258"/>
      <c r="W13" s="294"/>
      <c r="X13" s="294"/>
      <c r="Y13" s="294"/>
      <c r="Z13" s="232"/>
    </row>
    <row r="14" spans="2:26" s="156" customFormat="1" ht="12.75" customHeight="1">
      <c r="B14" s="234" t="s">
        <v>578</v>
      </c>
      <c r="E14" s="242"/>
      <c r="F14" s="242"/>
      <c r="G14" s="242"/>
      <c r="H14" s="242"/>
      <c r="I14" s="220"/>
      <c r="J14" s="243"/>
      <c r="K14" s="229"/>
      <c r="L14" s="230"/>
      <c r="O14" s="177"/>
      <c r="P14" s="177"/>
      <c r="Q14" s="220"/>
      <c r="R14" s="257"/>
      <c r="S14" s="220"/>
      <c r="T14" s="220"/>
      <c r="U14" s="220"/>
      <c r="V14" s="258"/>
      <c r="W14" s="294"/>
      <c r="X14" s="294"/>
      <c r="Y14" s="294"/>
      <c r="Z14" s="232"/>
    </row>
    <row r="15" spans="2:26" s="156" customFormat="1" ht="18.75" customHeight="1">
      <c r="B15" s="231"/>
      <c r="C15" s="325" t="s">
        <v>683</v>
      </c>
      <c r="E15" s="325"/>
      <c r="F15" s="325"/>
      <c r="G15" s="325"/>
      <c r="H15" s="325"/>
      <c r="I15" s="327"/>
      <c r="J15" s="243"/>
      <c r="K15" s="229"/>
      <c r="L15" s="230"/>
      <c r="O15" s="177"/>
      <c r="P15" s="177"/>
      <c r="Q15" s="242"/>
      <c r="R15" s="242"/>
      <c r="S15" s="242"/>
      <c r="T15" s="242"/>
      <c r="U15" s="242"/>
      <c r="V15" s="309"/>
      <c r="W15" s="257"/>
      <c r="X15" s="257"/>
      <c r="Y15" s="257"/>
      <c r="Z15" s="257"/>
    </row>
    <row r="16" spans="2:26" s="156" customFormat="1" ht="18.75" customHeight="1">
      <c r="B16" s="231"/>
      <c r="C16" s="236"/>
      <c r="D16" s="322" t="s">
        <v>684</v>
      </c>
      <c r="E16" s="337"/>
      <c r="F16" s="322"/>
      <c r="G16" s="322"/>
      <c r="H16" s="322"/>
      <c r="I16" s="328"/>
      <c r="J16" s="245">
        <v>266700</v>
      </c>
      <c r="K16" s="229"/>
      <c r="L16" s="230"/>
      <c r="O16" s="177"/>
      <c r="P16" s="177"/>
      <c r="Q16" s="293"/>
      <c r="R16" s="293"/>
      <c r="S16" s="293"/>
      <c r="T16" s="293"/>
      <c r="U16" s="293"/>
      <c r="V16" s="262"/>
      <c r="W16" s="293"/>
      <c r="X16" s="293"/>
      <c r="Y16" s="293"/>
      <c r="Z16" s="262"/>
    </row>
    <row r="17" spans="2:26" s="156" customFormat="1" ht="18.75" customHeight="1">
      <c r="B17" s="231"/>
      <c r="C17" s="273" t="s">
        <v>696</v>
      </c>
      <c r="D17" s="2"/>
      <c r="E17" s="242"/>
      <c r="F17" s="242"/>
      <c r="G17" s="242"/>
      <c r="H17" s="242"/>
      <c r="I17" s="220"/>
      <c r="J17" s="243"/>
      <c r="K17" s="229"/>
      <c r="L17" s="230"/>
      <c r="O17" s="177"/>
      <c r="P17" s="177"/>
      <c r="Q17" s="297"/>
      <c r="R17" s="297"/>
      <c r="S17" s="297"/>
      <c r="T17" s="297"/>
      <c r="U17" s="297"/>
      <c r="V17" s="300"/>
      <c r="W17" s="297"/>
      <c r="X17" s="297"/>
      <c r="Y17" s="297"/>
      <c r="Z17" s="300"/>
    </row>
    <row r="18" spans="2:26" s="156" customFormat="1" ht="18.75" customHeight="1">
      <c r="B18" s="231"/>
      <c r="C18" s="273"/>
      <c r="D18" s="2" t="s">
        <v>705</v>
      </c>
      <c r="E18" s="244"/>
      <c r="F18" s="244"/>
      <c r="G18" s="244"/>
      <c r="H18" s="244"/>
      <c r="I18" s="222"/>
      <c r="J18" s="245">
        <v>80000</v>
      </c>
      <c r="K18" s="229"/>
      <c r="L18" s="230"/>
      <c r="O18" s="177"/>
      <c r="P18" s="177"/>
      <c r="Q18" s="297"/>
      <c r="R18" s="297"/>
      <c r="S18" s="297"/>
      <c r="T18" s="297"/>
      <c r="U18" s="297"/>
      <c r="V18" s="300"/>
      <c r="W18" s="297"/>
      <c r="X18" s="297"/>
      <c r="Y18" s="297"/>
      <c r="Z18" s="300"/>
    </row>
    <row r="19" spans="2:26" s="156" customFormat="1" ht="18.75" customHeight="1">
      <c r="B19" s="231"/>
      <c r="C19" s="273"/>
      <c r="D19" s="246" t="s">
        <v>697</v>
      </c>
      <c r="E19" s="246"/>
      <c r="F19" s="246"/>
      <c r="G19" s="246"/>
      <c r="H19" s="246"/>
      <c r="I19" s="247"/>
      <c r="J19" s="248">
        <v>472441</v>
      </c>
      <c r="K19" s="229"/>
      <c r="L19" s="230"/>
      <c r="O19" s="177"/>
      <c r="P19" s="177"/>
      <c r="Q19" s="310"/>
      <c r="R19" s="297"/>
      <c r="S19" s="297"/>
      <c r="T19" s="297"/>
      <c r="U19" s="297"/>
      <c r="V19" s="266"/>
      <c r="W19" s="220"/>
      <c r="X19" s="220"/>
      <c r="Y19" s="220"/>
      <c r="Z19" s="300"/>
    </row>
    <row r="20" spans="2:26" s="156" customFormat="1" ht="18.75" customHeight="1">
      <c r="B20" s="231"/>
      <c r="C20" s="273"/>
      <c r="D20" s="246" t="s">
        <v>698</v>
      </c>
      <c r="E20" s="246"/>
      <c r="F20" s="246"/>
      <c r="G20" s="246"/>
      <c r="H20" s="246"/>
      <c r="I20" s="247"/>
      <c r="J20" s="248">
        <v>127559</v>
      </c>
      <c r="K20" s="229"/>
      <c r="L20" s="230"/>
      <c r="O20" s="177"/>
      <c r="P20" s="177"/>
      <c r="Q20" s="310"/>
      <c r="R20" s="297"/>
      <c r="S20" s="297"/>
      <c r="T20" s="297"/>
      <c r="U20" s="297"/>
      <c r="V20" s="266"/>
      <c r="W20" s="220"/>
      <c r="X20" s="220"/>
      <c r="Y20" s="220"/>
      <c r="Z20" s="300"/>
    </row>
    <row r="21" spans="2:26" s="156" customFormat="1" ht="18.75" customHeight="1">
      <c r="B21" s="231"/>
      <c r="C21" s="273" t="s">
        <v>707</v>
      </c>
      <c r="D21" s="242"/>
      <c r="E21" s="242"/>
      <c r="F21" s="242"/>
      <c r="G21" s="242"/>
      <c r="H21" s="242"/>
      <c r="I21" s="220"/>
      <c r="J21" s="243"/>
      <c r="K21" s="229"/>
      <c r="L21" s="230"/>
      <c r="O21" s="177"/>
      <c r="P21" s="177"/>
      <c r="Q21" s="310"/>
      <c r="R21" s="297"/>
      <c r="S21" s="297"/>
      <c r="T21" s="297"/>
      <c r="U21" s="297"/>
      <c r="V21" s="266"/>
      <c r="W21" s="220"/>
      <c r="X21" s="220"/>
      <c r="Y21" s="220"/>
      <c r="Z21" s="300"/>
    </row>
    <row r="22" spans="2:26" s="156" customFormat="1" ht="18.75" customHeight="1">
      <c r="B22" s="231"/>
      <c r="C22" s="273"/>
      <c r="D22" s="397" t="s">
        <v>668</v>
      </c>
      <c r="E22" s="397"/>
      <c r="F22" s="397"/>
      <c r="G22" s="397"/>
      <c r="H22" s="397"/>
      <c r="I22" s="222"/>
      <c r="J22" s="245">
        <v>15000</v>
      </c>
      <c r="K22" s="229"/>
      <c r="L22" s="230"/>
      <c r="O22" s="177"/>
      <c r="P22" s="177"/>
      <c r="Q22" s="310"/>
      <c r="R22" s="297"/>
      <c r="S22" s="297"/>
      <c r="T22" s="297"/>
      <c r="U22" s="297"/>
      <c r="V22" s="266"/>
      <c r="W22" s="220"/>
      <c r="X22" s="220"/>
      <c r="Y22" s="220"/>
      <c r="Z22" s="300"/>
    </row>
    <row r="23" spans="2:26" s="156" customFormat="1" ht="18.75" customHeight="1">
      <c r="B23" s="231"/>
      <c r="C23" s="273"/>
      <c r="D23" s="247" t="s">
        <v>661</v>
      </c>
      <c r="E23" s="247"/>
      <c r="F23" s="247"/>
      <c r="G23" s="303"/>
      <c r="H23" s="304"/>
      <c r="I23" s="247"/>
      <c r="J23" s="248">
        <v>3300</v>
      </c>
      <c r="K23" s="229"/>
      <c r="L23" s="230"/>
      <c r="O23" s="177"/>
      <c r="P23" s="177"/>
      <c r="Q23" s="310"/>
      <c r="R23" s="297"/>
      <c r="S23" s="297"/>
      <c r="T23" s="297"/>
      <c r="U23" s="297"/>
      <c r="V23" s="266"/>
      <c r="W23" s="220"/>
      <c r="X23" s="220"/>
      <c r="Y23" s="220"/>
      <c r="Z23" s="300"/>
    </row>
    <row r="24" spans="2:26" s="156" customFormat="1" ht="18.75" customHeight="1">
      <c r="B24" s="231"/>
      <c r="C24" s="273"/>
      <c r="D24" s="244" t="s">
        <v>697</v>
      </c>
      <c r="E24" s="244"/>
      <c r="F24" s="244"/>
      <c r="G24" s="244"/>
      <c r="H24" s="244"/>
      <c r="I24" s="222"/>
      <c r="J24" s="245">
        <v>85591</v>
      </c>
      <c r="K24" s="229"/>
      <c r="L24" s="230"/>
      <c r="O24" s="177"/>
      <c r="P24" s="177"/>
      <c r="Q24" s="310"/>
      <c r="R24" s="297"/>
      <c r="S24" s="297"/>
      <c r="T24" s="297"/>
      <c r="U24" s="297"/>
      <c r="V24" s="266"/>
      <c r="W24" s="220"/>
      <c r="X24" s="220"/>
      <c r="Y24" s="220"/>
      <c r="Z24" s="300"/>
    </row>
    <row r="25" spans="2:26" s="156" customFormat="1" ht="18.75" customHeight="1">
      <c r="B25" s="231"/>
      <c r="C25" s="273"/>
      <c r="D25" s="246" t="s">
        <v>698</v>
      </c>
      <c r="E25" s="246"/>
      <c r="F25" s="246"/>
      <c r="G25" s="246"/>
      <c r="H25" s="246"/>
      <c r="I25" s="247"/>
      <c r="J25" s="248">
        <v>23109</v>
      </c>
      <c r="K25" s="229"/>
      <c r="L25" s="230"/>
      <c r="O25" s="177"/>
      <c r="P25" s="177"/>
      <c r="Q25" s="310"/>
      <c r="R25" s="297"/>
      <c r="S25" s="297"/>
      <c r="T25" s="297"/>
      <c r="U25" s="297"/>
      <c r="V25" s="266"/>
      <c r="W25" s="220"/>
      <c r="X25" s="220"/>
      <c r="Y25" s="220"/>
      <c r="Z25" s="300"/>
    </row>
    <row r="26" spans="2:26" s="156" customFormat="1" ht="18.75" customHeight="1">
      <c r="B26" s="231"/>
      <c r="C26" s="273" t="s">
        <v>702</v>
      </c>
      <c r="D26" s="242"/>
      <c r="E26" s="242"/>
      <c r="F26" s="242"/>
      <c r="G26" s="242"/>
      <c r="H26" s="242"/>
      <c r="I26" s="220"/>
      <c r="J26" s="243" t="s">
        <v>708</v>
      </c>
      <c r="K26" s="229"/>
      <c r="L26" s="230"/>
      <c r="O26" s="177"/>
      <c r="P26" s="177"/>
      <c r="Q26" s="310"/>
      <c r="R26" s="297"/>
      <c r="S26" s="297"/>
      <c r="T26" s="297"/>
      <c r="U26" s="297"/>
      <c r="V26" s="266"/>
      <c r="W26" s="220"/>
      <c r="X26" s="220"/>
      <c r="Y26" s="220"/>
      <c r="Z26" s="300"/>
    </row>
    <row r="27" spans="2:26" s="156" customFormat="1" ht="18.75" customHeight="1">
      <c r="B27" s="231"/>
      <c r="C27" s="273"/>
      <c r="D27" s="244" t="s">
        <v>697</v>
      </c>
      <c r="E27" s="244"/>
      <c r="F27" s="244"/>
      <c r="G27" s="244"/>
      <c r="H27" s="244"/>
      <c r="I27" s="222"/>
      <c r="J27" s="245">
        <v>50000</v>
      </c>
      <c r="K27" s="229"/>
      <c r="L27" s="230"/>
      <c r="O27" s="177"/>
      <c r="P27" s="177"/>
      <c r="Q27" s="310"/>
      <c r="R27" s="297"/>
      <c r="S27" s="297"/>
      <c r="T27" s="297"/>
      <c r="U27" s="297"/>
      <c r="V27" s="266"/>
      <c r="W27" s="220"/>
      <c r="X27" s="220"/>
      <c r="Y27" s="220"/>
      <c r="Z27" s="300"/>
    </row>
    <row r="28" spans="2:26" s="156" customFormat="1" ht="18.75" customHeight="1">
      <c r="B28" s="231"/>
      <c r="C28" s="273"/>
      <c r="D28" s="246" t="s">
        <v>698</v>
      </c>
      <c r="E28" s="246"/>
      <c r="F28" s="246"/>
      <c r="G28" s="246"/>
      <c r="H28" s="246"/>
      <c r="I28" s="247"/>
      <c r="J28" s="248">
        <v>13500</v>
      </c>
      <c r="K28" s="229"/>
      <c r="L28" s="230"/>
      <c r="O28" s="177"/>
      <c r="P28" s="177"/>
      <c r="Q28" s="310"/>
      <c r="R28" s="257"/>
      <c r="S28" s="220"/>
      <c r="T28" s="220"/>
      <c r="U28" s="258"/>
      <c r="V28" s="266"/>
      <c r="W28" s="220"/>
      <c r="X28" s="220"/>
      <c r="Y28" s="220"/>
      <c r="Z28" s="300"/>
    </row>
    <row r="29" spans="2:26" s="156" customFormat="1" ht="18.75" customHeight="1">
      <c r="B29" s="231"/>
      <c r="C29" s="273" t="s">
        <v>706</v>
      </c>
      <c r="D29" s="242"/>
      <c r="E29" s="242"/>
      <c r="F29" s="242"/>
      <c r="G29" s="242"/>
      <c r="H29" s="242"/>
      <c r="I29" s="220"/>
      <c r="J29" s="243"/>
      <c r="K29" s="229"/>
      <c r="L29" s="230"/>
      <c r="O29" s="177"/>
      <c r="P29" s="177"/>
      <c r="Q29" s="310"/>
      <c r="R29" s="257"/>
      <c r="S29" s="220"/>
      <c r="T29" s="220"/>
      <c r="U29" s="258"/>
      <c r="V29" s="266"/>
      <c r="W29" s="220"/>
      <c r="X29" s="220"/>
      <c r="Y29" s="220"/>
      <c r="Z29" s="300"/>
    </row>
    <row r="30" spans="2:26" s="156" customFormat="1" ht="18.75" customHeight="1">
      <c r="B30" s="231"/>
      <c r="C30" s="273"/>
      <c r="D30" s="244" t="s">
        <v>697</v>
      </c>
      <c r="E30" s="244"/>
      <c r="F30" s="244"/>
      <c r="G30" s="244"/>
      <c r="H30" s="244"/>
      <c r="I30" s="222"/>
      <c r="J30" s="245">
        <v>110000</v>
      </c>
      <c r="K30" s="229"/>
      <c r="L30" s="230"/>
      <c r="O30" s="177"/>
      <c r="P30" s="177"/>
      <c r="Q30" s="310"/>
      <c r="R30" s="257"/>
      <c r="S30" s="220"/>
      <c r="T30" s="220"/>
      <c r="U30" s="258"/>
      <c r="V30" s="266"/>
      <c r="W30" s="220"/>
      <c r="X30" s="220"/>
      <c r="Y30" s="220"/>
      <c r="Z30" s="300"/>
    </row>
    <row r="31" spans="2:26" s="156" customFormat="1" ht="18.75" customHeight="1">
      <c r="B31" s="231"/>
      <c r="C31" s="273"/>
      <c r="D31" s="246" t="s">
        <v>698</v>
      </c>
      <c r="E31" s="246"/>
      <c r="F31" s="246"/>
      <c r="G31" s="246"/>
      <c r="H31" s="246"/>
      <c r="I31" s="247"/>
      <c r="J31" s="248">
        <v>29700</v>
      </c>
      <c r="K31" s="229"/>
      <c r="L31" s="230"/>
      <c r="O31" s="177"/>
      <c r="P31" s="177"/>
      <c r="Q31" s="310"/>
      <c r="R31" s="257"/>
      <c r="S31" s="220"/>
      <c r="T31" s="220"/>
      <c r="U31" s="258"/>
      <c r="V31" s="266"/>
      <c r="W31" s="220"/>
      <c r="X31" s="220"/>
      <c r="Y31" s="220"/>
      <c r="Z31" s="300"/>
    </row>
    <row r="32" spans="2:26" s="156" customFormat="1" ht="18.75" customHeight="1">
      <c r="B32" s="231"/>
      <c r="C32" s="273" t="s">
        <v>709</v>
      </c>
      <c r="D32" s="242"/>
      <c r="E32" s="242"/>
      <c r="F32" s="242"/>
      <c r="G32" s="242"/>
      <c r="H32" s="242"/>
      <c r="I32" s="220"/>
      <c r="J32" s="243" t="s">
        <v>708</v>
      </c>
      <c r="K32" s="229"/>
      <c r="L32" s="230"/>
      <c r="O32" s="177"/>
      <c r="P32" s="177"/>
      <c r="Q32" s="310"/>
      <c r="R32" s="257"/>
      <c r="S32" s="220"/>
      <c r="T32" s="220"/>
      <c r="U32" s="258"/>
      <c r="V32" s="266"/>
      <c r="W32" s="220"/>
      <c r="X32" s="220"/>
      <c r="Y32" s="220"/>
      <c r="Z32" s="300"/>
    </row>
    <row r="33" spans="2:26" s="156" customFormat="1" ht="18.75" customHeight="1">
      <c r="B33" s="231"/>
      <c r="C33" s="273"/>
      <c r="D33" s="244" t="s">
        <v>697</v>
      </c>
      <c r="E33" s="244"/>
      <c r="F33" s="244"/>
      <c r="G33" s="244"/>
      <c r="H33" s="244"/>
      <c r="I33" s="222"/>
      <c r="J33" s="245">
        <v>10000</v>
      </c>
      <c r="K33" s="229"/>
      <c r="L33" s="230"/>
      <c r="O33" s="177"/>
      <c r="P33" s="177"/>
      <c r="Q33" s="310"/>
      <c r="R33" s="257"/>
      <c r="S33" s="220"/>
      <c r="T33" s="220"/>
      <c r="U33" s="258"/>
      <c r="V33" s="266"/>
      <c r="W33" s="220"/>
      <c r="X33" s="220"/>
      <c r="Y33" s="220"/>
      <c r="Z33" s="300"/>
    </row>
    <row r="34" spans="2:26" s="156" customFormat="1" ht="18.75" customHeight="1">
      <c r="B34" s="231"/>
      <c r="C34" s="273"/>
      <c r="D34" s="246" t="s">
        <v>698</v>
      </c>
      <c r="E34" s="246"/>
      <c r="F34" s="246"/>
      <c r="G34" s="246"/>
      <c r="H34" s="246"/>
      <c r="I34" s="247"/>
      <c r="J34" s="248">
        <v>2700</v>
      </c>
      <c r="K34" s="229"/>
      <c r="L34" s="230"/>
      <c r="O34" s="177"/>
      <c r="P34" s="177"/>
      <c r="Q34" s="310"/>
      <c r="R34" s="257"/>
      <c r="S34" s="220"/>
      <c r="T34" s="220"/>
      <c r="U34" s="258"/>
      <c r="V34" s="266"/>
      <c r="W34" s="220"/>
      <c r="X34" s="220"/>
      <c r="Y34" s="220"/>
      <c r="Z34" s="300"/>
    </row>
    <row r="35" spans="2:26" s="156" customFormat="1" ht="18.75" customHeight="1">
      <c r="B35" s="231"/>
      <c r="C35" s="220" t="s">
        <v>667</v>
      </c>
      <c r="D35" s="239"/>
      <c r="E35" s="239"/>
      <c r="F35" s="232"/>
      <c r="G35" s="258"/>
      <c r="H35" s="294"/>
      <c r="I35" s="294"/>
      <c r="J35" s="294"/>
      <c r="K35" s="229"/>
      <c r="L35" s="230"/>
      <c r="O35" s="177"/>
      <c r="P35" s="177"/>
      <c r="Q35" s="220"/>
      <c r="R35" s="220"/>
      <c r="S35" s="306"/>
      <c r="T35" s="306"/>
      <c r="U35" s="305"/>
      <c r="V35" s="305"/>
      <c r="W35" s="307"/>
      <c r="X35" s="307"/>
      <c r="Y35" s="242"/>
      <c r="Z35" s="242"/>
    </row>
    <row r="36" spans="2:26" s="156" customFormat="1" ht="18" customHeight="1">
      <c r="B36" s="231"/>
      <c r="C36" s="220"/>
      <c r="D36" s="397" t="s">
        <v>668</v>
      </c>
      <c r="E36" s="397"/>
      <c r="F36" s="397"/>
      <c r="G36" s="397"/>
      <c r="H36" s="397"/>
      <c r="I36" s="302"/>
      <c r="J36" s="302">
        <v>37114</v>
      </c>
      <c r="K36" s="229"/>
      <c r="L36" s="230"/>
      <c r="O36" s="177"/>
      <c r="P36" s="177"/>
      <c r="Q36" s="242"/>
      <c r="R36" s="242"/>
      <c r="S36" s="307"/>
      <c r="T36" s="307"/>
      <c r="U36" s="243"/>
      <c r="V36" s="309"/>
      <c r="W36" s="307"/>
      <c r="X36" s="307"/>
      <c r="Y36" s="242"/>
      <c r="Z36" s="242"/>
    </row>
    <row r="37" spans="2:26" s="156" customFormat="1" ht="17.25" customHeight="1">
      <c r="B37" s="231"/>
      <c r="C37" s="257"/>
      <c r="D37" s="247" t="s">
        <v>661</v>
      </c>
      <c r="E37" s="247"/>
      <c r="F37" s="247"/>
      <c r="G37" s="303"/>
      <c r="H37" s="304"/>
      <c r="I37" s="304"/>
      <c r="J37" s="304">
        <v>8165</v>
      </c>
      <c r="K37" s="229"/>
      <c r="L37" s="230"/>
      <c r="O37" s="177"/>
      <c r="P37" s="177"/>
      <c r="Q37" s="242"/>
      <c r="R37" s="242"/>
      <c r="S37" s="242"/>
      <c r="T37" s="242"/>
      <c r="U37" s="242"/>
      <c r="V37" s="309"/>
      <c r="W37" s="283"/>
      <c r="X37" s="283"/>
      <c r="Y37" s="283"/>
      <c r="Z37" s="311"/>
    </row>
    <row r="38" spans="2:26" s="156" customFormat="1" ht="17.25" customHeight="1">
      <c r="B38" s="231"/>
      <c r="C38" s="257" t="s">
        <v>591</v>
      </c>
      <c r="D38" s="220"/>
      <c r="E38" s="220"/>
      <c r="F38" s="220"/>
      <c r="G38" s="258"/>
      <c r="H38" s="294"/>
      <c r="I38" s="294"/>
      <c r="J38" s="294"/>
      <c r="K38" s="229"/>
      <c r="L38" s="230"/>
      <c r="O38" s="177"/>
      <c r="P38" s="177"/>
      <c r="Q38" s="242"/>
      <c r="R38" s="242"/>
      <c r="S38" s="242"/>
      <c r="T38" s="242"/>
      <c r="U38" s="242"/>
      <c r="V38" s="309"/>
      <c r="W38" s="283"/>
      <c r="X38" s="283"/>
      <c r="Y38" s="283"/>
      <c r="Z38" s="311"/>
    </row>
    <row r="39" spans="2:26" s="156" customFormat="1" ht="17.25" customHeight="1">
      <c r="B39" s="231"/>
      <c r="C39" s="257"/>
      <c r="D39" s="222" t="s">
        <v>653</v>
      </c>
      <c r="E39" s="222"/>
      <c r="F39" s="222"/>
      <c r="G39" s="301"/>
      <c r="H39" s="302"/>
      <c r="I39" s="302"/>
      <c r="J39" s="302">
        <v>110908</v>
      </c>
      <c r="K39" s="229"/>
      <c r="L39" s="230"/>
      <c r="O39" s="177"/>
      <c r="P39" s="177"/>
      <c r="Q39" s="242"/>
      <c r="R39" s="242"/>
      <c r="S39" s="242"/>
      <c r="T39" s="242"/>
      <c r="U39" s="242"/>
      <c r="V39" s="309"/>
      <c r="W39" s="283"/>
      <c r="X39" s="283"/>
      <c r="Y39" s="283"/>
      <c r="Z39" s="311"/>
    </row>
    <row r="40" spans="2:26" s="156" customFormat="1" ht="17.25" customHeight="1">
      <c r="B40" s="231"/>
      <c r="C40" s="257"/>
      <c r="D40" s="247" t="s">
        <v>651</v>
      </c>
      <c r="E40" s="247"/>
      <c r="F40" s="247"/>
      <c r="G40" s="303"/>
      <c r="H40" s="304"/>
      <c r="I40" s="304"/>
      <c r="J40" s="304">
        <v>29945</v>
      </c>
      <c r="K40" s="229"/>
      <c r="L40" s="230"/>
      <c r="O40" s="177"/>
      <c r="P40" s="177"/>
      <c r="Q40" s="242"/>
      <c r="R40" s="242"/>
      <c r="S40" s="242"/>
      <c r="T40" s="242"/>
      <c r="U40" s="242"/>
      <c r="V40" s="309"/>
      <c r="W40" s="283"/>
      <c r="X40" s="283"/>
      <c r="Y40" s="283"/>
      <c r="Z40" s="311"/>
    </row>
    <row r="41" spans="2:26" s="156" customFormat="1" ht="18.75" customHeight="1">
      <c r="B41" s="231"/>
      <c r="C41" s="236"/>
      <c r="D41" s="242"/>
      <c r="E41" s="240" t="s">
        <v>589</v>
      </c>
      <c r="F41" s="239"/>
      <c r="G41" s="239"/>
      <c r="H41" s="239"/>
      <c r="I41" s="2"/>
      <c r="J41" s="343">
        <f>SUM(J16:J40)</f>
        <v>1475732</v>
      </c>
      <c r="K41" s="229"/>
      <c r="L41" s="230"/>
      <c r="O41" s="177"/>
      <c r="P41" s="177"/>
      <c r="Q41" s="220"/>
      <c r="R41" s="220"/>
      <c r="S41" s="306"/>
      <c r="T41" s="306"/>
      <c r="U41" s="305"/>
      <c r="V41" s="305"/>
      <c r="W41" s="312"/>
      <c r="X41" s="312"/>
      <c r="Y41" s="312"/>
      <c r="Z41" s="258"/>
    </row>
    <row r="42" spans="2:26" s="156" customFormat="1" ht="18.75" customHeight="1">
      <c r="B42" s="231"/>
      <c r="C42" s="236"/>
      <c r="D42" s="242"/>
      <c r="E42" s="240"/>
      <c r="F42" s="239"/>
      <c r="G42" s="239"/>
      <c r="H42" s="239"/>
      <c r="I42" s="2"/>
      <c r="J42" s="343"/>
      <c r="K42" s="229"/>
      <c r="L42" s="230"/>
      <c r="O42" s="177"/>
      <c r="P42" s="177"/>
      <c r="Q42" s="220"/>
      <c r="R42" s="220"/>
      <c r="S42" s="306"/>
      <c r="T42" s="306"/>
      <c r="U42" s="305"/>
      <c r="V42" s="305"/>
      <c r="W42" s="312"/>
      <c r="X42" s="312"/>
      <c r="Y42" s="312"/>
      <c r="Z42" s="258"/>
    </row>
    <row r="43" spans="2:26" s="156" customFormat="1" ht="15.75" customHeight="1">
      <c r="B43" s="234" t="s">
        <v>580</v>
      </c>
      <c r="C43" s="234"/>
      <c r="D43" s="234"/>
      <c r="E43" s="234"/>
      <c r="F43" s="234"/>
      <c r="G43" s="235"/>
      <c r="H43" s="234"/>
      <c r="I43" s="234"/>
      <c r="J43" s="344"/>
      <c r="K43" s="234"/>
      <c r="L43" s="235"/>
      <c r="M43" s="2"/>
      <c r="O43" s="177"/>
      <c r="P43" s="177"/>
      <c r="Q43" s="242"/>
      <c r="R43" s="242"/>
      <c r="S43" s="242"/>
      <c r="T43" s="242"/>
      <c r="U43" s="242"/>
      <c r="V43" s="309"/>
      <c r="W43" s="242"/>
      <c r="X43" s="307"/>
      <c r="Y43" s="307"/>
      <c r="Z43" s="243"/>
    </row>
    <row r="44" spans="2:26" s="156" customFormat="1" ht="18.75" customHeight="1">
      <c r="B44" s="253"/>
      <c r="C44" s="251" t="s">
        <v>581</v>
      </c>
      <c r="D44" s="251"/>
      <c r="E44" s="251"/>
      <c r="F44" s="251"/>
      <c r="G44" s="251"/>
      <c r="H44" s="252"/>
      <c r="I44" s="251" t="s">
        <v>582</v>
      </c>
      <c r="J44" s="345"/>
      <c r="K44" s="251"/>
      <c r="L44" s="251"/>
      <c r="M44" s="252"/>
      <c r="O44" s="177"/>
      <c r="P44" s="177"/>
      <c r="Q44" s="242"/>
      <c r="R44" s="242"/>
      <c r="S44" s="242"/>
      <c r="T44" s="242"/>
      <c r="U44" s="242"/>
      <c r="V44" s="309"/>
      <c r="W44" s="242"/>
      <c r="X44" s="307"/>
      <c r="Y44" s="307"/>
      <c r="Z44" s="243"/>
    </row>
    <row r="45" spans="2:26" s="156" customFormat="1" ht="18.75" customHeight="1">
      <c r="B45" s="253" t="s">
        <v>699</v>
      </c>
      <c r="C45" s="238"/>
      <c r="D45" s="251"/>
      <c r="E45" s="251"/>
      <c r="F45" s="251"/>
      <c r="G45" s="251"/>
      <c r="H45" s="254"/>
      <c r="I45" s="254"/>
      <c r="J45" s="346"/>
      <c r="K45" s="220"/>
      <c r="L45" s="220"/>
      <c r="M45" s="252"/>
      <c r="O45" s="177"/>
      <c r="P45" s="177"/>
      <c r="Q45" s="242"/>
      <c r="R45" s="242"/>
      <c r="S45" s="242"/>
      <c r="T45" s="242"/>
      <c r="U45" s="242"/>
      <c r="V45" s="309"/>
      <c r="W45" s="242"/>
      <c r="X45" s="307"/>
      <c r="Y45" s="307"/>
      <c r="Z45" s="243"/>
    </row>
    <row r="46" spans="2:26" s="156" customFormat="1" ht="18.75" customHeight="1">
      <c r="B46" s="253" t="s">
        <v>700</v>
      </c>
      <c r="C46" s="238"/>
      <c r="D46" s="251"/>
      <c r="E46" s="251"/>
      <c r="F46" s="251"/>
      <c r="G46" s="251"/>
      <c r="H46" s="253" t="s">
        <v>701</v>
      </c>
      <c r="I46" s="254"/>
      <c r="J46" s="346"/>
      <c r="K46" s="220"/>
      <c r="L46" s="220"/>
      <c r="M46" s="252"/>
      <c r="O46" s="177"/>
      <c r="P46" s="177"/>
      <c r="Q46" s="242"/>
      <c r="R46" s="242"/>
      <c r="S46" s="242"/>
      <c r="T46" s="242"/>
      <c r="U46" s="242"/>
      <c r="V46" s="309"/>
      <c r="W46" s="242"/>
      <c r="X46" s="307"/>
      <c r="Y46" s="307"/>
      <c r="Z46" s="243"/>
    </row>
    <row r="47" spans="2:26" s="156" customFormat="1" ht="45.75" customHeight="1">
      <c r="B47" s="2"/>
      <c r="C47" s="401" t="s">
        <v>588</v>
      </c>
      <c r="D47" s="401"/>
      <c r="E47" s="401"/>
      <c r="F47" s="338">
        <v>254000</v>
      </c>
      <c r="G47" s="220"/>
      <c r="H47" s="232"/>
      <c r="I47" s="401" t="s">
        <v>588</v>
      </c>
      <c r="J47" s="401"/>
      <c r="K47" s="339">
        <v>254000</v>
      </c>
      <c r="L47" s="220"/>
      <c r="M47" s="255"/>
      <c r="O47" s="177"/>
      <c r="P47" s="177"/>
      <c r="Q47" s="242"/>
      <c r="R47" s="242"/>
      <c r="S47" s="242"/>
      <c r="T47" s="242"/>
      <c r="U47" s="242"/>
      <c r="V47" s="309"/>
      <c r="W47" s="242"/>
      <c r="X47" s="306"/>
      <c r="Y47" s="307"/>
      <c r="Z47" s="243"/>
    </row>
    <row r="48" spans="1:26" s="282" customFormat="1" ht="18" customHeight="1">
      <c r="A48" s="253" t="s">
        <v>578</v>
      </c>
      <c r="B48" s="238"/>
      <c r="C48" s="251"/>
      <c r="D48" s="251"/>
      <c r="E48" s="251"/>
      <c r="F48" s="251"/>
      <c r="G48" s="254"/>
      <c r="H48" s="254"/>
      <c r="I48" s="220"/>
      <c r="J48" s="346"/>
      <c r="K48" s="220"/>
      <c r="L48" s="220"/>
      <c r="Q48" s="242"/>
      <c r="R48" s="242"/>
      <c r="S48" s="242"/>
      <c r="T48" s="242"/>
      <c r="U48" s="242"/>
      <c r="V48" s="309"/>
      <c r="W48" s="242"/>
      <c r="X48" s="307"/>
      <c r="Y48" s="307"/>
      <c r="Z48" s="243"/>
    </row>
    <row r="49" spans="1:12" s="282" customFormat="1" ht="18.75" customHeight="1">
      <c r="A49" s="2"/>
      <c r="B49" s="2" t="s">
        <v>652</v>
      </c>
      <c r="C49" s="331"/>
      <c r="D49" s="331"/>
      <c r="E49" s="214"/>
      <c r="F49" s="215"/>
      <c r="G49" s="232"/>
      <c r="H49" s="2" t="s">
        <v>652</v>
      </c>
      <c r="I49" s="333"/>
      <c r="J49" s="347"/>
      <c r="K49" s="281"/>
      <c r="L49" s="258"/>
    </row>
    <row r="50" spans="1:12" s="282" customFormat="1" ht="18.75" customHeight="1">
      <c r="A50" s="145"/>
      <c r="B50" s="203"/>
      <c r="C50" s="403" t="s">
        <v>703</v>
      </c>
      <c r="D50" s="403"/>
      <c r="E50" s="403"/>
      <c r="F50" s="221">
        <v>20000</v>
      </c>
      <c r="G50" s="258"/>
      <c r="H50" s="333"/>
      <c r="I50" s="334" t="s">
        <v>704</v>
      </c>
      <c r="J50" s="330"/>
      <c r="K50" s="233">
        <v>20000</v>
      </c>
      <c r="L50" s="232"/>
    </row>
    <row r="51" spans="1:12" s="282" customFormat="1" ht="18.75" customHeight="1">
      <c r="A51" s="145"/>
      <c r="B51" s="203"/>
      <c r="C51" s="363" t="s">
        <v>712</v>
      </c>
      <c r="D51" s="364"/>
      <c r="E51" s="364"/>
      <c r="F51" s="365">
        <v>45000</v>
      </c>
      <c r="G51" s="258"/>
      <c r="H51" s="333"/>
      <c r="I51" s="366" t="s">
        <v>713</v>
      </c>
      <c r="J51" s="367"/>
      <c r="K51" s="272">
        <v>45000</v>
      </c>
      <c r="L51" s="232"/>
    </row>
    <row r="52" spans="1:12" s="282" customFormat="1" ht="18.75" customHeight="1">
      <c r="A52" s="145"/>
      <c r="B52" s="164" t="s">
        <v>583</v>
      </c>
      <c r="C52" s="362"/>
      <c r="D52" s="362"/>
      <c r="E52" s="362"/>
      <c r="F52" s="221">
        <v>1096</v>
      </c>
      <c r="G52" s="258"/>
      <c r="H52" s="368" t="s">
        <v>714</v>
      </c>
      <c r="I52" s="334"/>
      <c r="J52" s="330"/>
      <c r="K52" s="233">
        <v>1096</v>
      </c>
      <c r="L52" s="232"/>
    </row>
    <row r="53" spans="1:12" s="282" customFormat="1" ht="18.75" customHeight="1">
      <c r="A53" s="145"/>
      <c r="B53" s="203"/>
      <c r="C53" s="340"/>
      <c r="D53" s="340"/>
      <c r="E53" s="340"/>
      <c r="F53" s="270"/>
      <c r="G53" s="258"/>
      <c r="H53" s="333"/>
      <c r="I53" s="341"/>
      <c r="J53" s="284"/>
      <c r="K53" s="232"/>
      <c r="L53" s="232"/>
    </row>
    <row r="54" spans="1:12" s="282" customFormat="1" ht="18.75" customHeight="1">
      <c r="A54" s="174" t="s">
        <v>710</v>
      </c>
      <c r="B54" s="155"/>
      <c r="C54" s="155"/>
      <c r="D54" s="155"/>
      <c r="E54" s="155"/>
      <c r="F54" s="224"/>
      <c r="G54" s="155"/>
      <c r="H54" s="178"/>
      <c r="I54" s="173"/>
      <c r="J54" s="284"/>
      <c r="K54" s="232"/>
      <c r="L54" s="232"/>
    </row>
    <row r="55" spans="1:12" s="282" customFormat="1" ht="18.75" customHeight="1">
      <c r="A55" s="242"/>
      <c r="B55" s="242"/>
      <c r="C55" s="242"/>
      <c r="D55" s="242"/>
      <c r="E55" s="266"/>
      <c r="F55" s="280"/>
      <c r="G55" s="280"/>
      <c r="H55" s="400" t="s">
        <v>584</v>
      </c>
      <c r="I55" s="400"/>
      <c r="J55" s="400"/>
      <c r="K55" s="232"/>
      <c r="L55" s="232"/>
    </row>
    <row r="56" spans="1:12" s="282" customFormat="1" ht="15" customHeight="1">
      <c r="A56" s="242"/>
      <c r="B56" s="242"/>
      <c r="C56" s="242"/>
      <c r="D56" s="242"/>
      <c r="E56" s="266"/>
      <c r="F56" s="242"/>
      <c r="G56"/>
      <c r="H56" s="400" t="s">
        <v>87</v>
      </c>
      <c r="I56" s="400"/>
      <c r="J56" s="400"/>
      <c r="K56" s="232"/>
      <c r="L56" s="232"/>
    </row>
    <row r="57" spans="1:12" s="282" customFormat="1" ht="18.75" customHeight="1">
      <c r="A57" s="145"/>
      <c r="B57" s="203"/>
      <c r="C57" s="340"/>
      <c r="D57" s="340"/>
      <c r="E57" s="340"/>
      <c r="F57" s="270"/>
      <c r="G57" s="258"/>
      <c r="H57" s="333"/>
      <c r="I57" s="341"/>
      <c r="J57" s="284"/>
      <c r="K57" s="232"/>
      <c r="L57" s="232"/>
    </row>
    <row r="58" spans="1:20" s="282" customFormat="1" ht="18.75" customHeight="1">
      <c r="A58" s="402" t="s">
        <v>574</v>
      </c>
      <c r="B58" s="402"/>
      <c r="C58" s="402"/>
      <c r="D58" s="402"/>
      <c r="E58" s="402"/>
      <c r="F58" s="402"/>
      <c r="G58" s="402"/>
      <c r="H58" s="402"/>
      <c r="I58" s="402"/>
      <c r="J58" s="402"/>
      <c r="K58" s="284"/>
      <c r="L58" s="232"/>
      <c r="Q58" s="220"/>
      <c r="R58" s="220"/>
      <c r="S58" s="238"/>
      <c r="T58" s="232"/>
    </row>
    <row r="59" spans="1:20" s="282" customFormat="1" ht="18.75" customHeight="1">
      <c r="A59" s="405" t="s">
        <v>575</v>
      </c>
      <c r="B59" s="405"/>
      <c r="C59" s="405"/>
      <c r="D59" s="405"/>
      <c r="E59" s="405"/>
      <c r="F59" s="405"/>
      <c r="G59" s="405"/>
      <c r="H59" s="405"/>
      <c r="I59" s="405"/>
      <c r="J59" s="405"/>
      <c r="K59" s="284"/>
      <c r="L59" s="232"/>
      <c r="N59"/>
      <c r="O59"/>
      <c r="P59"/>
      <c r="Q59"/>
      <c r="R59"/>
      <c r="S59"/>
      <c r="T59"/>
    </row>
    <row r="60" spans="1:12" s="282" customFormat="1" ht="18.75" customHeight="1">
      <c r="A60" s="406" t="s">
        <v>689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84"/>
      <c r="L60" s="232"/>
    </row>
    <row r="61" spans="1:12" s="282" customFormat="1" ht="18.75" customHeight="1">
      <c r="A61" s="145"/>
      <c r="B61" s="145"/>
      <c r="C61" s="145"/>
      <c r="D61" s="145"/>
      <c r="E61" s="145"/>
      <c r="F61" s="146"/>
      <c r="G61" s="145"/>
      <c r="H61" s="145"/>
      <c r="I61" s="147" t="s">
        <v>576</v>
      </c>
      <c r="J61" s="348"/>
      <c r="K61" s="284"/>
      <c r="L61" s="232"/>
    </row>
    <row r="62" spans="1:12" s="282" customFormat="1" ht="10.5" customHeight="1">
      <c r="A62" s="145"/>
      <c r="B62" s="286"/>
      <c r="C62" s="281"/>
      <c r="D62" s="281"/>
      <c r="E62" s="281"/>
      <c r="F62" s="270"/>
      <c r="G62" s="258"/>
      <c r="H62" s="284"/>
      <c r="I62" s="284"/>
      <c r="J62" s="284"/>
      <c r="K62" s="284"/>
      <c r="L62" s="232"/>
    </row>
    <row r="63" spans="1:12" s="282" customFormat="1" ht="18.75" customHeight="1">
      <c r="A63" s="234" t="s">
        <v>580</v>
      </c>
      <c r="B63" s="234"/>
      <c r="C63" s="234"/>
      <c r="D63" s="234"/>
      <c r="E63" s="234"/>
      <c r="F63" s="235"/>
      <c r="G63" s="234"/>
      <c r="H63" s="234"/>
      <c r="I63" s="234"/>
      <c r="J63" s="344"/>
      <c r="K63" s="235"/>
      <c r="L63" s="232"/>
    </row>
    <row r="64" spans="1:12" s="282" customFormat="1" ht="18.75" customHeight="1">
      <c r="A64" s="251"/>
      <c r="B64" s="251"/>
      <c r="C64" s="251"/>
      <c r="D64" s="251"/>
      <c r="E64" s="251"/>
      <c r="F64" s="252"/>
      <c r="G64" s="251"/>
      <c r="H64" s="251"/>
      <c r="I64" s="251"/>
      <c r="J64" s="349"/>
      <c r="K64" s="252"/>
      <c r="L64" s="232"/>
    </row>
    <row r="65" spans="1:12" s="282" customFormat="1" ht="18.75" customHeight="1">
      <c r="A65" s="253"/>
      <c r="B65" s="251" t="s">
        <v>581</v>
      </c>
      <c r="C65" s="251"/>
      <c r="D65" s="251"/>
      <c r="E65" s="251"/>
      <c r="F65" s="251"/>
      <c r="G65" s="252"/>
      <c r="H65" s="251" t="s">
        <v>582</v>
      </c>
      <c r="I65" s="156"/>
      <c r="J65" s="349"/>
      <c r="K65" s="251"/>
      <c r="L65" s="232"/>
    </row>
    <row r="66" spans="1:12" s="282" customFormat="1" ht="18.75" customHeight="1">
      <c r="A66" s="253" t="s">
        <v>578</v>
      </c>
      <c r="B66" s="238"/>
      <c r="C66" s="251"/>
      <c r="D66" s="251"/>
      <c r="E66" s="251"/>
      <c r="F66" s="251"/>
      <c r="G66" s="254"/>
      <c r="H66" s="254"/>
      <c r="I66" s="220"/>
      <c r="J66" s="346"/>
      <c r="K66" s="220"/>
      <c r="L66" s="232"/>
    </row>
    <row r="67" spans="1:12" s="282" customFormat="1" ht="18.75" customHeight="1">
      <c r="A67" s="2"/>
      <c r="B67" s="2" t="s">
        <v>688</v>
      </c>
      <c r="C67" s="331"/>
      <c r="D67" s="331"/>
      <c r="E67" s="214"/>
      <c r="F67" s="215"/>
      <c r="G67" s="232"/>
      <c r="H67" s="333" t="s">
        <v>687</v>
      </c>
      <c r="I67" s="333"/>
      <c r="J67" s="347"/>
      <c r="K67" s="281"/>
      <c r="L67" s="232"/>
    </row>
    <row r="68" spans="1:11" s="282" customFormat="1" ht="18.75" customHeight="1">
      <c r="A68" s="145"/>
      <c r="B68" s="203"/>
      <c r="C68" s="403" t="s">
        <v>618</v>
      </c>
      <c r="D68" s="403"/>
      <c r="E68" s="403"/>
      <c r="F68" s="221">
        <v>20000</v>
      </c>
      <c r="G68" s="258"/>
      <c r="H68" s="333"/>
      <c r="I68" s="334" t="s">
        <v>690</v>
      </c>
      <c r="J68" s="330"/>
      <c r="K68" s="233">
        <v>20000</v>
      </c>
    </row>
    <row r="69" spans="1:12" s="282" customFormat="1" ht="18.75" customHeight="1">
      <c r="A69" s="145"/>
      <c r="B69" s="286"/>
      <c r="C69" s="281"/>
      <c r="D69" s="281"/>
      <c r="E69" s="281"/>
      <c r="F69" s="270"/>
      <c r="G69" s="258"/>
      <c r="H69" s="284"/>
      <c r="I69" s="284"/>
      <c r="J69" s="284"/>
      <c r="K69" s="284"/>
      <c r="L69" s="232"/>
    </row>
    <row r="70" spans="1:12" s="282" customFormat="1" ht="18.75" customHeight="1">
      <c r="A70" s="145"/>
      <c r="B70" s="174" t="s">
        <v>691</v>
      </c>
      <c r="C70" s="155"/>
      <c r="D70" s="155"/>
      <c r="E70" s="155"/>
      <c r="F70" s="155"/>
      <c r="G70" s="224"/>
      <c r="H70" s="155"/>
      <c r="I70" s="178"/>
      <c r="J70" s="173"/>
      <c r="K70" s="284"/>
      <c r="L70" s="232"/>
    </row>
    <row r="71" spans="1:12" s="282" customFormat="1" ht="18.75" customHeight="1">
      <c r="A71" s="145"/>
      <c r="B71" s="242"/>
      <c r="C71" s="242"/>
      <c r="D71" s="242"/>
      <c r="E71" s="242"/>
      <c r="F71" s="266"/>
      <c r="G71" s="280"/>
      <c r="H71" s="280"/>
      <c r="I71" s="400" t="s">
        <v>584</v>
      </c>
      <c r="J71" s="400"/>
      <c r="K71" s="284"/>
      <c r="L71" s="232"/>
    </row>
    <row r="72" spans="2:11" ht="17.25">
      <c r="B72" s="242"/>
      <c r="C72" s="242"/>
      <c r="D72" s="242"/>
      <c r="E72" s="242"/>
      <c r="F72" s="266"/>
      <c r="G72" s="242"/>
      <c r="I72" s="400" t="s">
        <v>87</v>
      </c>
      <c r="J72" s="400"/>
      <c r="K72" s="226"/>
    </row>
    <row r="73" spans="2:11" ht="17.25">
      <c r="B73" s="242"/>
      <c r="C73" s="242"/>
      <c r="D73" s="242"/>
      <c r="E73" s="242"/>
      <c r="F73" s="266"/>
      <c r="G73" s="242"/>
      <c r="I73" s="332"/>
      <c r="J73" s="332"/>
      <c r="K73" s="226"/>
    </row>
    <row r="74" spans="2:11" s="259" customFormat="1" ht="20.25">
      <c r="B74" s="402" t="s">
        <v>574</v>
      </c>
      <c r="C74" s="402"/>
      <c r="D74" s="402"/>
      <c r="E74" s="402"/>
      <c r="F74" s="402"/>
      <c r="G74" s="402"/>
      <c r="H74" s="402"/>
      <c r="I74" s="402"/>
      <c r="J74" s="402"/>
      <c r="K74" s="402"/>
    </row>
    <row r="75" spans="2:11" s="259" customFormat="1" ht="18.75">
      <c r="B75" s="405" t="s">
        <v>575</v>
      </c>
      <c r="C75" s="405"/>
      <c r="D75" s="405"/>
      <c r="E75" s="405"/>
      <c r="F75" s="405"/>
      <c r="G75" s="405"/>
      <c r="H75" s="405"/>
      <c r="I75" s="405"/>
      <c r="J75" s="405"/>
      <c r="K75" s="405"/>
    </row>
    <row r="76" spans="2:11" s="259" customFormat="1" ht="18.75">
      <c r="B76" s="406" t="s">
        <v>680</v>
      </c>
      <c r="C76" s="406"/>
      <c r="D76" s="406"/>
      <c r="E76" s="406"/>
      <c r="F76" s="406"/>
      <c r="G76" s="406"/>
      <c r="H76" s="406"/>
      <c r="I76" s="406"/>
      <c r="J76" s="406"/>
      <c r="K76" s="406"/>
    </row>
    <row r="77" spans="2:11" s="259" customFormat="1" ht="18.75">
      <c r="B77" s="145"/>
      <c r="C77" s="145"/>
      <c r="D77" s="145"/>
      <c r="E77" s="145"/>
      <c r="F77" s="145"/>
      <c r="G77" s="146"/>
      <c r="H77" s="145"/>
      <c r="I77" s="145"/>
      <c r="J77" s="3" t="s">
        <v>576</v>
      </c>
      <c r="K77" s="146"/>
    </row>
    <row r="78" spans="2:11" s="259" customFormat="1" ht="18.75">
      <c r="B78" s="161" t="s">
        <v>585</v>
      </c>
      <c r="C78" s="161"/>
      <c r="D78" s="161"/>
      <c r="E78" s="161"/>
      <c r="F78" s="161"/>
      <c r="G78" s="161"/>
      <c r="H78" s="162"/>
      <c r="I78" s="145"/>
      <c r="J78" s="350"/>
      <c r="K78" s="146"/>
    </row>
    <row r="79" spans="2:11" s="259" customFormat="1" ht="18.75">
      <c r="B79" s="163"/>
      <c r="C79" s="2" t="s">
        <v>676</v>
      </c>
      <c r="D79" s="168"/>
      <c r="E79" s="167"/>
      <c r="F79" s="167"/>
      <c r="G79" s="167"/>
      <c r="H79" s="169"/>
      <c r="I79" s="200"/>
      <c r="J79" s="351"/>
      <c r="K79" s="148"/>
    </row>
    <row r="80" spans="2:11" s="259" customFormat="1" ht="18.75">
      <c r="B80" s="163"/>
      <c r="C80" s="2"/>
      <c r="D80" s="322" t="s">
        <v>677</v>
      </c>
      <c r="E80" s="164"/>
      <c r="F80" s="164"/>
      <c r="G80" s="164"/>
      <c r="H80" s="166"/>
      <c r="I80" s="201"/>
      <c r="J80" s="352">
        <v>526000</v>
      </c>
      <c r="K80" s="148"/>
    </row>
    <row r="81" spans="2:11" s="259" customFormat="1" ht="18.75">
      <c r="B81" s="161" t="s">
        <v>590</v>
      </c>
      <c r="C81" s="161"/>
      <c r="D81" s="161"/>
      <c r="E81" s="161"/>
      <c r="F81" s="161"/>
      <c r="G81" s="161"/>
      <c r="H81" s="188"/>
      <c r="I81" s="184"/>
      <c r="J81" s="207"/>
      <c r="K81" s="185"/>
    </row>
    <row r="82" spans="2:11" s="259" customFormat="1" ht="18.75">
      <c r="B82" s="163"/>
      <c r="C82" s="325" t="s">
        <v>681</v>
      </c>
      <c r="D82" s="325"/>
      <c r="E82" s="313"/>
      <c r="F82" s="155"/>
      <c r="G82" s="155"/>
      <c r="H82" s="173"/>
      <c r="I82" s="193"/>
      <c r="J82" s="207"/>
      <c r="K82" s="190"/>
    </row>
    <row r="83" spans="2:11" s="259" customFormat="1" ht="18.75">
      <c r="B83" s="163"/>
      <c r="C83" s="326"/>
      <c r="D83" s="322" t="s">
        <v>682</v>
      </c>
      <c r="E83" s="244"/>
      <c r="F83" s="175"/>
      <c r="G83" s="175"/>
      <c r="H83" s="172"/>
      <c r="I83" s="210"/>
      <c r="J83" s="211">
        <v>526000</v>
      </c>
      <c r="K83" s="190"/>
    </row>
    <row r="84" spans="2:11" s="259" customFormat="1" ht="18.75">
      <c r="B84" s="163"/>
      <c r="C84" s="155"/>
      <c r="D84" s="155"/>
      <c r="E84" s="155"/>
      <c r="F84" s="155"/>
      <c r="G84" s="155"/>
      <c r="H84" s="173"/>
      <c r="I84" s="193"/>
      <c r="J84" s="207"/>
      <c r="K84" s="190"/>
    </row>
    <row r="85" spans="2:11" s="259" customFormat="1" ht="19.5">
      <c r="B85" s="161" t="s">
        <v>580</v>
      </c>
      <c r="C85" s="161"/>
      <c r="D85" s="161"/>
      <c r="E85" s="161"/>
      <c r="F85" s="161"/>
      <c r="G85" s="162"/>
      <c r="H85" s="161"/>
      <c r="I85" s="161"/>
      <c r="J85" s="212"/>
      <c r="K85" s="152"/>
    </row>
    <row r="86" spans="2:12" s="259" customFormat="1" ht="18.75">
      <c r="B86" s="213" t="s">
        <v>581</v>
      </c>
      <c r="C86" s="213"/>
      <c r="D86" s="213"/>
      <c r="E86" s="213"/>
      <c r="F86" s="213"/>
      <c r="I86" s="213" t="s">
        <v>582</v>
      </c>
      <c r="J86" s="353"/>
      <c r="K86" s="212"/>
      <c r="L86" s="150"/>
    </row>
    <row r="87" spans="2:12" s="259" customFormat="1" ht="18.75">
      <c r="B87" s="204" t="s">
        <v>578</v>
      </c>
      <c r="C87" s="213"/>
      <c r="D87" s="213"/>
      <c r="E87" s="213"/>
      <c r="F87" s="213"/>
      <c r="H87" s="167"/>
      <c r="I87" s="167"/>
      <c r="J87" s="354"/>
      <c r="K87" s="212"/>
      <c r="L87" s="160"/>
    </row>
    <row r="88" spans="2:12" s="259" customFormat="1" ht="16.5">
      <c r="B88" s="2" t="s">
        <v>592</v>
      </c>
      <c r="C88" s="320"/>
      <c r="D88" s="320"/>
      <c r="E88" s="214"/>
      <c r="F88" s="215"/>
      <c r="H88" s="42"/>
      <c r="I88" s="2" t="s">
        <v>592</v>
      </c>
      <c r="J88" s="355"/>
      <c r="K88" s="42"/>
      <c r="L88" s="42"/>
    </row>
    <row r="89" spans="2:12" s="259" customFormat="1" ht="16.5" customHeight="1">
      <c r="B89" s="203"/>
      <c r="C89" s="403" t="s">
        <v>618</v>
      </c>
      <c r="D89" s="403"/>
      <c r="E89" s="403"/>
      <c r="F89" s="221">
        <v>12000</v>
      </c>
      <c r="I89" s="222" t="s">
        <v>685</v>
      </c>
      <c r="J89" s="356"/>
      <c r="K89" s="216">
        <v>12000</v>
      </c>
      <c r="L89" s="42"/>
    </row>
    <row r="90" spans="2:12" s="259" customFormat="1" ht="18.75" customHeight="1">
      <c r="B90" s="167"/>
      <c r="C90" s="404"/>
      <c r="D90" s="404"/>
      <c r="E90" s="169"/>
      <c r="F90" s="167"/>
      <c r="G90" s="215"/>
      <c r="H90" s="205"/>
      <c r="I90" s="218"/>
      <c r="J90" s="219"/>
      <c r="K90" s="160"/>
      <c r="L90" s="42"/>
    </row>
    <row r="91" spans="1:10" s="151" customFormat="1" ht="20.25">
      <c r="A91" s="335"/>
      <c r="B91" s="174" t="s">
        <v>692</v>
      </c>
      <c r="C91" s="155"/>
      <c r="D91" s="155"/>
      <c r="E91" s="155"/>
      <c r="F91" s="155"/>
      <c r="G91" s="224"/>
      <c r="H91" s="155"/>
      <c r="I91" s="178"/>
      <c r="J91" s="173"/>
    </row>
    <row r="92" spans="1:10" s="151" customFormat="1" ht="20.25">
      <c r="A92" s="335"/>
      <c r="B92" s="242"/>
      <c r="C92" s="242"/>
      <c r="D92" s="242"/>
      <c r="E92" s="242"/>
      <c r="F92" s="266"/>
      <c r="G92" s="280"/>
      <c r="H92" s="280"/>
      <c r="I92" s="400" t="s">
        <v>584</v>
      </c>
      <c r="J92" s="400"/>
    </row>
    <row r="93" spans="1:10" s="151" customFormat="1" ht="20.25">
      <c r="A93" s="335"/>
      <c r="B93" s="242"/>
      <c r="C93" s="242"/>
      <c r="D93" s="242"/>
      <c r="E93" s="242"/>
      <c r="F93" s="266"/>
      <c r="G93" s="242"/>
      <c r="H93"/>
      <c r="I93" s="400" t="s">
        <v>87</v>
      </c>
      <c r="J93" s="400"/>
    </row>
    <row r="94" spans="1:10" ht="18.75">
      <c r="A94" s="163"/>
      <c r="B94" s="174"/>
      <c r="C94" s="176"/>
      <c r="D94" s="174"/>
      <c r="E94" s="174"/>
      <c r="F94" s="174"/>
      <c r="G94" s="179"/>
      <c r="H94" s="182"/>
      <c r="I94" s="208"/>
      <c r="J94" s="357"/>
    </row>
    <row r="95" spans="1:10" ht="15.75">
      <c r="A95" s="234"/>
      <c r="B95" s="234"/>
      <c r="C95" s="234"/>
      <c r="D95" s="234"/>
      <c r="E95" s="234"/>
      <c r="F95" s="235"/>
      <c r="G95" s="234"/>
      <c r="H95" s="234"/>
      <c r="I95" s="267"/>
      <c r="J95" s="358"/>
    </row>
    <row r="96" spans="1:10" ht="15.75">
      <c r="A96" s="251"/>
      <c r="B96" s="251"/>
      <c r="C96" s="251"/>
      <c r="D96" s="251"/>
      <c r="E96" s="251"/>
      <c r="G96" s="251"/>
      <c r="H96" s="251"/>
      <c r="I96" s="251"/>
      <c r="J96" s="269"/>
    </row>
    <row r="97" spans="1:10" ht="15.75">
      <c r="A97" s="251"/>
      <c r="B97" s="251"/>
      <c r="C97" s="251"/>
      <c r="D97" s="251"/>
      <c r="E97" s="251"/>
      <c r="F97" s="220"/>
      <c r="G97" s="220"/>
      <c r="H97" s="220"/>
      <c r="I97" s="267"/>
      <c r="J97" s="269"/>
    </row>
    <row r="98" spans="1:10" ht="15.75">
      <c r="A98" s="2"/>
      <c r="B98" s="239"/>
      <c r="C98" s="239"/>
      <c r="D98" s="270"/>
      <c r="E98" s="257"/>
      <c r="F98" s="271"/>
      <c r="G98" s="271"/>
      <c r="H98" s="271"/>
      <c r="I98" s="271"/>
      <c r="J98" s="359"/>
    </row>
    <row r="99" spans="1:10" ht="15.75" customHeight="1">
      <c r="A99" s="2"/>
      <c r="B99" s="239"/>
      <c r="C99" s="239"/>
      <c r="D99" s="270"/>
      <c r="E99" s="257"/>
      <c r="F99" s="271"/>
      <c r="G99" s="271"/>
      <c r="H99" s="271"/>
      <c r="I99" s="271"/>
      <c r="J99" s="359"/>
    </row>
    <row r="100" spans="1:10" ht="15.75" customHeight="1">
      <c r="A100" s="2"/>
      <c r="B100" s="239"/>
      <c r="C100" s="239"/>
      <c r="D100" s="270"/>
      <c r="E100" s="257"/>
      <c r="F100" s="271"/>
      <c r="G100" s="271"/>
      <c r="H100" s="271"/>
      <c r="I100" s="271"/>
      <c r="J100" s="359"/>
    </row>
    <row r="101" spans="1:13" ht="15.75">
      <c r="A101" s="2"/>
      <c r="B101" s="239"/>
      <c r="C101" s="239"/>
      <c r="D101" s="270"/>
      <c r="E101" s="257"/>
      <c r="F101" s="271"/>
      <c r="G101" s="271"/>
      <c r="H101" s="271"/>
      <c r="I101" s="271"/>
      <c r="J101" s="359"/>
      <c r="M101" s="242"/>
    </row>
    <row r="102" spans="1:10" ht="15.75">
      <c r="A102" s="2"/>
      <c r="B102" s="239"/>
      <c r="C102" s="239"/>
      <c r="D102" s="270"/>
      <c r="E102" s="257"/>
      <c r="F102" s="271"/>
      <c r="G102" s="271"/>
      <c r="H102" s="271"/>
      <c r="I102" s="271"/>
      <c r="J102" s="359"/>
    </row>
    <row r="103" spans="1:10" ht="15.75">
      <c r="A103" s="2"/>
      <c r="B103" s="239"/>
      <c r="C103" s="239"/>
      <c r="D103" s="270"/>
      <c r="E103" s="257"/>
      <c r="F103" s="271"/>
      <c r="G103" s="271"/>
      <c r="H103" s="271"/>
      <c r="I103" s="271"/>
      <c r="J103" s="359"/>
    </row>
    <row r="104" spans="1:10" ht="15.75">
      <c r="A104" s="2"/>
      <c r="B104" s="239"/>
      <c r="C104" s="239"/>
      <c r="D104" s="270"/>
      <c r="E104" s="257"/>
      <c r="F104" s="271"/>
      <c r="G104" s="271"/>
      <c r="H104" s="271"/>
      <c r="I104" s="271"/>
      <c r="J104" s="359"/>
    </row>
    <row r="105" spans="1:10" ht="15.75">
      <c r="A105" s="2"/>
      <c r="B105" s="239"/>
      <c r="C105" s="239"/>
      <c r="D105" s="270"/>
      <c r="E105" s="257"/>
      <c r="F105" s="271"/>
      <c r="G105" s="271"/>
      <c r="H105" s="271"/>
      <c r="I105" s="271"/>
      <c r="J105" s="359"/>
    </row>
    <row r="106" spans="1:10" ht="15.75">
      <c r="A106" s="2"/>
      <c r="B106" s="239"/>
      <c r="C106" s="239"/>
      <c r="D106" s="270"/>
      <c r="E106" s="257"/>
      <c r="F106" s="271"/>
      <c r="G106" s="271"/>
      <c r="H106" s="271"/>
      <c r="I106" s="271"/>
      <c r="J106" s="359"/>
    </row>
    <row r="107" spans="1:10" ht="15.75">
      <c r="A107" s="2"/>
      <c r="B107" s="239"/>
      <c r="C107" s="239"/>
      <c r="D107" s="270"/>
      <c r="E107" s="257"/>
      <c r="F107" s="271"/>
      <c r="G107" s="271"/>
      <c r="H107" s="271"/>
      <c r="I107" s="271"/>
      <c r="J107" s="359"/>
    </row>
    <row r="108" spans="1:10" ht="15.75">
      <c r="A108" s="2"/>
      <c r="B108" s="239"/>
      <c r="C108" s="239"/>
      <c r="D108" s="270"/>
      <c r="E108" s="257"/>
      <c r="F108" s="271"/>
      <c r="G108" s="271"/>
      <c r="H108" s="271"/>
      <c r="I108" s="271"/>
      <c r="J108" s="359"/>
    </row>
    <row r="109" spans="1:10" ht="15.75">
      <c r="A109" s="273"/>
      <c r="B109" s="242"/>
      <c r="C109" s="242"/>
      <c r="D109" s="242"/>
      <c r="E109" s="242"/>
      <c r="F109" s="266"/>
      <c r="G109" s="280"/>
      <c r="H109" s="280"/>
      <c r="I109" s="280"/>
      <c r="J109" s="280"/>
    </row>
    <row r="110" spans="1:10" ht="15.75">
      <c r="A110" s="273"/>
      <c r="B110" s="242"/>
      <c r="C110" s="242"/>
      <c r="D110" s="242"/>
      <c r="E110" s="242"/>
      <c r="F110" s="266"/>
      <c r="G110" s="242"/>
      <c r="I110" s="280"/>
      <c r="J110" s="280"/>
    </row>
  </sheetData>
  <sheetProtection/>
  <mergeCells count="21">
    <mergeCell ref="C68:E68"/>
    <mergeCell ref="I92:J92"/>
    <mergeCell ref="A60:J60"/>
    <mergeCell ref="B75:K75"/>
    <mergeCell ref="I93:J93"/>
    <mergeCell ref="I71:J71"/>
    <mergeCell ref="I72:J72"/>
    <mergeCell ref="D22:H22"/>
    <mergeCell ref="C89:E89"/>
    <mergeCell ref="C90:D90"/>
    <mergeCell ref="C50:E50"/>
    <mergeCell ref="B74:K74"/>
    <mergeCell ref="A59:J59"/>
    <mergeCell ref="B76:K76"/>
    <mergeCell ref="A1:K1"/>
    <mergeCell ref="H55:J55"/>
    <mergeCell ref="H56:J56"/>
    <mergeCell ref="C47:E47"/>
    <mergeCell ref="A58:J58"/>
    <mergeCell ref="I47:J47"/>
    <mergeCell ref="D36:H36"/>
  </mergeCells>
  <printOptions horizontalCentered="1"/>
  <pageMargins left="0.7086614173228347" right="0.7086614173228347" top="0.48" bottom="0.5118110236220472" header="0.21" footer="0.21"/>
  <pageSetup horizontalDpi="600" verticalDpi="600" orientation="portrait" paperSize="9" scale="75" r:id="rId1"/>
  <headerFooter>
    <oddFooter>&amp;C&amp;P</oddFooter>
  </headerFooter>
  <rowBreaks count="1" manualBreakCount="1">
    <brk id="56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8" customWidth="1"/>
    <col min="2" max="4" width="9.7109375" style="32" customWidth="1"/>
    <col min="5" max="5" width="10.8515625" style="32" customWidth="1"/>
    <col min="6" max="16384" width="9.140625" style="32" customWidth="1"/>
  </cols>
  <sheetData>
    <row r="1" spans="1:6" s="25" customFormat="1" ht="48.75" customHeight="1">
      <c r="A1" s="444" t="s">
        <v>568</v>
      </c>
      <c r="B1" s="444"/>
      <c r="C1" s="444"/>
      <c r="D1" s="444"/>
      <c r="E1" s="444"/>
      <c r="F1" s="121"/>
    </row>
    <row r="2" spans="1:5" s="25" customFormat="1" ht="13.5" customHeight="1">
      <c r="A2" s="144"/>
      <c r="B2" s="144"/>
      <c r="C2" s="144"/>
      <c r="D2" s="144"/>
      <c r="E2" s="144"/>
    </row>
    <row r="3" spans="1:5" s="25" customFormat="1" ht="40.5" customHeight="1">
      <c r="A3" s="445" t="s">
        <v>558</v>
      </c>
      <c r="B3" s="445"/>
      <c r="C3" s="445"/>
      <c r="D3" s="445"/>
      <c r="E3" s="445"/>
    </row>
    <row r="4" spans="1:5" s="25" customFormat="1" ht="14.25" customHeight="1">
      <c r="A4" s="26"/>
      <c r="B4" s="26"/>
      <c r="C4" s="26"/>
      <c r="D4" s="26"/>
      <c r="E4" s="126" t="s">
        <v>504</v>
      </c>
    </row>
    <row r="5" spans="1:6" s="29" customFormat="1" ht="21.75" customHeight="1">
      <c r="A5" s="117" t="s">
        <v>9</v>
      </c>
      <c r="B5" s="27" t="s">
        <v>410</v>
      </c>
      <c r="C5" s="27" t="s">
        <v>498</v>
      </c>
      <c r="D5" s="27" t="s">
        <v>555</v>
      </c>
      <c r="E5" s="27" t="s">
        <v>5</v>
      </c>
      <c r="F5" s="28"/>
    </row>
    <row r="6" spans="1:5" ht="15">
      <c r="A6" s="30" t="s">
        <v>408</v>
      </c>
      <c r="B6" s="31">
        <v>668000</v>
      </c>
      <c r="C6" s="31">
        <v>668000</v>
      </c>
      <c r="D6" s="31">
        <v>668000</v>
      </c>
      <c r="E6" s="31">
        <f aca="true" t="shared" si="0" ref="E6:E21">SUM(B6:D6)</f>
        <v>2004000</v>
      </c>
    </row>
    <row r="7" spans="1:5" ht="15">
      <c r="A7" s="30" t="s">
        <v>406</v>
      </c>
      <c r="B7" s="31"/>
      <c r="C7" s="31"/>
      <c r="D7" s="31"/>
      <c r="E7" s="31">
        <f t="shared" si="0"/>
        <v>0</v>
      </c>
    </row>
    <row r="8" spans="1:5" ht="15">
      <c r="A8" s="30" t="s">
        <v>31</v>
      </c>
      <c r="B8" s="31">
        <v>4000</v>
      </c>
      <c r="C8" s="31">
        <v>4000</v>
      </c>
      <c r="D8" s="31">
        <v>4000</v>
      </c>
      <c r="E8" s="31">
        <f t="shared" si="0"/>
        <v>12000</v>
      </c>
    </row>
    <row r="9" spans="1:5" ht="32.25" customHeight="1">
      <c r="A9" s="33" t="s">
        <v>32</v>
      </c>
      <c r="B9" s="31">
        <v>138000</v>
      </c>
      <c r="C9" s="31">
        <v>138000</v>
      </c>
      <c r="D9" s="31">
        <v>138000</v>
      </c>
      <c r="E9" s="31">
        <f t="shared" si="0"/>
        <v>414000</v>
      </c>
    </row>
    <row r="10" spans="1:5" ht="20.25" customHeight="1">
      <c r="A10" s="30" t="s">
        <v>33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34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407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47</v>
      </c>
      <c r="B13" s="35">
        <f>SUM(B6:B12)</f>
        <v>810000</v>
      </c>
      <c r="C13" s="35">
        <f>SUM(C6:C12)</f>
        <v>810000</v>
      </c>
      <c r="D13" s="35">
        <f>SUM(D6:D12)</f>
        <v>810000</v>
      </c>
      <c r="E13" s="35">
        <f>SUM(E6:E12)</f>
        <v>2430000</v>
      </c>
    </row>
    <row r="14" spans="1:5" ht="15">
      <c r="A14" s="34" t="s">
        <v>48</v>
      </c>
      <c r="B14" s="35">
        <f>ROUNDDOWN(B13*0.5,0)</f>
        <v>405000</v>
      </c>
      <c r="C14" s="35">
        <f>ROUNDDOWN(C13*0.5,0)</f>
        <v>405000</v>
      </c>
      <c r="D14" s="35">
        <f>ROUNDDOWN(D13*0.5,0)</f>
        <v>405000</v>
      </c>
      <c r="E14" s="35">
        <f t="shared" si="0"/>
        <v>1215000</v>
      </c>
    </row>
    <row r="15" spans="1:5" ht="19.5" customHeight="1">
      <c r="A15" s="33" t="s">
        <v>36</v>
      </c>
      <c r="B15" s="15">
        <v>258493</v>
      </c>
      <c r="C15" s="15">
        <v>190929</v>
      </c>
      <c r="D15" s="31"/>
      <c r="E15" s="31">
        <f t="shared" si="0"/>
        <v>449422</v>
      </c>
    </row>
    <row r="16" spans="1:5" ht="20.25" customHeight="1">
      <c r="A16" s="33" t="s">
        <v>43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38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39</v>
      </c>
      <c r="B18" s="31"/>
      <c r="C18" s="31"/>
      <c r="D18" s="31"/>
      <c r="E18" s="31">
        <f t="shared" si="0"/>
        <v>0</v>
      </c>
    </row>
    <row r="19" spans="1:5" ht="15">
      <c r="A19" s="30" t="s">
        <v>40</v>
      </c>
      <c r="B19" s="31"/>
      <c r="C19" s="31"/>
      <c r="D19" s="31"/>
      <c r="E19" s="31">
        <f t="shared" si="0"/>
        <v>0</v>
      </c>
    </row>
    <row r="20" spans="1:5" ht="15">
      <c r="A20" s="30" t="s">
        <v>44</v>
      </c>
      <c r="B20" s="31"/>
      <c r="C20" s="31"/>
      <c r="D20" s="31"/>
      <c r="E20" s="31">
        <f t="shared" si="0"/>
        <v>0</v>
      </c>
    </row>
    <row r="21" spans="1:5" ht="24">
      <c r="A21" s="33" t="s">
        <v>99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51</v>
      </c>
      <c r="B22" s="35">
        <f>SUM(B15:B21)</f>
        <v>258493</v>
      </c>
      <c r="C22" s="35">
        <f>SUM(C15:C21)</f>
        <v>190929</v>
      </c>
      <c r="D22" s="35">
        <f>SUM(D15:D21)</f>
        <v>0</v>
      </c>
      <c r="E22" s="35">
        <f>SUM(E15:E21)</f>
        <v>449422</v>
      </c>
    </row>
    <row r="23" spans="1:5" s="36" customFormat="1" ht="18.75" customHeight="1">
      <c r="A23" s="37" t="s">
        <v>52</v>
      </c>
      <c r="B23" s="35">
        <f>B14-B22</f>
        <v>146507</v>
      </c>
      <c r="C23" s="35">
        <f>C14-C22</f>
        <v>214071</v>
      </c>
      <c r="D23" s="35">
        <f>D14-D22</f>
        <v>405000</v>
      </c>
      <c r="E23" s="35">
        <f>E14-E22</f>
        <v>765578</v>
      </c>
    </row>
    <row r="24" spans="1:5" s="36" customFormat="1" ht="25.5" customHeight="1">
      <c r="A24" s="38" t="s">
        <v>64</v>
      </c>
      <c r="B24" s="35"/>
      <c r="C24" s="35"/>
      <c r="D24" s="35"/>
      <c r="E24" s="35">
        <f>SUM(B24:D24)</f>
        <v>0</v>
      </c>
    </row>
    <row r="25" spans="1:5" s="36" customFormat="1" ht="18.75" customHeight="1">
      <c r="A25" s="97"/>
      <c r="B25" s="98"/>
      <c r="C25" s="98"/>
      <c r="D25" s="98"/>
      <c r="E25" s="98"/>
    </row>
    <row r="26" spans="1:5" s="36" customFormat="1" ht="27.75" customHeight="1">
      <c r="A26" s="446" t="s">
        <v>398</v>
      </c>
      <c r="B26" s="446"/>
      <c r="C26" s="446"/>
      <c r="D26" s="446"/>
      <c r="E26" s="446"/>
    </row>
    <row r="27" ht="18.75" customHeight="1"/>
    <row r="28" ht="15">
      <c r="A28" s="99" t="s">
        <v>559</v>
      </c>
    </row>
    <row r="29" spans="1:3" ht="15">
      <c r="A29" s="39" t="s">
        <v>516</v>
      </c>
      <c r="C29" s="65"/>
    </row>
    <row r="30" ht="15">
      <c r="C30" s="65"/>
    </row>
    <row r="31" spans="1:4" ht="15">
      <c r="A31" s="65" t="s">
        <v>560</v>
      </c>
      <c r="B31" s="28"/>
      <c r="D31" s="65" t="s">
        <v>517</v>
      </c>
    </row>
    <row r="32" spans="1:4" ht="15">
      <c r="A32" s="65" t="s">
        <v>561</v>
      </c>
      <c r="B32" s="28"/>
      <c r="D32" s="65" t="s">
        <v>87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447" t="s">
        <v>397</v>
      </c>
      <c r="B1" s="447"/>
      <c r="C1" s="447"/>
      <c r="D1" s="447"/>
      <c r="E1" s="447"/>
    </row>
    <row r="2" spans="1:5" s="25" customFormat="1" ht="14.25" customHeight="1">
      <c r="A2" s="120"/>
      <c r="B2" s="120"/>
      <c r="C2" s="120"/>
      <c r="D2" s="120"/>
      <c r="E2" s="120"/>
    </row>
    <row r="3" spans="1:5" s="25" customFormat="1" ht="27" customHeight="1">
      <c r="A3" s="447" t="s">
        <v>122</v>
      </c>
      <c r="B3" s="447"/>
      <c r="C3" s="447"/>
      <c r="D3" s="447"/>
      <c r="E3" s="447"/>
    </row>
    <row r="4" spans="1:5" s="25" customFormat="1" ht="13.5" customHeight="1">
      <c r="A4" s="120"/>
      <c r="B4" s="120"/>
      <c r="C4" s="120"/>
      <c r="D4" s="120"/>
      <c r="E4" s="120"/>
    </row>
    <row r="5" spans="1:5" s="25" customFormat="1" ht="40.5" customHeight="1">
      <c r="A5" s="447" t="s">
        <v>400</v>
      </c>
      <c r="B5" s="447"/>
      <c r="C5" s="447"/>
      <c r="D5" s="447"/>
      <c r="E5" s="447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7" t="s">
        <v>9</v>
      </c>
      <c r="B7" s="27" t="s">
        <v>46</v>
      </c>
      <c r="C7" s="27" t="s">
        <v>100</v>
      </c>
      <c r="D7" s="27" t="s">
        <v>387</v>
      </c>
      <c r="E7" s="27" t="s">
        <v>5</v>
      </c>
      <c r="F7" s="28"/>
    </row>
    <row r="8" spans="1:5" ht="15">
      <c r="A8" s="30" t="s">
        <v>29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30</v>
      </c>
      <c r="B9" s="31"/>
      <c r="C9" s="31"/>
      <c r="D9" s="31"/>
      <c r="E9" s="31">
        <f t="shared" si="0"/>
        <v>0</v>
      </c>
    </row>
    <row r="10" spans="1:5" ht="15">
      <c r="A10" s="30" t="s">
        <v>31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32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33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34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35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47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48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49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36</v>
      </c>
      <c r="B18" s="31"/>
      <c r="C18" s="31"/>
      <c r="D18" s="31"/>
      <c r="E18" s="31">
        <f t="shared" si="0"/>
        <v>0</v>
      </c>
    </row>
    <row r="19" spans="1:5" ht="15">
      <c r="A19" s="30" t="s">
        <v>37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38</v>
      </c>
      <c r="B20" s="31"/>
      <c r="C20" s="31"/>
      <c r="D20" s="31"/>
      <c r="E20" s="31">
        <f t="shared" si="0"/>
        <v>0</v>
      </c>
    </row>
    <row r="21" spans="1:5" ht="15">
      <c r="A21" s="30" t="s">
        <v>39</v>
      </c>
      <c r="B21" s="31"/>
      <c r="C21" s="31"/>
      <c r="D21" s="31"/>
      <c r="E21" s="31">
        <f t="shared" si="0"/>
        <v>0</v>
      </c>
    </row>
    <row r="22" spans="1:5" ht="15">
      <c r="A22" s="30" t="s">
        <v>40</v>
      </c>
      <c r="B22" s="31"/>
      <c r="C22" s="31"/>
      <c r="D22" s="31"/>
      <c r="E22" s="31">
        <f t="shared" si="0"/>
        <v>0</v>
      </c>
    </row>
    <row r="23" spans="1:5" ht="15">
      <c r="A23" s="30" t="s">
        <v>41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42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50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36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43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38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39</v>
      </c>
      <c r="B29" s="31"/>
      <c r="C29" s="31"/>
      <c r="D29" s="31"/>
      <c r="E29" s="31">
        <f t="shared" si="0"/>
        <v>0</v>
      </c>
    </row>
    <row r="30" spans="1:5" ht="15">
      <c r="A30" s="30" t="s">
        <v>40</v>
      </c>
      <c r="B30" s="31"/>
      <c r="C30" s="31"/>
      <c r="D30" s="31"/>
      <c r="E30" s="31">
        <f t="shared" si="0"/>
        <v>0</v>
      </c>
    </row>
    <row r="31" spans="1:5" ht="15">
      <c r="A31" s="30" t="s">
        <v>44</v>
      </c>
      <c r="B31" s="31"/>
      <c r="C31" s="31"/>
      <c r="D31" s="31"/>
      <c r="E31" s="31">
        <f t="shared" si="0"/>
        <v>0</v>
      </c>
    </row>
    <row r="32" spans="1:5" ht="15">
      <c r="A32" s="33" t="s">
        <v>42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51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52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7"/>
      <c r="B35" s="98"/>
      <c r="C35" s="98"/>
      <c r="D35" s="98"/>
      <c r="E35" s="98"/>
    </row>
    <row r="36" spans="1:5" s="36" customFormat="1" ht="27.75" customHeight="1">
      <c r="A36" s="446" t="s">
        <v>398</v>
      </c>
      <c r="B36" s="446"/>
      <c r="C36" s="446"/>
      <c r="D36" s="446"/>
      <c r="E36" s="446"/>
    </row>
    <row r="37" ht="18.75" customHeight="1"/>
    <row r="38" ht="15">
      <c r="A38" s="99" t="s">
        <v>399</v>
      </c>
    </row>
    <row r="39" spans="1:3" ht="15">
      <c r="A39" s="39" t="s">
        <v>123</v>
      </c>
      <c r="C39" s="65"/>
    </row>
    <row r="40" ht="15">
      <c r="C40" s="65" t="s">
        <v>124</v>
      </c>
    </row>
    <row r="41" ht="15">
      <c r="C41" s="65" t="s">
        <v>87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40">
      <selection activeCell="C6" sqref="C6"/>
    </sheetView>
  </sheetViews>
  <sheetFormatPr defaultColWidth="9.140625" defaultRowHeight="15"/>
  <cols>
    <col min="1" max="1" width="4.421875" style="0" customWidth="1"/>
    <col min="2" max="2" width="2.7109375" style="0" customWidth="1"/>
    <col min="3" max="3" width="4.140625" style="0" customWidth="1"/>
    <col min="4" max="4" width="4.28125" style="0" customWidth="1"/>
    <col min="5" max="5" width="13.8515625" style="0" customWidth="1"/>
    <col min="6" max="6" width="10.140625" style="0" customWidth="1"/>
    <col min="7" max="7" width="4.8515625" style="0" customWidth="1"/>
    <col min="8" max="8" width="1.8515625" style="0" customWidth="1"/>
    <col min="9" max="9" width="27.7109375" style="0" customWidth="1"/>
    <col min="10" max="10" width="15.7109375" style="0" customWidth="1"/>
    <col min="11" max="11" width="1.7109375" style="0" customWidth="1"/>
  </cols>
  <sheetData>
    <row r="1" spans="1:12" s="156" customFormat="1" ht="43.5" customHeight="1">
      <c r="A1" s="398" t="s">
        <v>671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</row>
    <row r="2" spans="2:11" s="156" customFormat="1" ht="18.75" customHeight="1">
      <c r="B2" s="290"/>
      <c r="C2" s="158"/>
      <c r="D2" s="158"/>
      <c r="E2" s="158"/>
      <c r="F2" s="158"/>
      <c r="G2" s="158"/>
      <c r="H2" s="158"/>
      <c r="I2" s="158"/>
      <c r="J2" s="159" t="s">
        <v>504</v>
      </c>
      <c r="K2" s="158"/>
    </row>
    <row r="3" spans="2:11" s="156" customFormat="1" ht="9" customHeight="1">
      <c r="B3" s="290"/>
      <c r="C3" s="158"/>
      <c r="D3" s="158"/>
      <c r="E3" s="158"/>
      <c r="F3" s="158"/>
      <c r="G3" s="158"/>
      <c r="H3" s="158"/>
      <c r="I3" s="158"/>
      <c r="J3" s="159"/>
      <c r="K3" s="158"/>
    </row>
    <row r="4" spans="2:11" s="156" customFormat="1" ht="18.75" customHeight="1">
      <c r="B4" s="251" t="s">
        <v>649</v>
      </c>
      <c r="C4" s="251"/>
      <c r="D4" s="251"/>
      <c r="E4" s="251"/>
      <c r="F4" s="251"/>
      <c r="G4" s="252"/>
      <c r="H4" s="251"/>
      <c r="I4" s="251"/>
      <c r="J4" s="251"/>
      <c r="K4" s="252"/>
    </row>
    <row r="5" spans="2:12" ht="15.75">
      <c r="B5" s="2"/>
      <c r="C5" s="222" t="s">
        <v>650</v>
      </c>
      <c r="D5" s="222"/>
      <c r="E5" s="222"/>
      <c r="F5" s="222"/>
      <c r="G5" s="233"/>
      <c r="H5" s="233"/>
      <c r="I5" s="233"/>
      <c r="J5" s="233">
        <v>1765000</v>
      </c>
      <c r="K5" s="292"/>
      <c r="L5" s="151"/>
    </row>
    <row r="6" spans="2:12" ht="15.75">
      <c r="B6" s="2"/>
      <c r="C6" s="247" t="s">
        <v>656</v>
      </c>
      <c r="D6" s="247"/>
      <c r="E6" s="247"/>
      <c r="F6" s="247"/>
      <c r="G6" s="272"/>
      <c r="H6" s="272"/>
      <c r="I6" s="272"/>
      <c r="J6" s="272">
        <v>100000</v>
      </c>
      <c r="K6" s="292"/>
      <c r="L6" s="151"/>
    </row>
    <row r="7" spans="2:12" ht="15.75">
      <c r="B7" s="2"/>
      <c r="C7" s="247" t="s">
        <v>660</v>
      </c>
      <c r="D7" s="247"/>
      <c r="E7" s="247"/>
      <c r="F7" s="247"/>
      <c r="G7" s="272"/>
      <c r="H7" s="272"/>
      <c r="I7" s="272"/>
      <c r="J7" s="272">
        <v>77775</v>
      </c>
      <c r="K7" s="292"/>
      <c r="L7" s="151"/>
    </row>
    <row r="8" spans="2:12" ht="15.75">
      <c r="B8" s="2"/>
      <c r="C8" s="220" t="s">
        <v>665</v>
      </c>
      <c r="D8" s="220"/>
      <c r="E8" s="220"/>
      <c r="F8" s="220"/>
      <c r="G8" s="232"/>
      <c r="H8" s="232"/>
      <c r="I8" s="232"/>
      <c r="J8" s="232"/>
      <c r="K8" s="292"/>
      <c r="L8" s="151"/>
    </row>
    <row r="9" spans="2:12" ht="15.75">
      <c r="B9" s="2"/>
      <c r="C9" s="220"/>
      <c r="D9" s="222" t="s">
        <v>666</v>
      </c>
      <c r="E9" s="222"/>
      <c r="F9" s="222"/>
      <c r="G9" s="233"/>
      <c r="H9" s="233"/>
      <c r="I9" s="233"/>
      <c r="J9" s="233">
        <v>100219</v>
      </c>
      <c r="K9" s="292"/>
      <c r="L9" s="151"/>
    </row>
    <row r="10" spans="2:26" ht="23.25" customHeight="1">
      <c r="B10" s="2"/>
      <c r="C10" s="220"/>
      <c r="D10" s="293" t="s">
        <v>589</v>
      </c>
      <c r="E10" s="220"/>
      <c r="F10" s="220"/>
      <c r="G10" s="258"/>
      <c r="H10" s="294"/>
      <c r="I10" s="294"/>
      <c r="J10" s="295">
        <f>SUM(J5:J9)</f>
        <v>2042994</v>
      </c>
      <c r="K10" s="292"/>
      <c r="L10" s="151"/>
      <c r="Q10" s="220"/>
      <c r="R10" s="220"/>
      <c r="S10" s="220"/>
      <c r="T10" s="220"/>
      <c r="U10" s="220"/>
      <c r="V10" s="232"/>
      <c r="W10" s="232"/>
      <c r="X10" s="232"/>
      <c r="Y10" s="232"/>
      <c r="Z10" s="232"/>
    </row>
    <row r="11" spans="2:26" ht="15.75">
      <c r="B11" s="2"/>
      <c r="C11" s="220"/>
      <c r="D11" s="293"/>
      <c r="E11" s="220"/>
      <c r="F11" s="220"/>
      <c r="G11" s="258"/>
      <c r="H11" s="294"/>
      <c r="I11" s="294"/>
      <c r="J11" s="295"/>
      <c r="K11" s="292"/>
      <c r="L11" s="151"/>
      <c r="Q11" s="220"/>
      <c r="R11" s="220"/>
      <c r="S11" s="220"/>
      <c r="T11" s="220"/>
      <c r="U11" s="220"/>
      <c r="V11" s="232"/>
      <c r="W11" s="232"/>
      <c r="X11" s="232"/>
      <c r="Y11" s="232"/>
      <c r="Z11" s="232"/>
    </row>
    <row r="12" spans="2:26" s="156" customFormat="1" ht="18.75" customHeight="1">
      <c r="B12" s="296" t="s">
        <v>578</v>
      </c>
      <c r="C12" s="297"/>
      <c r="D12" s="297"/>
      <c r="E12" s="297"/>
      <c r="F12" s="297"/>
      <c r="G12" s="298"/>
      <c r="H12" s="299"/>
      <c r="I12" s="251"/>
      <c r="J12" s="251"/>
      <c r="K12" s="300"/>
      <c r="L12" s="230"/>
      <c r="N12" s="220"/>
      <c r="O12" s="220"/>
      <c r="Q12" s="220"/>
      <c r="R12" s="220"/>
      <c r="S12" s="293"/>
      <c r="T12" s="220"/>
      <c r="U12" s="220"/>
      <c r="V12" s="258"/>
      <c r="W12" s="294"/>
      <c r="X12" s="294"/>
      <c r="Y12" s="295"/>
      <c r="Z12" s="232"/>
    </row>
    <row r="13" spans="2:26" s="156" customFormat="1" ht="21" customHeight="1">
      <c r="B13" s="2"/>
      <c r="C13" s="257" t="s">
        <v>591</v>
      </c>
      <c r="D13" s="220"/>
      <c r="E13" s="220"/>
      <c r="F13" s="220"/>
      <c r="G13" s="258"/>
      <c r="H13" s="294"/>
      <c r="I13" s="294"/>
      <c r="J13" s="294"/>
      <c r="K13" s="232"/>
      <c r="L13" s="230"/>
      <c r="N13" s="220"/>
      <c r="O13" s="220"/>
      <c r="P13" s="220"/>
      <c r="Q13" s="220"/>
      <c r="R13" s="220"/>
      <c r="S13" s="293"/>
      <c r="T13" s="220"/>
      <c r="U13" s="220"/>
      <c r="V13" s="258"/>
      <c r="W13" s="294"/>
      <c r="X13" s="294"/>
      <c r="Y13" s="295"/>
      <c r="Z13" s="232"/>
    </row>
    <row r="14" spans="2:26" s="156" customFormat="1" ht="18.75" customHeight="1">
      <c r="B14" s="2"/>
      <c r="C14" s="257"/>
      <c r="D14" s="222" t="s">
        <v>653</v>
      </c>
      <c r="E14" s="222"/>
      <c r="F14" s="222"/>
      <c r="G14" s="301"/>
      <c r="H14" s="302"/>
      <c r="I14" s="302"/>
      <c r="J14" s="302">
        <v>681102</v>
      </c>
      <c r="K14" s="232"/>
      <c r="L14" s="230"/>
      <c r="N14" s="230"/>
      <c r="O14" s="178"/>
      <c r="P14" s="167"/>
      <c r="Q14" s="296"/>
      <c r="R14" s="297"/>
      <c r="S14" s="297"/>
      <c r="T14" s="297"/>
      <c r="U14" s="297"/>
      <c r="V14" s="298"/>
      <c r="W14" s="299"/>
      <c r="X14" s="297"/>
      <c r="Y14" s="297"/>
      <c r="Z14" s="300"/>
    </row>
    <row r="15" spans="2:26" s="156" customFormat="1" ht="18.75" customHeight="1">
      <c r="B15" s="2"/>
      <c r="C15" s="257"/>
      <c r="D15" s="247" t="s">
        <v>651</v>
      </c>
      <c r="E15" s="247"/>
      <c r="F15" s="247"/>
      <c r="G15" s="303"/>
      <c r="H15" s="304"/>
      <c r="I15" s="304"/>
      <c r="J15" s="304">
        <v>183898</v>
      </c>
      <c r="K15" s="232"/>
      <c r="L15" s="230"/>
      <c r="N15" s="230"/>
      <c r="O15" s="178"/>
      <c r="P15" s="289"/>
      <c r="Q15" s="220"/>
      <c r="R15" s="257"/>
      <c r="S15" s="220"/>
      <c r="T15" s="220"/>
      <c r="U15" s="220"/>
      <c r="V15" s="258"/>
      <c r="W15" s="294"/>
      <c r="X15" s="294"/>
      <c r="Y15" s="294"/>
      <c r="Z15" s="232"/>
    </row>
    <row r="16" spans="2:26" s="156" customFormat="1" ht="18.75" customHeight="1">
      <c r="B16" s="2"/>
      <c r="C16" s="278" t="s">
        <v>652</v>
      </c>
      <c r="D16" s="222"/>
      <c r="E16" s="222"/>
      <c r="F16" s="222"/>
      <c r="G16" s="301"/>
      <c r="H16" s="302"/>
      <c r="I16" s="302"/>
      <c r="J16" s="302">
        <v>900000</v>
      </c>
      <c r="K16" s="232"/>
      <c r="L16" s="230"/>
      <c r="N16" s="220"/>
      <c r="O16" s="239"/>
      <c r="P16" s="239"/>
      <c r="Q16" s="270"/>
      <c r="R16" s="257"/>
      <c r="S16" s="220"/>
      <c r="T16" s="220"/>
      <c r="U16" s="220"/>
      <c r="V16" s="258"/>
      <c r="W16" s="294"/>
      <c r="X16" s="294"/>
      <c r="Y16" s="294"/>
      <c r="Z16" s="232"/>
    </row>
    <row r="17" spans="2:26" s="156" customFormat="1" ht="18.75" customHeight="1">
      <c r="B17" s="2"/>
      <c r="C17" s="2" t="s">
        <v>617</v>
      </c>
      <c r="D17" s="239"/>
      <c r="E17" s="239"/>
      <c r="F17" s="270"/>
      <c r="G17" s="258"/>
      <c r="H17" s="294"/>
      <c r="I17" s="294"/>
      <c r="J17" s="294"/>
      <c r="K17" s="232"/>
      <c r="L17" s="230"/>
      <c r="N17" s="220"/>
      <c r="O17" s="313"/>
      <c r="P17" s="313"/>
      <c r="Q17" s="270"/>
      <c r="R17" s="257"/>
      <c r="S17" s="220"/>
      <c r="T17" s="220"/>
      <c r="U17" s="220"/>
      <c r="V17" s="258"/>
      <c r="W17" s="294"/>
      <c r="X17" s="294"/>
      <c r="Y17" s="294"/>
      <c r="Z17" s="232"/>
    </row>
    <row r="18" spans="2:26" s="156" customFormat="1" ht="18.75" customHeight="1">
      <c r="B18" s="2"/>
      <c r="C18" s="2"/>
      <c r="D18" s="407" t="s">
        <v>618</v>
      </c>
      <c r="E18" s="407"/>
      <c r="F18" s="221"/>
      <c r="G18" s="301"/>
      <c r="H18" s="302"/>
      <c r="I18" s="302"/>
      <c r="J18" s="302">
        <v>78740</v>
      </c>
      <c r="K18" s="232"/>
      <c r="L18" s="230"/>
      <c r="N18" s="220"/>
      <c r="O18" s="281"/>
      <c r="P18" s="281"/>
      <c r="Q18" s="232"/>
      <c r="R18" s="257"/>
      <c r="S18" s="220"/>
      <c r="T18" s="220"/>
      <c r="U18" s="220"/>
      <c r="V18" s="258"/>
      <c r="W18" s="294"/>
      <c r="X18" s="294"/>
      <c r="Y18" s="294"/>
      <c r="Z18" s="232"/>
    </row>
    <row r="19" spans="2:26" s="156" customFormat="1" ht="18.75" customHeight="1">
      <c r="B19" s="2"/>
      <c r="C19" s="220"/>
      <c r="D19" s="399" t="s">
        <v>619</v>
      </c>
      <c r="E19" s="399"/>
      <c r="F19" s="272"/>
      <c r="G19" s="303"/>
      <c r="H19" s="304"/>
      <c r="I19" s="304"/>
      <c r="J19" s="304">
        <v>21260</v>
      </c>
      <c r="K19" s="232"/>
      <c r="L19" s="230"/>
      <c r="N19" s="220"/>
      <c r="O19" s="239"/>
      <c r="P19" s="239"/>
      <c r="Q19" s="232"/>
      <c r="R19" s="257"/>
      <c r="S19" s="220"/>
      <c r="T19" s="220"/>
      <c r="U19" s="220"/>
      <c r="V19" s="258"/>
      <c r="W19" s="294"/>
      <c r="X19" s="294"/>
      <c r="Y19" s="294"/>
      <c r="Z19" s="232"/>
    </row>
    <row r="20" spans="2:26" s="156" customFormat="1" ht="18.75" customHeight="1">
      <c r="B20" s="2"/>
      <c r="C20" s="220" t="s">
        <v>669</v>
      </c>
      <c r="D20" s="239"/>
      <c r="E20" s="239"/>
      <c r="F20" s="232"/>
      <c r="G20" s="258"/>
      <c r="H20" s="294"/>
      <c r="I20" s="294"/>
      <c r="J20" s="294"/>
      <c r="K20" s="232"/>
      <c r="L20" s="230"/>
      <c r="N20" s="220"/>
      <c r="O20" s="239"/>
      <c r="P20" s="239"/>
      <c r="Q20" s="232"/>
      <c r="R20" s="257"/>
      <c r="S20" s="220"/>
      <c r="T20" s="220"/>
      <c r="U20" s="220"/>
      <c r="V20" s="258"/>
      <c r="W20" s="294"/>
      <c r="X20" s="294"/>
      <c r="Y20" s="294"/>
      <c r="Z20" s="232"/>
    </row>
    <row r="21" spans="2:26" s="156" customFormat="1" ht="18.75" customHeight="1">
      <c r="B21" s="2"/>
      <c r="C21" s="220"/>
      <c r="D21" s="397" t="s">
        <v>662</v>
      </c>
      <c r="E21" s="397"/>
      <c r="F21" s="397"/>
      <c r="G21" s="397"/>
      <c r="H21" s="397"/>
      <c r="I21" s="302"/>
      <c r="J21" s="302">
        <v>63750</v>
      </c>
      <c r="K21" s="232"/>
      <c r="L21" s="230"/>
      <c r="N21" s="220"/>
      <c r="O21" s="239"/>
      <c r="P21" s="239"/>
      <c r="Q21" s="232"/>
      <c r="R21" s="257"/>
      <c r="S21" s="220"/>
      <c r="T21" s="220"/>
      <c r="U21" s="220"/>
      <c r="V21" s="258"/>
      <c r="W21" s="294"/>
      <c r="X21" s="294"/>
      <c r="Y21" s="294"/>
      <c r="Z21" s="232"/>
    </row>
    <row r="22" spans="2:26" s="156" customFormat="1" ht="18.75" customHeight="1">
      <c r="B22" s="2"/>
      <c r="C22" s="257"/>
      <c r="D22" s="247" t="s">
        <v>661</v>
      </c>
      <c r="E22" s="247"/>
      <c r="F22" s="247"/>
      <c r="G22" s="303"/>
      <c r="H22" s="304"/>
      <c r="I22" s="304"/>
      <c r="J22" s="304">
        <v>14025</v>
      </c>
      <c r="K22" s="232"/>
      <c r="L22" s="230"/>
      <c r="N22" s="220"/>
      <c r="O22" s="239"/>
      <c r="P22" s="239"/>
      <c r="Q22" s="232"/>
      <c r="R22" s="257"/>
      <c r="S22" s="220"/>
      <c r="T22" s="220"/>
      <c r="U22" s="220"/>
      <c r="V22" s="258"/>
      <c r="W22" s="294"/>
      <c r="X22" s="294"/>
      <c r="Y22" s="294"/>
      <c r="Z22" s="232"/>
    </row>
    <row r="23" spans="2:26" s="156" customFormat="1" ht="18.75" customHeight="1">
      <c r="B23" s="2"/>
      <c r="C23" s="220" t="s">
        <v>667</v>
      </c>
      <c r="D23" s="239"/>
      <c r="E23" s="239"/>
      <c r="F23" s="232"/>
      <c r="G23" s="258"/>
      <c r="H23" s="294"/>
      <c r="I23" s="294"/>
      <c r="J23" s="294"/>
      <c r="K23" s="232"/>
      <c r="L23" s="230"/>
      <c r="N23" s="220"/>
      <c r="O23" s="239"/>
      <c r="P23" s="239"/>
      <c r="Q23" s="232"/>
      <c r="R23" s="257"/>
      <c r="S23" s="220"/>
      <c r="T23" s="220"/>
      <c r="U23" s="220"/>
      <c r="V23" s="258"/>
      <c r="W23" s="294"/>
      <c r="X23" s="294"/>
      <c r="Y23" s="294"/>
      <c r="Z23" s="232"/>
    </row>
    <row r="24" spans="2:26" s="156" customFormat="1" ht="18.75" customHeight="1">
      <c r="B24" s="2"/>
      <c r="C24" s="220"/>
      <c r="D24" s="397" t="s">
        <v>668</v>
      </c>
      <c r="E24" s="397"/>
      <c r="F24" s="397"/>
      <c r="G24" s="397"/>
      <c r="H24" s="397"/>
      <c r="I24" s="302"/>
      <c r="J24" s="302">
        <v>82147</v>
      </c>
      <c r="K24" s="232"/>
      <c r="L24" s="230"/>
      <c r="N24" s="220"/>
      <c r="O24" s="239"/>
      <c r="P24" s="239"/>
      <c r="Q24" s="232"/>
      <c r="R24" s="257"/>
      <c r="S24" s="220"/>
      <c r="T24" s="220"/>
      <c r="U24" s="220"/>
      <c r="V24" s="258"/>
      <c r="W24" s="294"/>
      <c r="X24" s="294"/>
      <c r="Y24" s="294"/>
      <c r="Z24" s="232"/>
    </row>
    <row r="25" spans="2:26" s="156" customFormat="1" ht="18.75" customHeight="1">
      <c r="B25" s="2"/>
      <c r="C25" s="257"/>
      <c r="D25" s="247" t="s">
        <v>661</v>
      </c>
      <c r="E25" s="247"/>
      <c r="F25" s="247"/>
      <c r="G25" s="303"/>
      <c r="H25" s="304"/>
      <c r="I25" s="304"/>
      <c r="J25" s="304">
        <v>18072</v>
      </c>
      <c r="K25" s="232"/>
      <c r="L25" s="230"/>
      <c r="N25" s="220"/>
      <c r="O25" s="239"/>
      <c r="P25" s="239"/>
      <c r="Q25" s="232"/>
      <c r="R25" s="257"/>
      <c r="S25" s="220"/>
      <c r="T25" s="220"/>
      <c r="U25" s="220"/>
      <c r="V25" s="258"/>
      <c r="W25" s="294"/>
      <c r="X25" s="294"/>
      <c r="Y25" s="294"/>
      <c r="Z25" s="232"/>
    </row>
    <row r="26" spans="2:26" s="156" customFormat="1" ht="18.75" customHeight="1">
      <c r="B26" s="2"/>
      <c r="C26" s="257"/>
      <c r="D26" s="293" t="s">
        <v>589</v>
      </c>
      <c r="E26" s="220"/>
      <c r="F26" s="220"/>
      <c r="G26" s="258"/>
      <c r="H26" s="294"/>
      <c r="I26" s="294"/>
      <c r="J26" s="295">
        <f>SUM(J13:J25)</f>
        <v>2042994</v>
      </c>
      <c r="K26" s="232"/>
      <c r="L26" s="230"/>
      <c r="O26" s="177"/>
      <c r="P26" s="177"/>
      <c r="Q26" s="220"/>
      <c r="R26" s="257"/>
      <c r="S26" s="220"/>
      <c r="T26" s="220"/>
      <c r="U26" s="220"/>
      <c r="V26" s="258"/>
      <c r="W26" s="294"/>
      <c r="X26" s="294"/>
      <c r="Y26" s="294"/>
      <c r="Z26" s="232"/>
    </row>
    <row r="27" spans="1:13" ht="15.75">
      <c r="A27" s="220"/>
      <c r="B27" s="239"/>
      <c r="C27" s="239"/>
      <c r="D27" s="270"/>
      <c r="E27" s="257"/>
      <c r="F27" s="151"/>
      <c r="G27" s="151"/>
      <c r="H27" s="151"/>
      <c r="I27" s="220"/>
      <c r="J27" s="242"/>
      <c r="K27" s="242"/>
      <c r="L27" s="266"/>
      <c r="M27" s="151"/>
    </row>
    <row r="28" spans="1:12" ht="20.25">
      <c r="A28" s="402" t="s">
        <v>574</v>
      </c>
      <c r="B28" s="402"/>
      <c r="C28" s="402"/>
      <c r="D28" s="402"/>
      <c r="E28" s="402"/>
      <c r="F28" s="402"/>
      <c r="G28" s="402"/>
      <c r="H28" s="402"/>
      <c r="I28" s="402"/>
      <c r="J28" s="402"/>
      <c r="K28" s="151"/>
      <c r="L28" s="151"/>
    </row>
    <row r="29" spans="1:12" ht="18.75">
      <c r="A29" s="405" t="s">
        <v>575</v>
      </c>
      <c r="B29" s="405"/>
      <c r="C29" s="405"/>
      <c r="D29" s="405"/>
      <c r="E29" s="405"/>
      <c r="F29" s="405"/>
      <c r="G29" s="405"/>
      <c r="H29" s="405"/>
      <c r="I29" s="405"/>
      <c r="J29" s="405"/>
      <c r="K29" s="151"/>
      <c r="L29" s="151"/>
    </row>
    <row r="30" spans="1:12" ht="18.75">
      <c r="A30" s="406" t="s">
        <v>657</v>
      </c>
      <c r="B30" s="406"/>
      <c r="C30" s="406"/>
      <c r="D30" s="406"/>
      <c r="E30" s="406"/>
      <c r="F30" s="406"/>
      <c r="G30" s="406"/>
      <c r="H30" s="406"/>
      <c r="I30" s="406"/>
      <c r="J30" s="406"/>
      <c r="K30" s="151"/>
      <c r="L30" s="151"/>
    </row>
    <row r="31" spans="1:12" ht="18.75">
      <c r="A31" s="145"/>
      <c r="B31" s="145"/>
      <c r="C31" s="145"/>
      <c r="D31" s="145"/>
      <c r="E31" s="145"/>
      <c r="F31" s="146"/>
      <c r="G31" s="145"/>
      <c r="H31" s="145"/>
      <c r="I31" s="145"/>
      <c r="J31" s="146"/>
      <c r="K31" s="151"/>
      <c r="L31" s="151"/>
    </row>
    <row r="32" spans="1:10" ht="18.75">
      <c r="A32" s="163"/>
      <c r="B32" s="174"/>
      <c r="C32" s="176"/>
      <c r="D32" s="174"/>
      <c r="E32" s="174"/>
      <c r="F32" s="174"/>
      <c r="G32" s="179"/>
      <c r="H32" s="182"/>
      <c r="I32" s="208"/>
      <c r="J32" s="198"/>
    </row>
    <row r="33" spans="1:10" ht="15.75">
      <c r="A33" s="234" t="s">
        <v>580</v>
      </c>
      <c r="B33" s="234"/>
      <c r="C33" s="234"/>
      <c r="D33" s="234"/>
      <c r="E33" s="234"/>
      <c r="F33" s="235"/>
      <c r="G33" s="234"/>
      <c r="H33" s="234"/>
      <c r="I33" s="267"/>
      <c r="J33" s="252"/>
    </row>
    <row r="34" spans="1:10" ht="15.75">
      <c r="A34" s="251" t="s">
        <v>581</v>
      </c>
      <c r="B34" s="251"/>
      <c r="C34" s="251"/>
      <c r="D34" s="251"/>
      <c r="E34" s="251"/>
      <c r="G34" s="251"/>
      <c r="H34" s="251"/>
      <c r="I34" s="251" t="s">
        <v>658</v>
      </c>
      <c r="J34" s="232"/>
    </row>
    <row r="35" spans="1:10" ht="15.75">
      <c r="A35" s="251" t="s">
        <v>578</v>
      </c>
      <c r="B35" s="251"/>
      <c r="C35" s="251"/>
      <c r="D35" s="251"/>
      <c r="E35" s="251"/>
      <c r="F35" s="220"/>
      <c r="G35" s="220"/>
      <c r="H35" s="220"/>
      <c r="I35" s="267"/>
      <c r="J35" s="269"/>
    </row>
    <row r="36" spans="1:10" ht="15.75">
      <c r="A36" s="2"/>
      <c r="B36" s="239"/>
      <c r="C36" s="239"/>
      <c r="D36" s="270"/>
      <c r="E36" s="257"/>
      <c r="F36" s="271"/>
      <c r="G36" s="271"/>
      <c r="H36" s="271"/>
      <c r="I36" s="271"/>
      <c r="J36" s="271"/>
    </row>
    <row r="37" spans="1:10" ht="15.75">
      <c r="A37" s="2"/>
      <c r="B37" s="277" t="s">
        <v>583</v>
      </c>
      <c r="C37" s="277"/>
      <c r="D37" s="277"/>
      <c r="E37" s="278"/>
      <c r="F37" s="221">
        <v>15079</v>
      </c>
      <c r="G37" s="271"/>
      <c r="H37" s="271"/>
      <c r="I37" s="271"/>
      <c r="J37" s="271"/>
    </row>
    <row r="38" spans="1:10" ht="15.75">
      <c r="A38" s="220"/>
      <c r="B38" s="314"/>
      <c r="C38" s="314"/>
      <c r="D38" s="315"/>
      <c r="E38" s="316"/>
      <c r="F38" s="317"/>
      <c r="G38" s="271"/>
      <c r="H38" s="271"/>
      <c r="I38" s="271"/>
      <c r="J38" s="271"/>
    </row>
    <row r="39" spans="1:12" ht="15.75">
      <c r="A39" s="220"/>
      <c r="B39" s="239"/>
      <c r="C39" s="239"/>
      <c r="D39" s="270"/>
      <c r="E39" s="257"/>
      <c r="F39" s="151"/>
      <c r="I39" s="222" t="s">
        <v>659</v>
      </c>
      <c r="J39" s="244"/>
      <c r="K39" s="244"/>
      <c r="L39" s="221">
        <v>15079</v>
      </c>
    </row>
    <row r="40" spans="1:12" ht="15.75">
      <c r="A40" s="220"/>
      <c r="B40" s="239"/>
      <c r="C40" s="239"/>
      <c r="D40" s="270"/>
      <c r="E40" s="257"/>
      <c r="I40" s="220"/>
      <c r="J40" s="242"/>
      <c r="K40" s="242"/>
      <c r="L40" s="266"/>
    </row>
    <row r="41" spans="1:12" ht="15.75">
      <c r="A41" s="220"/>
      <c r="B41" s="220"/>
      <c r="C41" s="257"/>
      <c r="D41" s="270"/>
      <c r="E41" s="257"/>
      <c r="I41" s="220"/>
      <c r="J41" s="242"/>
      <c r="K41" s="239"/>
      <c r="L41" s="308"/>
    </row>
    <row r="42" spans="2:11" ht="17.25">
      <c r="B42" s="174" t="s">
        <v>670</v>
      </c>
      <c r="C42" s="155"/>
      <c r="D42" s="155"/>
      <c r="E42" s="155"/>
      <c r="F42" s="155"/>
      <c r="G42" s="224"/>
      <c r="H42" s="155"/>
      <c r="I42" s="178"/>
      <c r="J42" s="173"/>
      <c r="K42" s="225"/>
    </row>
    <row r="43" spans="1:10" ht="15.75">
      <c r="A43" s="238"/>
      <c r="B43" s="238"/>
      <c r="C43" s="238"/>
      <c r="D43" s="238"/>
      <c r="E43" s="238"/>
      <c r="F43" s="271"/>
      <c r="G43" s="238"/>
      <c r="H43" s="238"/>
      <c r="I43" s="238"/>
      <c r="J43" s="271"/>
    </row>
    <row r="44" spans="1:10" ht="15.75">
      <c r="A44" s="238"/>
      <c r="B44" s="238"/>
      <c r="C44" s="238"/>
      <c r="D44" s="238"/>
      <c r="E44" s="238"/>
      <c r="F44" s="271"/>
      <c r="G44" s="238"/>
      <c r="H44" s="238"/>
      <c r="I44" s="238"/>
      <c r="J44" s="271"/>
    </row>
    <row r="45" spans="1:10" ht="15.75">
      <c r="A45" s="273"/>
      <c r="B45" s="242"/>
      <c r="C45" s="242"/>
      <c r="D45" s="242"/>
      <c r="E45" s="242"/>
      <c r="F45" s="266"/>
      <c r="G45" s="280"/>
      <c r="H45" s="280"/>
      <c r="I45" s="400" t="s">
        <v>584</v>
      </c>
      <c r="J45" s="400"/>
    </row>
    <row r="46" spans="1:10" ht="15.75">
      <c r="A46" s="273"/>
      <c r="B46" s="242"/>
      <c r="C46" s="242"/>
      <c r="D46" s="242"/>
      <c r="E46" s="242"/>
      <c r="F46" s="266"/>
      <c r="G46" s="242"/>
      <c r="I46" s="400" t="s">
        <v>87</v>
      </c>
      <c r="J46" s="400"/>
    </row>
  </sheetData>
  <sheetProtection/>
  <mergeCells count="10">
    <mergeCell ref="I45:J45"/>
    <mergeCell ref="A1:L1"/>
    <mergeCell ref="A28:J28"/>
    <mergeCell ref="A29:J29"/>
    <mergeCell ref="A30:J30"/>
    <mergeCell ref="I46:J46"/>
    <mergeCell ref="D21:H21"/>
    <mergeCell ref="D24:H24"/>
    <mergeCell ref="D18:E18"/>
    <mergeCell ref="D19:E19"/>
  </mergeCells>
  <printOptions horizontalCentered="1"/>
  <pageMargins left="0.7086614173228347" right="0.7086614173228347" top="0.7480314960629921" bottom="0.5118110236220472" header="0.31496062992125984" footer="0.21"/>
  <pageSetup horizontalDpi="600" verticalDpi="600" orientation="portrait" paperSize="9" scale="7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76"/>
  <sheetViews>
    <sheetView zoomScalePageLayoutView="0" workbookViewId="0" topLeftCell="A37">
      <selection activeCell="M7" sqref="M7"/>
    </sheetView>
  </sheetViews>
  <sheetFormatPr defaultColWidth="9.140625" defaultRowHeight="15"/>
  <cols>
    <col min="1" max="1" width="4.421875" style="0" customWidth="1"/>
    <col min="2" max="2" width="2.7109375" style="0" customWidth="1"/>
    <col min="3" max="3" width="4.140625" style="0" customWidth="1"/>
    <col min="4" max="4" width="4.28125" style="0" customWidth="1"/>
    <col min="5" max="5" width="13.8515625" style="0" customWidth="1"/>
    <col min="6" max="6" width="10.140625" style="0" customWidth="1"/>
    <col min="7" max="7" width="4.8515625" style="0" customWidth="1"/>
    <col min="9" max="9" width="12.421875" style="0" customWidth="1"/>
    <col min="10" max="10" width="15.7109375" style="0" customWidth="1"/>
    <col min="11" max="11" width="11.7109375" style="0" bestFit="1" customWidth="1"/>
  </cols>
  <sheetData>
    <row r="1" spans="1:12" s="156" customFormat="1" ht="43.5" customHeight="1">
      <c r="A1" s="398" t="s">
        <v>629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</row>
    <row r="2" spans="2:11" s="156" customFormat="1" ht="18.75" customHeight="1">
      <c r="B2" s="157"/>
      <c r="C2" s="158"/>
      <c r="D2" s="158"/>
      <c r="E2" s="158"/>
      <c r="F2" s="158"/>
      <c r="G2" s="158"/>
      <c r="H2" s="158"/>
      <c r="I2" s="158"/>
      <c r="J2" s="159" t="s">
        <v>504</v>
      </c>
      <c r="K2" s="158"/>
    </row>
    <row r="3" spans="2:11" s="156" customFormat="1" ht="9" customHeight="1">
      <c r="B3" s="157"/>
      <c r="C3" s="158"/>
      <c r="D3" s="158"/>
      <c r="E3" s="158"/>
      <c r="F3" s="158"/>
      <c r="G3" s="158"/>
      <c r="H3" s="158"/>
      <c r="I3" s="158"/>
      <c r="J3" s="159"/>
      <c r="K3" s="158"/>
    </row>
    <row r="4" spans="2:11" s="156" customFormat="1" ht="18.75" customHeight="1">
      <c r="B4" s="157"/>
      <c r="C4" s="234" t="s">
        <v>585</v>
      </c>
      <c r="D4" s="234"/>
      <c r="E4" s="234"/>
      <c r="F4" s="234"/>
      <c r="G4" s="234"/>
      <c r="H4" s="234"/>
      <c r="I4" s="235"/>
      <c r="J4" s="159"/>
      <c r="K4" s="158"/>
    </row>
    <row r="5" spans="2:12" ht="18.75">
      <c r="B5" s="200"/>
      <c r="C5" s="236"/>
      <c r="D5" s="220" t="s">
        <v>587</v>
      </c>
      <c r="E5" s="237"/>
      <c r="F5" s="220"/>
      <c r="G5" s="220"/>
      <c r="H5" s="220"/>
      <c r="I5" s="238"/>
      <c r="J5" s="232"/>
      <c r="K5" s="227"/>
      <c r="L5" s="151"/>
    </row>
    <row r="6" spans="2:26" ht="34.5" customHeight="1">
      <c r="B6" s="154"/>
      <c r="C6" s="236"/>
      <c r="E6" s="397" t="s">
        <v>588</v>
      </c>
      <c r="F6" s="397"/>
      <c r="G6" s="397"/>
      <c r="H6" s="397"/>
      <c r="I6" s="397"/>
      <c r="J6" s="233">
        <v>2955345</v>
      </c>
      <c r="K6" s="228"/>
      <c r="L6" s="151"/>
      <c r="Q6" s="297"/>
      <c r="R6" s="297"/>
      <c r="S6" s="297"/>
      <c r="T6" s="297"/>
      <c r="U6" s="297"/>
      <c r="V6" s="300"/>
      <c r="W6" s="297"/>
      <c r="X6" s="297"/>
      <c r="Y6" s="297"/>
      <c r="Z6" s="300"/>
    </row>
    <row r="7" spans="2:26" ht="23.25" customHeight="1">
      <c r="B7" s="154"/>
      <c r="C7" s="236"/>
      <c r="D7" s="220" t="s">
        <v>577</v>
      </c>
      <c r="E7" s="220"/>
      <c r="F7" s="220"/>
      <c r="G7" s="220"/>
      <c r="H7" s="239"/>
      <c r="I7" s="239"/>
      <c r="J7" s="232"/>
      <c r="K7" s="228"/>
      <c r="L7" s="151"/>
      <c r="Q7" s="220"/>
      <c r="R7" s="220"/>
      <c r="S7" s="220"/>
      <c r="T7" s="220"/>
      <c r="U7" s="220"/>
      <c r="V7" s="232"/>
      <c r="W7" s="232"/>
      <c r="X7" s="232"/>
      <c r="Y7" s="232"/>
      <c r="Z7" s="232"/>
    </row>
    <row r="8" spans="2:26" ht="19.5">
      <c r="B8" s="154"/>
      <c r="C8" s="236"/>
      <c r="D8" s="220"/>
      <c r="E8" s="222" t="s">
        <v>598</v>
      </c>
      <c r="F8" s="222"/>
      <c r="G8" s="222"/>
      <c r="H8" s="249"/>
      <c r="I8" s="249"/>
      <c r="J8" s="233">
        <v>93600</v>
      </c>
      <c r="K8" s="228"/>
      <c r="L8" s="151"/>
      <c r="Q8" s="220"/>
      <c r="R8" s="220"/>
      <c r="S8" s="220"/>
      <c r="T8" s="220"/>
      <c r="U8" s="220"/>
      <c r="V8" s="232"/>
      <c r="W8" s="232"/>
      <c r="X8" s="232"/>
      <c r="Y8" s="232"/>
      <c r="Z8" s="232"/>
    </row>
    <row r="9" spans="2:26" s="156" customFormat="1" ht="18.75" customHeight="1">
      <c r="B9" s="153"/>
      <c r="C9" s="236"/>
      <c r="D9" s="239"/>
      <c r="E9" s="240" t="s">
        <v>589</v>
      </c>
      <c r="F9" s="239"/>
      <c r="G9" s="239"/>
      <c r="H9" s="239"/>
      <c r="I9" s="2"/>
      <c r="J9" s="262">
        <f>SUM(J6:J8)</f>
        <v>3048945</v>
      </c>
      <c r="K9" s="229"/>
      <c r="L9" s="230"/>
      <c r="N9" s="220"/>
      <c r="O9" s="220"/>
      <c r="P9" s="220"/>
      <c r="Q9" s="220"/>
      <c r="R9" s="220"/>
      <c r="S9" s="293"/>
      <c r="T9" s="220"/>
      <c r="U9" s="220"/>
      <c r="V9" s="258"/>
      <c r="W9" s="294"/>
      <c r="X9" s="294"/>
      <c r="Y9" s="295"/>
      <c r="Z9" s="232"/>
    </row>
    <row r="10" spans="2:26" s="156" customFormat="1" ht="21" customHeight="1">
      <c r="B10" s="149"/>
      <c r="C10" s="241"/>
      <c r="D10" s="237"/>
      <c r="E10" s="237"/>
      <c r="F10" s="220"/>
      <c r="G10" s="220"/>
      <c r="H10" s="220"/>
      <c r="I10" s="2"/>
      <c r="J10" s="232"/>
      <c r="K10" s="229"/>
      <c r="L10" s="230"/>
      <c r="N10" s="220"/>
      <c r="O10" s="220"/>
      <c r="P10" s="220"/>
      <c r="Q10" s="220"/>
      <c r="R10" s="220"/>
      <c r="S10" s="293"/>
      <c r="T10" s="220"/>
      <c r="U10" s="220"/>
      <c r="V10" s="258"/>
      <c r="W10" s="294"/>
      <c r="X10" s="294"/>
      <c r="Y10" s="295"/>
      <c r="Z10" s="232"/>
    </row>
    <row r="11" spans="2:26" s="156" customFormat="1" ht="18.75" customHeight="1">
      <c r="B11" s="149"/>
      <c r="C11" s="234" t="s">
        <v>590</v>
      </c>
      <c r="D11" s="234"/>
      <c r="E11" s="234"/>
      <c r="F11" s="234"/>
      <c r="G11" s="234"/>
      <c r="H11" s="234"/>
      <c r="I11" s="2"/>
      <c r="J11" s="235"/>
      <c r="K11" s="160"/>
      <c r="L11" s="230"/>
      <c r="N11" s="230"/>
      <c r="O11" s="178"/>
      <c r="P11" s="167"/>
      <c r="Q11" s="296"/>
      <c r="R11" s="297"/>
      <c r="S11" s="297"/>
      <c r="T11" s="297"/>
      <c r="U11" s="297"/>
      <c r="V11" s="298"/>
      <c r="W11" s="299"/>
      <c r="X11" s="297"/>
      <c r="Y11" s="297"/>
      <c r="Z11" s="300"/>
    </row>
    <row r="12" spans="2:26" s="156" customFormat="1" ht="18.75" customHeight="1">
      <c r="B12" s="231"/>
      <c r="C12" s="236"/>
      <c r="D12" s="242" t="s">
        <v>591</v>
      </c>
      <c r="E12" s="242"/>
      <c r="F12" s="242"/>
      <c r="G12" s="242"/>
      <c r="H12" s="242"/>
      <c r="I12" s="2"/>
      <c r="J12" s="243"/>
      <c r="K12" s="160"/>
      <c r="L12" s="230"/>
      <c r="N12" s="230"/>
      <c r="O12" s="178"/>
      <c r="P12" s="170"/>
      <c r="Q12" s="220"/>
      <c r="R12" s="257"/>
      <c r="S12" s="220"/>
      <c r="T12" s="220"/>
      <c r="U12" s="220"/>
      <c r="V12" s="258"/>
      <c r="W12" s="294"/>
      <c r="X12" s="294"/>
      <c r="Y12" s="294"/>
      <c r="Z12" s="232"/>
    </row>
    <row r="13" spans="2:26" s="156" customFormat="1" ht="18.75" customHeight="1">
      <c r="B13" s="231"/>
      <c r="C13" s="236"/>
      <c r="E13" s="244" t="s">
        <v>596</v>
      </c>
      <c r="F13" s="244"/>
      <c r="G13" s="244"/>
      <c r="H13" s="244"/>
      <c r="I13" s="222"/>
      <c r="J13" s="245">
        <v>1277082</v>
      </c>
      <c r="K13" s="160"/>
      <c r="L13" s="230"/>
      <c r="O13" s="168"/>
      <c r="P13" s="168"/>
      <c r="Q13" s="220"/>
      <c r="R13" s="257"/>
      <c r="S13" s="220"/>
      <c r="T13" s="220"/>
      <c r="U13" s="220"/>
      <c r="V13" s="258"/>
      <c r="W13" s="294"/>
      <c r="X13" s="294"/>
      <c r="Y13" s="294"/>
      <c r="Z13" s="232"/>
    </row>
    <row r="14" spans="2:26" s="156" customFormat="1" ht="18.75" customHeight="1">
      <c r="B14" s="231"/>
      <c r="C14" s="236"/>
      <c r="E14" s="246" t="s">
        <v>597</v>
      </c>
      <c r="F14" s="246"/>
      <c r="G14" s="246"/>
      <c r="H14" s="246"/>
      <c r="I14" s="247"/>
      <c r="J14" s="248">
        <v>95923</v>
      </c>
      <c r="K14" s="229"/>
      <c r="L14" s="230"/>
      <c r="O14" s="177"/>
      <c r="P14" s="177"/>
      <c r="Q14" s="220"/>
      <c r="R14" s="257"/>
      <c r="S14" s="220"/>
      <c r="T14" s="220"/>
      <c r="U14" s="220"/>
      <c r="V14" s="258"/>
      <c r="W14" s="294"/>
      <c r="X14" s="294"/>
      <c r="Y14" s="294"/>
      <c r="Z14" s="232"/>
    </row>
    <row r="15" spans="2:26" s="156" customFormat="1" ht="18.75" customHeight="1">
      <c r="B15" s="231"/>
      <c r="C15" s="236"/>
      <c r="E15" s="246" t="s">
        <v>609</v>
      </c>
      <c r="F15" s="246"/>
      <c r="G15" s="246"/>
      <c r="H15" s="246"/>
      <c r="I15" s="247"/>
      <c r="J15" s="248">
        <v>130000</v>
      </c>
      <c r="K15" s="229"/>
      <c r="L15" s="230"/>
      <c r="O15" s="177"/>
      <c r="P15" s="177"/>
      <c r="Q15" s="220"/>
      <c r="R15" s="257"/>
      <c r="S15" s="220"/>
      <c r="T15" s="220"/>
      <c r="U15" s="220"/>
      <c r="V15" s="258"/>
      <c r="W15" s="294"/>
      <c r="X15" s="294"/>
      <c r="Y15" s="294"/>
      <c r="Z15" s="232"/>
    </row>
    <row r="16" spans="2:26" s="156" customFormat="1" ht="18.75" customHeight="1">
      <c r="B16" s="231"/>
      <c r="C16" s="236"/>
      <c r="E16" s="246" t="s">
        <v>610</v>
      </c>
      <c r="F16" s="246"/>
      <c r="G16" s="246"/>
      <c r="H16" s="246"/>
      <c r="I16" s="247"/>
      <c r="J16" s="248">
        <v>936685</v>
      </c>
      <c r="K16" s="229"/>
      <c r="L16" s="230"/>
      <c r="O16" s="177"/>
      <c r="P16" s="177"/>
      <c r="Q16" s="220"/>
      <c r="R16" s="257"/>
      <c r="S16" s="293"/>
      <c r="T16" s="220"/>
      <c r="U16" s="220"/>
      <c r="V16" s="258"/>
      <c r="W16" s="294"/>
      <c r="X16" s="294"/>
      <c r="Y16" s="295"/>
      <c r="Z16" s="232"/>
    </row>
    <row r="17" spans="2:26" s="156" customFormat="1" ht="18.75" customHeight="1">
      <c r="B17" s="231"/>
      <c r="C17" s="236"/>
      <c r="E17" s="329" t="s">
        <v>601</v>
      </c>
      <c r="F17" s="244"/>
      <c r="G17" s="244"/>
      <c r="H17" s="244"/>
      <c r="I17" s="222"/>
      <c r="J17" s="245">
        <v>252905</v>
      </c>
      <c r="K17" s="229"/>
      <c r="L17" s="230"/>
      <c r="O17" s="177"/>
      <c r="P17" s="177"/>
      <c r="Q17" s="220"/>
      <c r="R17" s="257"/>
      <c r="S17" s="220"/>
      <c r="T17" s="220"/>
      <c r="U17" s="220"/>
      <c r="V17" s="258"/>
      <c r="W17" s="294"/>
      <c r="X17" s="294"/>
      <c r="Y17" s="294"/>
      <c r="Z17" s="232"/>
    </row>
    <row r="18" spans="2:26" s="156" customFormat="1" ht="18.75" customHeight="1">
      <c r="B18" s="231"/>
      <c r="C18" s="236"/>
      <c r="D18" s="2" t="s">
        <v>602</v>
      </c>
      <c r="E18" s="242"/>
      <c r="F18" s="242"/>
      <c r="G18" s="242"/>
      <c r="H18" s="242"/>
      <c r="I18" s="220"/>
      <c r="J18" s="243"/>
      <c r="K18" s="229"/>
      <c r="L18" s="230"/>
      <c r="O18" s="177"/>
      <c r="P18" s="177"/>
      <c r="Q18" s="242"/>
      <c r="R18" s="242"/>
      <c r="S18" s="242"/>
      <c r="T18" s="242"/>
      <c r="U18" s="242"/>
      <c r="V18" s="309"/>
      <c r="W18" s="257"/>
      <c r="X18" s="257"/>
      <c r="Y18" s="257"/>
      <c r="Z18" s="257"/>
    </row>
    <row r="19" spans="2:26" s="156" customFormat="1" ht="18.75" customHeight="1">
      <c r="B19" s="231"/>
      <c r="C19" s="236"/>
      <c r="D19" s="2"/>
      <c r="E19" s="244" t="s">
        <v>603</v>
      </c>
      <c r="F19" s="244"/>
      <c r="G19" s="244"/>
      <c r="H19" s="244"/>
      <c r="I19" s="222"/>
      <c r="J19" s="245">
        <v>40000</v>
      </c>
      <c r="K19" s="229"/>
      <c r="L19" s="230"/>
      <c r="O19" s="177"/>
      <c r="P19" s="177"/>
      <c r="Q19" s="293"/>
      <c r="R19" s="293"/>
      <c r="S19" s="293"/>
      <c r="T19" s="293"/>
      <c r="U19" s="293"/>
      <c r="V19" s="262"/>
      <c r="W19" s="293"/>
      <c r="X19" s="293"/>
      <c r="Y19" s="293"/>
      <c r="Z19" s="262"/>
    </row>
    <row r="20" spans="2:26" s="156" customFormat="1" ht="18.75" customHeight="1">
      <c r="B20" s="231"/>
      <c r="C20" s="236"/>
      <c r="D20" s="2"/>
      <c r="E20" s="246" t="s">
        <v>604</v>
      </c>
      <c r="F20" s="246"/>
      <c r="G20" s="246"/>
      <c r="H20" s="246"/>
      <c r="I20" s="247"/>
      <c r="J20" s="248">
        <v>7920</v>
      </c>
      <c r="K20" s="229"/>
      <c r="L20" s="230"/>
      <c r="O20" s="177"/>
      <c r="P20" s="177"/>
      <c r="Q20" s="297"/>
      <c r="R20" s="297"/>
      <c r="S20" s="297"/>
      <c r="T20" s="297"/>
      <c r="U20" s="297"/>
      <c r="V20" s="300"/>
      <c r="W20" s="297"/>
      <c r="X20" s="297"/>
      <c r="Y20" s="297"/>
      <c r="Z20" s="300"/>
    </row>
    <row r="21" spans="2:26" s="156" customFormat="1" ht="18.75" customHeight="1">
      <c r="B21" s="231"/>
      <c r="C21" s="236"/>
      <c r="D21" s="2"/>
      <c r="E21" s="246" t="s">
        <v>607</v>
      </c>
      <c r="F21" s="246"/>
      <c r="G21" s="246"/>
      <c r="H21" s="246"/>
      <c r="I21" s="247"/>
      <c r="J21" s="248">
        <v>127000</v>
      </c>
      <c r="K21" s="229"/>
      <c r="L21" s="230"/>
      <c r="O21" s="177"/>
      <c r="P21" s="177"/>
      <c r="Q21" s="310"/>
      <c r="R21" s="297"/>
      <c r="S21" s="297"/>
      <c r="T21" s="297"/>
      <c r="U21" s="297"/>
      <c r="V21" s="266"/>
      <c r="W21" s="220"/>
      <c r="X21" s="220"/>
      <c r="Y21" s="220"/>
      <c r="Z21" s="300"/>
    </row>
    <row r="22" spans="2:26" s="156" customFormat="1" ht="18.75" customHeight="1">
      <c r="B22" s="231"/>
      <c r="C22" s="236"/>
      <c r="D22" s="2"/>
      <c r="E22" s="246" t="s">
        <v>608</v>
      </c>
      <c r="F22" s="246"/>
      <c r="G22" s="246"/>
      <c r="H22" s="246"/>
      <c r="I22" s="247"/>
      <c r="J22" s="248">
        <v>47830</v>
      </c>
      <c r="K22" s="229"/>
      <c r="L22" s="230"/>
      <c r="O22" s="177"/>
      <c r="P22" s="177"/>
      <c r="Q22" s="310"/>
      <c r="R22" s="257"/>
      <c r="S22" s="220"/>
      <c r="T22" s="220"/>
      <c r="U22" s="258"/>
      <c r="V22" s="266"/>
      <c r="W22" s="220"/>
      <c r="X22" s="220"/>
      <c r="Y22" s="220"/>
      <c r="Z22" s="300"/>
    </row>
    <row r="23" spans="2:26" s="156" customFormat="1" ht="18.75" customHeight="1">
      <c r="B23" s="231"/>
      <c r="C23" s="236"/>
      <c r="D23" s="2" t="s">
        <v>605</v>
      </c>
      <c r="E23" s="242"/>
      <c r="F23" s="242"/>
      <c r="G23" s="242"/>
      <c r="H23" s="242"/>
      <c r="I23" s="220"/>
      <c r="J23" s="243"/>
      <c r="K23" s="229"/>
      <c r="L23" s="230"/>
      <c r="O23" s="177"/>
      <c r="P23" s="177"/>
      <c r="Q23" s="220"/>
      <c r="R23" s="220"/>
      <c r="S23" s="306"/>
      <c r="T23" s="306"/>
      <c r="U23" s="305"/>
      <c r="V23" s="305"/>
      <c r="W23" s="307"/>
      <c r="X23" s="307"/>
      <c r="Y23" s="242"/>
      <c r="Z23" s="242"/>
    </row>
    <row r="24" spans="2:26" s="156" customFormat="1" ht="18.75" customHeight="1">
      <c r="B24" s="231"/>
      <c r="C24" s="236"/>
      <c r="D24" s="2"/>
      <c r="E24" s="244" t="s">
        <v>606</v>
      </c>
      <c r="F24" s="244"/>
      <c r="G24" s="244"/>
      <c r="H24" s="244"/>
      <c r="I24" s="222"/>
      <c r="J24" s="245">
        <v>40000</v>
      </c>
      <c r="K24" s="229"/>
      <c r="L24" s="230"/>
      <c r="O24" s="177"/>
      <c r="P24" s="177"/>
      <c r="Q24" s="242"/>
      <c r="R24" s="242"/>
      <c r="S24" s="307"/>
      <c r="T24" s="307"/>
      <c r="U24" s="243"/>
      <c r="V24" s="309"/>
      <c r="W24" s="307"/>
      <c r="X24" s="307"/>
      <c r="Y24" s="242"/>
      <c r="Z24" s="242"/>
    </row>
    <row r="25" spans="2:26" s="156" customFormat="1" ht="11.25" customHeight="1">
      <c r="B25" s="231"/>
      <c r="C25" s="236"/>
      <c r="D25" s="242"/>
      <c r="E25" s="242"/>
      <c r="F25" s="242"/>
      <c r="G25" s="242"/>
      <c r="H25" s="242"/>
      <c r="I25" s="220"/>
      <c r="J25" s="243"/>
      <c r="K25" s="229"/>
      <c r="L25" s="230"/>
      <c r="O25" s="177"/>
      <c r="P25" s="177"/>
      <c r="Q25" s="242"/>
      <c r="R25" s="242"/>
      <c r="S25" s="242"/>
      <c r="T25" s="242"/>
      <c r="U25" s="242"/>
      <c r="V25" s="309"/>
      <c r="W25" s="283"/>
      <c r="X25" s="283"/>
      <c r="Y25" s="283"/>
      <c r="Z25" s="311"/>
    </row>
    <row r="26" spans="2:26" s="156" customFormat="1" ht="18.75" customHeight="1">
      <c r="B26" s="231"/>
      <c r="C26" s="236"/>
      <c r="D26" s="250" t="s">
        <v>579</v>
      </c>
      <c r="E26" s="244"/>
      <c r="F26" s="244"/>
      <c r="G26" s="244"/>
      <c r="H26" s="244"/>
      <c r="I26" s="222"/>
      <c r="J26" s="245">
        <v>93600</v>
      </c>
      <c r="K26" s="229"/>
      <c r="L26" s="230"/>
      <c r="O26" s="177"/>
      <c r="P26" s="177"/>
      <c r="Q26" s="242"/>
      <c r="R26" s="242"/>
      <c r="S26" s="242"/>
      <c r="T26" s="242"/>
      <c r="U26" s="242"/>
      <c r="V26" s="309"/>
      <c r="W26" s="283"/>
      <c r="X26" s="283"/>
      <c r="Y26" s="283"/>
      <c r="Z26" s="311"/>
    </row>
    <row r="27" spans="2:26" s="156" customFormat="1" ht="18.75" customHeight="1">
      <c r="B27" s="231"/>
      <c r="C27" s="236"/>
      <c r="D27" s="242"/>
      <c r="E27" s="240" t="s">
        <v>589</v>
      </c>
      <c r="F27" s="239"/>
      <c r="G27" s="239"/>
      <c r="H27" s="239"/>
      <c r="I27" s="2"/>
      <c r="J27" s="262">
        <f>SUM(J13:J26)</f>
        <v>3048945</v>
      </c>
      <c r="K27" s="229"/>
      <c r="L27" s="230"/>
      <c r="O27" s="177"/>
      <c r="P27" s="177"/>
      <c r="Q27" s="220"/>
      <c r="R27" s="220"/>
      <c r="S27" s="306"/>
      <c r="T27" s="306"/>
      <c r="U27" s="305"/>
      <c r="V27" s="305"/>
      <c r="W27" s="312"/>
      <c r="X27" s="312"/>
      <c r="Y27" s="312"/>
      <c r="Z27" s="258"/>
    </row>
    <row r="28" spans="2:26" s="156" customFormat="1" ht="18.75" customHeight="1">
      <c r="B28" s="231"/>
      <c r="C28" s="236"/>
      <c r="D28" s="242"/>
      <c r="E28" s="240"/>
      <c r="F28" s="239"/>
      <c r="G28" s="239"/>
      <c r="H28" s="239"/>
      <c r="I28" s="2"/>
      <c r="J28" s="262"/>
      <c r="K28" s="229"/>
      <c r="L28" s="230"/>
      <c r="O28" s="177"/>
      <c r="P28" s="177"/>
      <c r="Q28" s="242"/>
      <c r="R28" s="242"/>
      <c r="S28" s="307"/>
      <c r="T28" s="307"/>
      <c r="U28" s="243"/>
      <c r="V28" s="309"/>
      <c r="W28" s="220"/>
      <c r="X28" s="306"/>
      <c r="Y28" s="306"/>
      <c r="Z28" s="305"/>
    </row>
    <row r="29" spans="2:26" s="156" customFormat="1" ht="18.75" customHeight="1">
      <c r="B29" s="231"/>
      <c r="C29" s="236"/>
      <c r="D29" s="242"/>
      <c r="E29" s="242"/>
      <c r="F29" s="242"/>
      <c r="G29" s="242"/>
      <c r="H29" s="242"/>
      <c r="I29" s="220"/>
      <c r="J29" s="243"/>
      <c r="K29" s="229"/>
      <c r="L29" s="230"/>
      <c r="O29" s="177"/>
      <c r="P29" s="177"/>
      <c r="Q29" s="242"/>
      <c r="R29" s="242"/>
      <c r="S29" s="242"/>
      <c r="T29" s="242"/>
      <c r="U29" s="242"/>
      <c r="V29" s="309"/>
      <c r="W29" s="242"/>
      <c r="X29" s="307"/>
      <c r="Y29" s="307"/>
      <c r="Z29" s="243"/>
    </row>
    <row r="30" spans="2:26" s="156" customFormat="1" ht="15.75" customHeight="1">
      <c r="B30" s="234" t="s">
        <v>580</v>
      </c>
      <c r="C30" s="234"/>
      <c r="D30" s="234"/>
      <c r="E30" s="234"/>
      <c r="F30" s="234"/>
      <c r="G30" s="235"/>
      <c r="H30" s="234"/>
      <c r="I30" s="234"/>
      <c r="J30" s="234"/>
      <c r="K30" s="234"/>
      <c r="L30" s="235"/>
      <c r="M30" s="2"/>
      <c r="O30" s="177"/>
      <c r="P30" s="177"/>
      <c r="Q30" s="242"/>
      <c r="R30" s="242"/>
      <c r="S30" s="242"/>
      <c r="T30" s="242"/>
      <c r="U30" s="242"/>
      <c r="V30" s="309"/>
      <c r="W30" s="242"/>
      <c r="X30" s="307"/>
      <c r="Y30" s="307"/>
      <c r="Z30" s="243"/>
    </row>
    <row r="31" spans="2:26" s="156" customFormat="1" ht="12" customHeight="1">
      <c r="B31" s="251"/>
      <c r="C31" s="251"/>
      <c r="D31" s="251"/>
      <c r="E31" s="251"/>
      <c r="F31" s="251"/>
      <c r="G31" s="252"/>
      <c r="H31" s="251"/>
      <c r="I31" s="251"/>
      <c r="J31" s="251"/>
      <c r="K31" s="251"/>
      <c r="L31" s="252"/>
      <c r="M31" s="2"/>
      <c r="O31" s="177"/>
      <c r="P31" s="177"/>
      <c r="Q31" s="242"/>
      <c r="R31" s="242"/>
      <c r="S31" s="242"/>
      <c r="T31" s="242"/>
      <c r="U31" s="242"/>
      <c r="V31" s="309"/>
      <c r="W31" s="242"/>
      <c r="X31" s="306"/>
      <c r="Y31" s="306"/>
      <c r="Z31" s="305"/>
    </row>
    <row r="32" spans="2:26" s="156" customFormat="1" ht="18.75" customHeight="1">
      <c r="B32" s="253"/>
      <c r="C32" s="251" t="s">
        <v>581</v>
      </c>
      <c r="D32" s="251"/>
      <c r="E32" s="251"/>
      <c r="F32" s="251"/>
      <c r="G32" s="251"/>
      <c r="H32" s="252"/>
      <c r="I32" s="251" t="s">
        <v>582</v>
      </c>
      <c r="K32" s="251"/>
      <c r="L32" s="251"/>
      <c r="M32" s="252"/>
      <c r="O32" s="177"/>
      <c r="P32" s="177"/>
      <c r="Q32" s="242"/>
      <c r="R32" s="242"/>
      <c r="S32" s="242"/>
      <c r="T32" s="242"/>
      <c r="U32" s="242"/>
      <c r="V32" s="309"/>
      <c r="W32" s="242"/>
      <c r="X32" s="307"/>
      <c r="Y32" s="307"/>
      <c r="Z32" s="243"/>
    </row>
    <row r="33" spans="2:26" s="156" customFormat="1" ht="18.75" customHeight="1">
      <c r="B33" s="253" t="s">
        <v>578</v>
      </c>
      <c r="C33" s="238"/>
      <c r="D33" s="251"/>
      <c r="E33" s="251"/>
      <c r="F33" s="251"/>
      <c r="G33" s="251"/>
      <c r="H33" s="254"/>
      <c r="I33" s="254"/>
      <c r="J33" s="220"/>
      <c r="K33" s="220"/>
      <c r="L33" s="220"/>
      <c r="M33" s="252"/>
      <c r="O33" s="177"/>
      <c r="P33" s="177"/>
      <c r="Q33" s="242"/>
      <c r="R33" s="242"/>
      <c r="S33" s="242"/>
      <c r="T33" s="242"/>
      <c r="U33" s="242"/>
      <c r="V33" s="309"/>
      <c r="W33" s="242"/>
      <c r="X33" s="307"/>
      <c r="Y33" s="307"/>
      <c r="Z33" s="243"/>
    </row>
    <row r="34" spans="2:26" s="156" customFormat="1" ht="38.25" customHeight="1">
      <c r="B34" s="2"/>
      <c r="C34" s="397" t="s">
        <v>583</v>
      </c>
      <c r="D34" s="397"/>
      <c r="E34" s="397"/>
      <c r="F34" s="260">
        <v>15124</v>
      </c>
      <c r="G34" s="220"/>
      <c r="H34" s="232"/>
      <c r="I34" s="397" t="s">
        <v>599</v>
      </c>
      <c r="J34" s="397"/>
      <c r="K34" s="397"/>
      <c r="L34" s="261">
        <v>5124</v>
      </c>
      <c r="M34" s="255"/>
      <c r="O34" s="177"/>
      <c r="P34" s="177"/>
      <c r="Q34" s="242"/>
      <c r="R34" s="242"/>
      <c r="S34" s="242"/>
      <c r="T34" s="242"/>
      <c r="U34" s="242"/>
      <c r="V34" s="309"/>
      <c r="W34" s="242"/>
      <c r="X34" s="306"/>
      <c r="Y34" s="307"/>
      <c r="Z34" s="243"/>
    </row>
    <row r="35" spans="1:26" s="282" customFormat="1" ht="37.5" customHeight="1">
      <c r="A35" s="145"/>
      <c r="B35" s="281"/>
      <c r="C35" s="285"/>
      <c r="D35" s="285"/>
      <c r="E35" s="285"/>
      <c r="F35" s="270"/>
      <c r="G35" s="258"/>
      <c r="H35" s="283"/>
      <c r="I35" s="409" t="s">
        <v>630</v>
      </c>
      <c r="J35" s="409"/>
      <c r="K35" s="409"/>
      <c r="L35" s="232"/>
      <c r="Q35" s="242"/>
      <c r="R35" s="242"/>
      <c r="S35" s="242"/>
      <c r="T35" s="242"/>
      <c r="U35" s="242"/>
      <c r="V35" s="309"/>
      <c r="W35" s="242"/>
      <c r="X35" s="307"/>
      <c r="Y35" s="307"/>
      <c r="Z35" s="243"/>
    </row>
    <row r="36" spans="1:12" s="282" customFormat="1" ht="18.75" customHeight="1">
      <c r="A36" s="145"/>
      <c r="B36" s="286"/>
      <c r="C36" s="281"/>
      <c r="D36" s="281"/>
      <c r="E36" s="281"/>
      <c r="F36" s="270"/>
      <c r="G36" s="258"/>
      <c r="H36" s="284"/>
      <c r="I36" s="410" t="s">
        <v>631</v>
      </c>
      <c r="J36" s="410"/>
      <c r="K36" s="410"/>
      <c r="L36" s="233">
        <v>10000</v>
      </c>
    </row>
    <row r="37" spans="2:11" ht="17.25">
      <c r="B37" s="226"/>
      <c r="C37" s="226"/>
      <c r="D37" s="226"/>
      <c r="E37" s="226"/>
      <c r="F37" s="226"/>
      <c r="G37" s="226"/>
      <c r="H37" s="226"/>
      <c r="I37" s="226"/>
      <c r="J37" s="226"/>
      <c r="K37" s="226"/>
    </row>
    <row r="38" spans="2:11" s="259" customFormat="1" ht="20.25">
      <c r="B38" s="402" t="s">
        <v>574</v>
      </c>
      <c r="C38" s="402"/>
      <c r="D38" s="402"/>
      <c r="E38" s="402"/>
      <c r="F38" s="402"/>
      <c r="G38" s="402"/>
      <c r="H38" s="402"/>
      <c r="I38" s="402"/>
      <c r="J38" s="402"/>
      <c r="K38" s="402"/>
    </row>
    <row r="39" spans="2:11" s="259" customFormat="1" ht="18.75">
      <c r="B39" s="405" t="s">
        <v>575</v>
      </c>
      <c r="C39" s="405"/>
      <c r="D39" s="405"/>
      <c r="E39" s="405"/>
      <c r="F39" s="405"/>
      <c r="G39" s="405"/>
      <c r="H39" s="405"/>
      <c r="I39" s="405"/>
      <c r="J39" s="405"/>
      <c r="K39" s="405"/>
    </row>
    <row r="40" spans="2:11" s="259" customFormat="1" ht="18.75">
      <c r="B40" s="406" t="s">
        <v>611</v>
      </c>
      <c r="C40" s="406"/>
      <c r="D40" s="406"/>
      <c r="E40" s="406"/>
      <c r="F40" s="406"/>
      <c r="G40" s="406"/>
      <c r="H40" s="406"/>
      <c r="I40" s="406"/>
      <c r="J40" s="406"/>
      <c r="K40" s="406"/>
    </row>
    <row r="41" spans="2:11" s="259" customFormat="1" ht="18.75">
      <c r="B41" s="145"/>
      <c r="C41" s="145"/>
      <c r="D41" s="145"/>
      <c r="E41" s="145"/>
      <c r="F41" s="145"/>
      <c r="G41" s="146"/>
      <c r="H41" s="145"/>
      <c r="I41" s="145"/>
      <c r="J41" s="147" t="s">
        <v>576</v>
      </c>
      <c r="K41" s="146"/>
    </row>
    <row r="42" spans="2:11" s="259" customFormat="1" ht="18.75">
      <c r="B42" s="145"/>
      <c r="C42" s="145"/>
      <c r="D42" s="145"/>
      <c r="E42" s="145"/>
      <c r="F42" s="145"/>
      <c r="G42" s="146"/>
      <c r="H42" s="145"/>
      <c r="I42" s="145"/>
      <c r="J42" s="145"/>
      <c r="K42" s="146"/>
    </row>
    <row r="43" spans="2:11" s="259" customFormat="1" ht="18.75">
      <c r="B43" s="161" t="s">
        <v>585</v>
      </c>
      <c r="C43" s="161"/>
      <c r="D43" s="161"/>
      <c r="E43" s="161"/>
      <c r="F43" s="161"/>
      <c r="G43" s="161"/>
      <c r="H43" s="162"/>
      <c r="I43" s="145"/>
      <c r="J43" s="203"/>
      <c r="K43" s="146"/>
    </row>
    <row r="44" spans="2:11" s="259" customFormat="1" ht="18.75">
      <c r="B44" s="163"/>
      <c r="C44" s="164" t="s">
        <v>586</v>
      </c>
      <c r="D44" s="165"/>
      <c r="E44" s="164"/>
      <c r="F44" s="164"/>
      <c r="G44" s="164"/>
      <c r="H44" s="166"/>
      <c r="I44" s="201"/>
      <c r="J44" s="209">
        <v>-15879</v>
      </c>
      <c r="K44" s="148"/>
    </row>
    <row r="45" spans="2:11" s="259" customFormat="1" ht="15.75" customHeight="1">
      <c r="B45" s="163"/>
      <c r="C45" s="167"/>
      <c r="D45" s="168"/>
      <c r="E45" s="167"/>
      <c r="F45" s="167"/>
      <c r="G45" s="167"/>
      <c r="H45" s="169"/>
      <c r="I45" s="154"/>
      <c r="J45" s="206"/>
      <c r="K45" s="152"/>
    </row>
    <row r="46" spans="2:11" s="259" customFormat="1" ht="18.75">
      <c r="B46" s="161" t="s">
        <v>590</v>
      </c>
      <c r="C46" s="161"/>
      <c r="D46" s="161"/>
      <c r="E46" s="161"/>
      <c r="F46" s="161"/>
      <c r="G46" s="161"/>
      <c r="H46" s="188"/>
      <c r="I46" s="184"/>
      <c r="J46" s="207"/>
      <c r="K46" s="185"/>
    </row>
    <row r="47" spans="2:11" s="259" customFormat="1" ht="18.75">
      <c r="B47" s="163"/>
      <c r="C47" s="175" t="s">
        <v>583</v>
      </c>
      <c r="D47" s="175"/>
      <c r="E47" s="175"/>
      <c r="F47" s="175"/>
      <c r="G47" s="175"/>
      <c r="H47" s="172"/>
      <c r="I47" s="210"/>
      <c r="J47" s="211">
        <v>-15879</v>
      </c>
      <c r="K47" s="190"/>
    </row>
    <row r="48" spans="2:11" s="259" customFormat="1" ht="18.75">
      <c r="B48" s="163"/>
      <c r="C48" s="174"/>
      <c r="D48" s="155"/>
      <c r="E48" s="155"/>
      <c r="F48" s="155"/>
      <c r="G48" s="155"/>
      <c r="H48" s="173"/>
      <c r="I48" s="193"/>
      <c r="J48" s="207"/>
      <c r="K48" s="190"/>
    </row>
    <row r="49" spans="2:11" s="259" customFormat="1" ht="19.5">
      <c r="B49" s="161" t="s">
        <v>580</v>
      </c>
      <c r="C49" s="161"/>
      <c r="D49" s="161"/>
      <c r="E49" s="161"/>
      <c r="F49" s="161"/>
      <c r="G49" s="162"/>
      <c r="H49" s="161"/>
      <c r="I49" s="161"/>
      <c r="J49" s="212"/>
      <c r="K49" s="152"/>
    </row>
    <row r="50" spans="2:12" s="259" customFormat="1" ht="18.75">
      <c r="B50" s="213" t="s">
        <v>581</v>
      </c>
      <c r="C50" s="213"/>
      <c r="D50" s="213"/>
      <c r="E50" s="213"/>
      <c r="F50" s="213"/>
      <c r="I50" s="213" t="s">
        <v>582</v>
      </c>
      <c r="J50" s="213"/>
      <c r="K50" s="212"/>
      <c r="L50" s="150"/>
    </row>
    <row r="51" spans="2:12" s="259" customFormat="1" ht="18.75">
      <c r="B51" s="204" t="s">
        <v>578</v>
      </c>
      <c r="C51" s="213"/>
      <c r="D51" s="213"/>
      <c r="E51" s="213"/>
      <c r="F51" s="213"/>
      <c r="H51" s="167"/>
      <c r="I51" s="167"/>
      <c r="J51" s="167"/>
      <c r="K51" s="212"/>
      <c r="L51" s="160"/>
    </row>
    <row r="52" spans="2:12" s="259" customFormat="1" ht="16.5">
      <c r="B52" s="2" t="s">
        <v>592</v>
      </c>
      <c r="C52" s="170"/>
      <c r="D52" s="170"/>
      <c r="E52" s="214"/>
      <c r="F52" s="215"/>
      <c r="H52" s="42"/>
      <c r="I52" s="42"/>
      <c r="J52" s="42"/>
      <c r="K52" s="42"/>
      <c r="L52" s="42"/>
    </row>
    <row r="53" spans="2:12" s="259" customFormat="1" ht="16.5" customHeight="1">
      <c r="B53" s="203"/>
      <c r="C53" s="408" t="s">
        <v>593</v>
      </c>
      <c r="D53" s="408"/>
      <c r="E53" s="408"/>
      <c r="F53" s="221">
        <v>27104</v>
      </c>
      <c r="I53" s="222" t="s">
        <v>594</v>
      </c>
      <c r="J53" s="217"/>
      <c r="K53" s="216"/>
      <c r="L53" s="223">
        <v>27104</v>
      </c>
    </row>
    <row r="54" spans="2:11" s="259" customFormat="1" ht="18.75" customHeight="1">
      <c r="B54" s="167"/>
      <c r="C54" s="404"/>
      <c r="D54" s="404"/>
      <c r="E54" s="169"/>
      <c r="F54" s="167"/>
      <c r="G54" s="215"/>
      <c r="H54" s="205"/>
      <c r="I54" s="218"/>
      <c r="J54" s="219"/>
      <c r="K54" s="160"/>
    </row>
    <row r="55" spans="1:10" s="151" customFormat="1" ht="20.25">
      <c r="A55" s="402" t="s">
        <v>574</v>
      </c>
      <c r="B55" s="402"/>
      <c r="C55" s="402"/>
      <c r="D55" s="402"/>
      <c r="E55" s="402"/>
      <c r="F55" s="402"/>
      <c r="G55" s="402"/>
      <c r="H55" s="402"/>
      <c r="I55" s="402"/>
      <c r="J55" s="402"/>
    </row>
    <row r="56" spans="1:10" s="151" customFormat="1" ht="18.75">
      <c r="A56" s="405" t="s">
        <v>575</v>
      </c>
      <c r="B56" s="405"/>
      <c r="C56" s="405"/>
      <c r="D56" s="405"/>
      <c r="E56" s="405"/>
      <c r="F56" s="405"/>
      <c r="G56" s="405"/>
      <c r="H56" s="405"/>
      <c r="I56" s="405"/>
      <c r="J56" s="405"/>
    </row>
    <row r="57" spans="1:10" s="151" customFormat="1" ht="18.75">
      <c r="A57" s="406" t="s">
        <v>626</v>
      </c>
      <c r="B57" s="406"/>
      <c r="C57" s="406"/>
      <c r="D57" s="406"/>
      <c r="E57" s="406"/>
      <c r="F57" s="406"/>
      <c r="G57" s="406"/>
      <c r="H57" s="406"/>
      <c r="I57" s="406"/>
      <c r="J57" s="406"/>
    </row>
    <row r="58" spans="1:10" s="151" customFormat="1" ht="18.75">
      <c r="A58" s="145"/>
      <c r="B58" s="145"/>
      <c r="C58" s="145"/>
      <c r="D58" s="145"/>
      <c r="E58" s="145"/>
      <c r="F58" s="146"/>
      <c r="G58" s="145"/>
      <c r="H58" s="145"/>
      <c r="I58" s="145"/>
      <c r="J58" s="146"/>
    </row>
    <row r="59" spans="1:10" s="151" customFormat="1" ht="18.75">
      <c r="A59" s="145"/>
      <c r="B59" s="145"/>
      <c r="C59" s="145"/>
      <c r="D59" s="145"/>
      <c r="E59" s="145"/>
      <c r="F59" s="146"/>
      <c r="G59" s="145"/>
      <c r="H59" s="145"/>
      <c r="I59" s="147" t="s">
        <v>576</v>
      </c>
      <c r="J59" s="146"/>
    </row>
    <row r="60" spans="1:10" ht="18.75">
      <c r="A60" s="163"/>
      <c r="B60" s="174"/>
      <c r="C60" s="176"/>
      <c r="D60" s="174"/>
      <c r="E60" s="174"/>
      <c r="F60" s="174"/>
      <c r="G60" s="179"/>
      <c r="H60" s="182"/>
      <c r="I60" s="208"/>
      <c r="J60" s="198"/>
    </row>
    <row r="61" spans="1:10" ht="15.75">
      <c r="A61" s="234" t="s">
        <v>580</v>
      </c>
      <c r="B61" s="234"/>
      <c r="C61" s="234"/>
      <c r="D61" s="234"/>
      <c r="E61" s="234"/>
      <c r="F61" s="235"/>
      <c r="G61" s="234"/>
      <c r="H61" s="234"/>
      <c r="I61" s="267"/>
      <c r="J61" s="252"/>
    </row>
    <row r="62" spans="1:10" ht="15.75">
      <c r="A62" s="251" t="s">
        <v>581</v>
      </c>
      <c r="B62" s="251"/>
      <c r="C62" s="251"/>
      <c r="D62" s="251"/>
      <c r="E62" s="251"/>
      <c r="G62" s="251"/>
      <c r="H62" s="251"/>
      <c r="I62" s="251" t="s">
        <v>582</v>
      </c>
      <c r="J62" s="232"/>
    </row>
    <row r="63" spans="1:10" ht="15.75">
      <c r="A63" s="251" t="s">
        <v>578</v>
      </c>
      <c r="B63" s="251"/>
      <c r="C63" s="251"/>
      <c r="D63" s="251"/>
      <c r="E63" s="251"/>
      <c r="F63" s="220"/>
      <c r="G63" s="220"/>
      <c r="H63" s="220"/>
      <c r="I63" s="267"/>
      <c r="J63" s="269"/>
    </row>
    <row r="64" spans="1:10" ht="15.75">
      <c r="A64" s="2" t="s">
        <v>617</v>
      </c>
      <c r="B64" s="239"/>
      <c r="C64" s="239"/>
      <c r="D64" s="270"/>
      <c r="E64" s="257"/>
      <c r="F64" s="271"/>
      <c r="G64" s="271"/>
      <c r="H64" s="271"/>
      <c r="I64" s="271"/>
      <c r="J64" s="271"/>
    </row>
    <row r="65" spans="1:10" ht="15.75" customHeight="1">
      <c r="A65" s="2"/>
      <c r="B65" s="277" t="s">
        <v>618</v>
      </c>
      <c r="C65" s="277"/>
      <c r="D65" s="277"/>
      <c r="E65" s="278"/>
      <c r="F65" s="221">
        <v>75590</v>
      </c>
      <c r="G65" s="271"/>
      <c r="H65" s="271"/>
      <c r="I65" s="271"/>
      <c r="J65" s="271"/>
    </row>
    <row r="66" spans="1:10" ht="15.75" customHeight="1">
      <c r="A66" s="220"/>
      <c r="B66" s="276" t="s">
        <v>619</v>
      </c>
      <c r="C66" s="276"/>
      <c r="D66" s="279"/>
      <c r="E66" s="247"/>
      <c r="F66" s="272">
        <v>20409</v>
      </c>
      <c r="G66" s="271"/>
      <c r="H66" s="271"/>
      <c r="I66" s="271"/>
      <c r="J66" s="271"/>
    </row>
    <row r="67" spans="1:13" ht="15.75">
      <c r="A67" s="220"/>
      <c r="B67" s="239"/>
      <c r="C67" s="239"/>
      <c r="D67" s="270"/>
      <c r="E67" s="257"/>
      <c r="I67" s="2" t="s">
        <v>605</v>
      </c>
      <c r="J67" s="242"/>
      <c r="K67" s="242"/>
      <c r="L67" s="242"/>
      <c r="M67" s="242"/>
    </row>
    <row r="68" spans="1:12" ht="15.75">
      <c r="A68" s="220"/>
      <c r="B68" s="239"/>
      <c r="C68" s="239"/>
      <c r="D68" s="270"/>
      <c r="E68" s="257"/>
      <c r="I68" s="2"/>
      <c r="J68" s="244" t="s">
        <v>620</v>
      </c>
      <c r="K68" s="244"/>
      <c r="L68" s="265">
        <v>50000</v>
      </c>
    </row>
    <row r="69" spans="1:12" ht="15.75">
      <c r="A69" s="220"/>
      <c r="B69" s="239"/>
      <c r="C69" s="239"/>
      <c r="D69" s="270"/>
      <c r="E69" s="257"/>
      <c r="I69" s="2" t="s">
        <v>621</v>
      </c>
      <c r="J69" s="242"/>
      <c r="K69" s="242"/>
      <c r="L69" s="266"/>
    </row>
    <row r="70" spans="1:12" ht="15.75">
      <c r="A70" s="220"/>
      <c r="B70" s="239"/>
      <c r="C70" s="239"/>
      <c r="D70" s="270"/>
      <c r="E70" s="257"/>
      <c r="I70" s="2"/>
      <c r="J70" s="244" t="s">
        <v>622</v>
      </c>
      <c r="K70" s="244"/>
      <c r="L70" s="265">
        <v>36220</v>
      </c>
    </row>
    <row r="71" spans="1:12" ht="15.75">
      <c r="A71" s="220"/>
      <c r="B71" s="220"/>
      <c r="C71" s="257"/>
      <c r="D71" s="270"/>
      <c r="E71" s="257"/>
      <c r="I71" s="220"/>
      <c r="J71" s="244" t="s">
        <v>623</v>
      </c>
      <c r="K71" s="264"/>
      <c r="L71" s="275">
        <v>9779</v>
      </c>
    </row>
    <row r="72" spans="2:11" ht="17.25">
      <c r="B72" s="174" t="s">
        <v>625</v>
      </c>
      <c r="C72" s="155"/>
      <c r="D72" s="155"/>
      <c r="E72" s="155"/>
      <c r="F72" s="155"/>
      <c r="G72" s="224"/>
      <c r="H72" s="155"/>
      <c r="I72" s="178"/>
      <c r="J72" s="173"/>
      <c r="K72" s="225"/>
    </row>
    <row r="73" spans="1:10" ht="15.75">
      <c r="A73" s="238"/>
      <c r="B73" s="238"/>
      <c r="C73" s="238"/>
      <c r="D73" s="238"/>
      <c r="E73" s="238"/>
      <c r="F73" s="271"/>
      <c r="G73" s="238"/>
      <c r="H73" s="238"/>
      <c r="I73" s="238"/>
      <c r="J73" s="271"/>
    </row>
    <row r="74" spans="1:10" ht="15.75">
      <c r="A74" s="238"/>
      <c r="B74" s="238"/>
      <c r="C74" s="238"/>
      <c r="D74" s="238"/>
      <c r="E74" s="238"/>
      <c r="F74" s="271"/>
      <c r="G74" s="238"/>
      <c r="H74" s="238"/>
      <c r="I74" s="238"/>
      <c r="J74" s="271"/>
    </row>
    <row r="75" spans="1:10" ht="15.75">
      <c r="A75" s="273"/>
      <c r="B75" s="242"/>
      <c r="C75" s="242"/>
      <c r="D75" s="242"/>
      <c r="E75" s="242"/>
      <c r="F75" s="266"/>
      <c r="G75" s="280"/>
      <c r="H75" s="280"/>
      <c r="I75" s="280" t="s">
        <v>584</v>
      </c>
      <c r="J75" s="280"/>
    </row>
    <row r="76" spans="1:10" ht="15.75">
      <c r="A76" s="273"/>
      <c r="B76" s="242"/>
      <c r="C76" s="242"/>
      <c r="D76" s="242"/>
      <c r="E76" s="242"/>
      <c r="F76" s="266"/>
      <c r="G76" s="242"/>
      <c r="I76" s="400" t="s">
        <v>87</v>
      </c>
      <c r="J76" s="400"/>
    </row>
  </sheetData>
  <sheetProtection/>
  <mergeCells count="15">
    <mergeCell ref="I76:J76"/>
    <mergeCell ref="A55:J55"/>
    <mergeCell ref="A56:J56"/>
    <mergeCell ref="A57:J57"/>
    <mergeCell ref="C54:D54"/>
    <mergeCell ref="I36:K36"/>
    <mergeCell ref="A1:L1"/>
    <mergeCell ref="B40:K40"/>
    <mergeCell ref="B38:K38"/>
    <mergeCell ref="E6:I6"/>
    <mergeCell ref="C53:E53"/>
    <mergeCell ref="C34:E34"/>
    <mergeCell ref="I34:K34"/>
    <mergeCell ref="B39:K39"/>
    <mergeCell ref="I35:K35"/>
  </mergeCells>
  <printOptions horizontalCentered="1"/>
  <pageMargins left="0.7086614173228347" right="0.7086614173228347" top="0.7480314960629921" bottom="0.5118110236220472" header="0.31496062992125984" footer="0.21"/>
  <pageSetup horizontalDpi="600" verticalDpi="600" orientation="portrait" paperSize="9" scale="75" r:id="rId1"/>
  <headerFooter>
    <oddFooter>&amp;C&amp;P</oddFooter>
  </headerFooter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2.28125" style="0" customWidth="1"/>
    <col min="2" max="2" width="16.28125" style="0" customWidth="1"/>
    <col min="3" max="3" width="10.421875" style="0" customWidth="1"/>
    <col min="4" max="4" width="10.8515625" style="0" customWidth="1"/>
    <col min="5" max="5" width="4.28125" style="0" customWidth="1"/>
    <col min="6" max="6" width="4.421875" style="42" customWidth="1"/>
    <col min="7" max="7" width="6.7109375" style="0" customWidth="1"/>
    <col min="8" max="8" width="6.57421875" style="0" customWidth="1"/>
    <col min="9" max="9" width="18.140625" style="202" customWidth="1"/>
    <col min="10" max="10" width="11.57421875" style="42" customWidth="1"/>
  </cols>
  <sheetData>
    <row r="1" spans="1:10" ht="20.25">
      <c r="A1" s="402" t="s">
        <v>574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ht="18.75">
      <c r="A2" s="405" t="s">
        <v>575</v>
      </c>
      <c r="B2" s="405"/>
      <c r="C2" s="405"/>
      <c r="D2" s="405"/>
      <c r="E2" s="405"/>
      <c r="F2" s="405"/>
      <c r="G2" s="405"/>
      <c r="H2" s="405"/>
      <c r="I2" s="405"/>
      <c r="J2" s="405"/>
    </row>
    <row r="3" spans="1:10" ht="18.75">
      <c r="A3" s="406" t="s">
        <v>616</v>
      </c>
      <c r="B3" s="406"/>
      <c r="C3" s="406"/>
      <c r="D3" s="406"/>
      <c r="E3" s="406"/>
      <c r="F3" s="406"/>
      <c r="G3" s="406"/>
      <c r="H3" s="406"/>
      <c r="I3" s="406"/>
      <c r="J3" s="406"/>
    </row>
    <row r="4" spans="1:10" ht="18.75">
      <c r="A4" s="145"/>
      <c r="B4" s="145"/>
      <c r="C4" s="145"/>
      <c r="D4" s="145"/>
      <c r="E4" s="145"/>
      <c r="F4" s="146"/>
      <c r="G4" s="145"/>
      <c r="H4" s="145"/>
      <c r="I4" s="145"/>
      <c r="J4" s="146"/>
    </row>
    <row r="5" spans="1:10" ht="18.75">
      <c r="A5" s="145"/>
      <c r="B5" s="145"/>
      <c r="C5" s="145"/>
      <c r="D5" s="145"/>
      <c r="E5" s="145"/>
      <c r="F5" s="146"/>
      <c r="G5" s="145"/>
      <c r="H5" s="145"/>
      <c r="I5" s="147" t="s">
        <v>576</v>
      </c>
      <c r="J5" s="146"/>
    </row>
    <row r="6" spans="1:10" ht="18.75">
      <c r="A6" s="145"/>
      <c r="B6" s="145"/>
      <c r="C6" s="145"/>
      <c r="D6" s="145"/>
      <c r="E6" s="145"/>
      <c r="F6" s="146"/>
      <c r="G6" s="145"/>
      <c r="H6" s="145"/>
      <c r="I6" s="145"/>
      <c r="J6" s="146"/>
    </row>
    <row r="7" spans="1:26" ht="18.75">
      <c r="A7" s="163"/>
      <c r="B7" s="174"/>
      <c r="C7" s="176"/>
      <c r="D7" s="174"/>
      <c r="E7" s="174"/>
      <c r="F7" s="174"/>
      <c r="G7" s="179"/>
      <c r="H7" s="182"/>
      <c r="I7" s="208"/>
      <c r="J7" s="198"/>
      <c r="K7" s="186"/>
      <c r="L7" s="186"/>
      <c r="M7" s="186"/>
      <c r="N7" s="168"/>
      <c r="O7" s="168"/>
      <c r="P7" s="168"/>
      <c r="Q7" s="192"/>
      <c r="R7" s="192"/>
      <c r="S7" s="192"/>
      <c r="T7" s="183"/>
      <c r="U7" s="186"/>
      <c r="V7" s="186"/>
      <c r="W7" s="186"/>
      <c r="X7" s="186"/>
      <c r="Y7" s="186"/>
      <c r="Z7" s="186"/>
    </row>
    <row r="8" spans="1:26" ht="16.5">
      <c r="A8" s="234" t="s">
        <v>580</v>
      </c>
      <c r="B8" s="234"/>
      <c r="C8" s="234"/>
      <c r="D8" s="234"/>
      <c r="E8" s="234"/>
      <c r="F8" s="235"/>
      <c r="G8" s="234"/>
      <c r="H8" s="234"/>
      <c r="I8" s="267"/>
      <c r="J8" s="252"/>
      <c r="K8" s="268"/>
      <c r="L8" s="186"/>
      <c r="M8" s="186"/>
      <c r="N8" s="191"/>
      <c r="O8" s="199"/>
      <c r="P8" s="199"/>
      <c r="Q8" s="199"/>
      <c r="R8" s="199"/>
      <c r="S8" s="199"/>
      <c r="T8" s="173"/>
      <c r="U8" s="186"/>
      <c r="V8" s="186"/>
      <c r="W8" s="186"/>
      <c r="X8" s="186"/>
      <c r="Y8" s="186"/>
      <c r="Z8" s="186"/>
    </row>
    <row r="9" spans="1:26" ht="16.5">
      <c r="A9" s="251" t="s">
        <v>581</v>
      </c>
      <c r="B9" s="251"/>
      <c r="C9" s="251"/>
      <c r="D9" s="251"/>
      <c r="E9" s="251"/>
      <c r="F9" s="251" t="s">
        <v>582</v>
      </c>
      <c r="G9" s="251"/>
      <c r="H9" s="251"/>
      <c r="I9" s="267"/>
      <c r="J9" s="232"/>
      <c r="K9" s="268"/>
      <c r="L9" s="186"/>
      <c r="M9" s="186"/>
      <c r="N9" s="191"/>
      <c r="O9" s="199"/>
      <c r="P9" s="199"/>
      <c r="Q9" s="199"/>
      <c r="R9" s="199"/>
      <c r="S9" s="199"/>
      <c r="T9" s="173"/>
      <c r="U9" s="186"/>
      <c r="V9" s="186"/>
      <c r="W9" s="186"/>
      <c r="X9" s="186"/>
      <c r="Y9" s="186"/>
      <c r="Z9" s="186"/>
    </row>
    <row r="10" spans="1:26" ht="16.5">
      <c r="A10" s="253" t="s">
        <v>578</v>
      </c>
      <c r="B10" s="251"/>
      <c r="C10" s="251"/>
      <c r="D10" s="251"/>
      <c r="E10" s="251"/>
      <c r="F10" s="220"/>
      <c r="G10" s="220"/>
      <c r="H10" s="220"/>
      <c r="I10" s="267"/>
      <c r="J10" s="269"/>
      <c r="K10" s="268"/>
      <c r="L10" s="186"/>
      <c r="M10" s="186"/>
      <c r="N10" s="191"/>
      <c r="O10" s="199"/>
      <c r="P10" s="181"/>
      <c r="Q10" s="199"/>
      <c r="R10" s="199"/>
      <c r="S10" s="199"/>
      <c r="T10" s="179"/>
      <c r="U10" s="186"/>
      <c r="V10" s="186"/>
      <c r="W10" s="186"/>
      <c r="X10" s="186"/>
      <c r="Y10" s="186"/>
      <c r="Z10" s="186"/>
    </row>
    <row r="11" spans="1:26" s="42" customFormat="1" ht="15.75">
      <c r="A11" s="2" t="s">
        <v>617</v>
      </c>
      <c r="B11" s="239"/>
      <c r="C11" s="239"/>
      <c r="D11" s="270"/>
      <c r="E11" s="257"/>
      <c r="F11" s="271"/>
      <c r="G11" s="271"/>
      <c r="H11" s="271"/>
      <c r="I11" s="271"/>
      <c r="J11" s="271"/>
      <c r="K11" s="268"/>
      <c r="L11" s="186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</row>
    <row r="12" spans="1:26" s="42" customFormat="1" ht="15.75">
      <c r="A12" s="2"/>
      <c r="B12" s="407" t="s">
        <v>618</v>
      </c>
      <c r="C12" s="407"/>
      <c r="D12" s="221">
        <v>75590</v>
      </c>
      <c r="E12" s="257"/>
      <c r="F12" s="271"/>
      <c r="G12" s="271"/>
      <c r="H12" s="271"/>
      <c r="I12" s="271"/>
      <c r="J12" s="271"/>
      <c r="K12" s="268"/>
      <c r="L12" s="186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</row>
    <row r="13" spans="1:12" s="42" customFormat="1" ht="15.75">
      <c r="A13" s="220"/>
      <c r="B13" s="399" t="s">
        <v>619</v>
      </c>
      <c r="C13" s="399"/>
      <c r="D13" s="272">
        <v>20409</v>
      </c>
      <c r="E13" s="220"/>
      <c r="F13" s="271"/>
      <c r="G13" s="271"/>
      <c r="H13" s="271"/>
      <c r="I13" s="271"/>
      <c r="J13" s="271"/>
      <c r="K13" s="256"/>
      <c r="L13"/>
    </row>
    <row r="14" spans="1:11" s="151" customFormat="1" ht="15.75">
      <c r="A14" s="220"/>
      <c r="B14" s="239"/>
      <c r="C14" s="239"/>
      <c r="D14" s="270"/>
      <c r="E14" s="257"/>
      <c r="F14" s="2" t="s">
        <v>605</v>
      </c>
      <c r="G14" s="242"/>
      <c r="H14" s="242"/>
      <c r="I14" s="242"/>
      <c r="J14" s="242"/>
      <c r="K14" s="256"/>
    </row>
    <row r="15" spans="1:11" s="151" customFormat="1" ht="15.75">
      <c r="A15" s="220"/>
      <c r="B15" s="239"/>
      <c r="C15" s="239"/>
      <c r="D15" s="270"/>
      <c r="E15" s="257"/>
      <c r="F15" s="2"/>
      <c r="G15" s="244" t="s">
        <v>620</v>
      </c>
      <c r="H15" s="244"/>
      <c r="I15" s="244"/>
      <c r="J15" s="265">
        <v>50000</v>
      </c>
      <c r="K15" s="256"/>
    </row>
    <row r="16" spans="1:11" s="151" customFormat="1" ht="15.75">
      <c r="A16" s="220"/>
      <c r="B16" s="239"/>
      <c r="C16" s="239"/>
      <c r="D16" s="270"/>
      <c r="E16" s="257"/>
      <c r="F16" s="2" t="s">
        <v>621</v>
      </c>
      <c r="G16" s="242"/>
      <c r="H16" s="242"/>
      <c r="I16" s="242"/>
      <c r="J16" s="266"/>
      <c r="K16" s="256"/>
    </row>
    <row r="17" spans="1:11" s="151" customFormat="1" ht="15.75">
      <c r="A17" s="220"/>
      <c r="B17" s="239"/>
      <c r="C17" s="239"/>
      <c r="D17" s="270"/>
      <c r="E17" s="257"/>
      <c r="F17" s="2"/>
      <c r="G17" s="244" t="s">
        <v>622</v>
      </c>
      <c r="H17" s="244"/>
      <c r="I17" s="244"/>
      <c r="J17" s="265">
        <v>36220</v>
      </c>
      <c r="K17" s="256"/>
    </row>
    <row r="18" spans="1:11" s="151" customFormat="1" ht="15.75">
      <c r="A18" s="220"/>
      <c r="B18" s="220"/>
      <c r="C18" s="257"/>
      <c r="D18" s="270"/>
      <c r="E18" s="257"/>
      <c r="F18" s="220"/>
      <c r="G18" s="244" t="s">
        <v>623</v>
      </c>
      <c r="H18" s="264"/>
      <c r="I18" s="221"/>
      <c r="J18" s="275">
        <v>9779</v>
      </c>
      <c r="K18" s="256"/>
    </row>
    <row r="19" spans="1:11" s="151" customFormat="1" ht="15.75">
      <c r="A19" s="273" t="s">
        <v>624</v>
      </c>
      <c r="B19" s="242"/>
      <c r="C19" s="242"/>
      <c r="D19" s="242"/>
      <c r="E19" s="242"/>
      <c r="F19" s="266"/>
      <c r="G19" s="242"/>
      <c r="H19" s="274"/>
      <c r="I19" s="243"/>
      <c r="J19" s="271"/>
      <c r="K19" s="256"/>
    </row>
    <row r="20" spans="1:11" s="151" customFormat="1" ht="15.75">
      <c r="A20" s="238"/>
      <c r="B20" s="238"/>
      <c r="C20" s="238"/>
      <c r="D20" s="238"/>
      <c r="E20" s="238"/>
      <c r="F20" s="271"/>
      <c r="G20" s="238"/>
      <c r="H20" s="238"/>
      <c r="I20" s="238"/>
      <c r="J20" s="271"/>
      <c r="K20" s="256"/>
    </row>
    <row r="21" spans="1:11" s="151" customFormat="1" ht="15.75">
      <c r="A21" s="238"/>
      <c r="B21" s="238"/>
      <c r="C21" s="238"/>
      <c r="D21" s="238"/>
      <c r="E21" s="238"/>
      <c r="F21" s="271"/>
      <c r="G21" s="238"/>
      <c r="H21" s="238"/>
      <c r="I21" s="238"/>
      <c r="J21" s="271"/>
      <c r="K21" s="256"/>
    </row>
    <row r="22" spans="1:11" ht="15.75">
      <c r="A22" s="273"/>
      <c r="B22" s="242"/>
      <c r="C22" s="242"/>
      <c r="D22" s="242"/>
      <c r="E22" s="242"/>
      <c r="F22" s="266"/>
      <c r="G22" s="400" t="s">
        <v>584</v>
      </c>
      <c r="H22" s="400"/>
      <c r="I22" s="400"/>
      <c r="J22" s="400"/>
      <c r="K22" s="238"/>
    </row>
    <row r="23" spans="1:11" ht="15.75">
      <c r="A23" s="273"/>
      <c r="B23" s="242"/>
      <c r="C23" s="242"/>
      <c r="D23" s="242"/>
      <c r="E23" s="242"/>
      <c r="F23" s="266"/>
      <c r="G23" s="242"/>
      <c r="H23" s="400" t="s">
        <v>87</v>
      </c>
      <c r="I23" s="400"/>
      <c r="J23" s="271"/>
      <c r="K23" s="238"/>
    </row>
    <row r="24" spans="1:10" ht="17.25">
      <c r="A24" s="226"/>
      <c r="B24" s="226"/>
      <c r="C24" s="226"/>
      <c r="D24" s="226"/>
      <c r="E24" s="226"/>
      <c r="F24" s="225"/>
      <c r="G24" s="226"/>
      <c r="H24" s="226"/>
      <c r="I24" s="226"/>
      <c r="J24" s="225"/>
    </row>
    <row r="26" spans="2:9" ht="15">
      <c r="B26" t="s">
        <v>646</v>
      </c>
      <c r="I26" s="291">
        <v>972896</v>
      </c>
    </row>
    <row r="28" spans="2:9" ht="15">
      <c r="B28" t="s">
        <v>647</v>
      </c>
      <c r="I28" s="291">
        <v>95999</v>
      </c>
    </row>
    <row r="30" spans="2:9" ht="15">
      <c r="B30" t="s">
        <v>648</v>
      </c>
      <c r="I30" s="291">
        <f>I26-I28</f>
        <v>876897</v>
      </c>
    </row>
  </sheetData>
  <sheetProtection/>
  <mergeCells count="7">
    <mergeCell ref="H23:I23"/>
    <mergeCell ref="A1:J1"/>
    <mergeCell ref="A2:J2"/>
    <mergeCell ref="A3:J3"/>
    <mergeCell ref="B12:C12"/>
    <mergeCell ref="B13:C13"/>
    <mergeCell ref="G22:J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0">
      <selection activeCell="I42" sqref="I42"/>
    </sheetView>
  </sheetViews>
  <sheetFormatPr defaultColWidth="9.140625" defaultRowHeight="15"/>
  <cols>
    <col min="1" max="1" width="2.28125" style="0" customWidth="1"/>
    <col min="2" max="2" width="16.28125" style="0" customWidth="1"/>
    <col min="3" max="3" width="10.421875" style="0" customWidth="1"/>
    <col min="4" max="4" width="10.8515625" style="0" customWidth="1"/>
    <col min="5" max="5" width="5.57421875" style="0" customWidth="1"/>
    <col min="6" max="6" width="5.421875" style="42" customWidth="1"/>
    <col min="7" max="7" width="6.7109375" style="0" customWidth="1"/>
    <col min="8" max="8" width="6.57421875" style="0" customWidth="1"/>
    <col min="9" max="9" width="16.00390625" style="202" customWidth="1"/>
    <col min="10" max="10" width="8.7109375" style="42" customWidth="1"/>
  </cols>
  <sheetData>
    <row r="1" spans="1:10" ht="20.25">
      <c r="A1" s="402" t="s">
        <v>574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ht="18.75">
      <c r="A2" s="405" t="s">
        <v>575</v>
      </c>
      <c r="B2" s="405"/>
      <c r="C2" s="405"/>
      <c r="D2" s="405"/>
      <c r="E2" s="405"/>
      <c r="F2" s="405"/>
      <c r="G2" s="405"/>
      <c r="H2" s="405"/>
      <c r="I2" s="405"/>
      <c r="J2" s="405"/>
    </row>
    <row r="3" spans="1:10" ht="18.75">
      <c r="A3" s="406" t="s">
        <v>600</v>
      </c>
      <c r="B3" s="406"/>
      <c r="C3" s="406"/>
      <c r="D3" s="406"/>
      <c r="E3" s="406"/>
      <c r="F3" s="406"/>
      <c r="G3" s="406"/>
      <c r="H3" s="406"/>
      <c r="I3" s="406"/>
      <c r="J3" s="406"/>
    </row>
    <row r="4" spans="1:10" ht="18.75">
      <c r="A4" s="145"/>
      <c r="B4" s="145"/>
      <c r="C4" s="145"/>
      <c r="D4" s="145"/>
      <c r="E4" s="145"/>
      <c r="F4" s="146"/>
      <c r="G4" s="145"/>
      <c r="H4" s="145"/>
      <c r="I4" s="145"/>
      <c r="J4" s="146"/>
    </row>
    <row r="5" spans="1:10" ht="18.75">
      <c r="A5" s="145"/>
      <c r="B5" s="145"/>
      <c r="C5" s="145"/>
      <c r="D5" s="145"/>
      <c r="E5" s="145"/>
      <c r="F5" s="146"/>
      <c r="G5" s="145"/>
      <c r="H5" s="145"/>
      <c r="I5" s="147" t="s">
        <v>576</v>
      </c>
      <c r="J5" s="146"/>
    </row>
    <row r="6" spans="1:10" ht="18.75">
      <c r="A6" s="145"/>
      <c r="B6" s="145"/>
      <c r="C6" s="145"/>
      <c r="D6" s="145"/>
      <c r="E6" s="145"/>
      <c r="F6" s="146"/>
      <c r="G6" s="145"/>
      <c r="H6" s="145"/>
      <c r="I6" s="145"/>
      <c r="J6" s="146"/>
    </row>
    <row r="7" spans="1:10" ht="18.75">
      <c r="A7" s="161" t="s">
        <v>585</v>
      </c>
      <c r="B7" s="161"/>
      <c r="C7" s="161"/>
      <c r="D7" s="161"/>
      <c r="E7" s="161"/>
      <c r="F7" s="161"/>
      <c r="G7" s="162"/>
      <c r="H7" s="145"/>
      <c r="I7" s="203"/>
      <c r="J7" s="146"/>
    </row>
    <row r="8" spans="1:10" ht="18.75">
      <c r="A8" s="163"/>
      <c r="B8" s="164" t="s">
        <v>586</v>
      </c>
      <c r="C8" s="165"/>
      <c r="D8" s="164"/>
      <c r="E8" s="164"/>
      <c r="F8" s="164"/>
      <c r="G8" s="166"/>
      <c r="H8" s="201"/>
      <c r="I8" s="209">
        <v>-15879</v>
      </c>
      <c r="J8" s="148"/>
    </row>
    <row r="9" spans="1:10" ht="19.5">
      <c r="A9" s="163"/>
      <c r="B9" s="167"/>
      <c r="C9" s="168"/>
      <c r="D9" s="167"/>
      <c r="E9" s="167"/>
      <c r="F9" s="167"/>
      <c r="G9" s="169"/>
      <c r="H9" s="154"/>
      <c r="I9" s="206"/>
      <c r="J9" s="152"/>
    </row>
    <row r="10" spans="1:26" ht="18.75" customHeight="1">
      <c r="A10" s="171"/>
      <c r="B10" s="168"/>
      <c r="C10" s="168"/>
      <c r="D10" s="167"/>
      <c r="E10" s="167"/>
      <c r="F10" s="167"/>
      <c r="G10" s="183"/>
      <c r="H10" s="184"/>
      <c r="I10" s="207"/>
      <c r="J10" s="185"/>
      <c r="K10" s="186"/>
      <c r="L10" s="187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</row>
    <row r="11" spans="1:26" ht="18.75" customHeight="1">
      <c r="A11" s="161" t="s">
        <v>590</v>
      </c>
      <c r="B11" s="161"/>
      <c r="C11" s="161"/>
      <c r="D11" s="161"/>
      <c r="E11" s="161"/>
      <c r="F11" s="161"/>
      <c r="G11" s="188"/>
      <c r="H11" s="184"/>
      <c r="I11" s="207"/>
      <c r="J11" s="185"/>
      <c r="K11" s="186"/>
      <c r="L11" s="186"/>
      <c r="M11" s="186"/>
      <c r="N11" s="189"/>
      <c r="O11" s="189"/>
      <c r="P11" s="189"/>
      <c r="Q11" s="189"/>
      <c r="R11" s="189"/>
      <c r="S11" s="189"/>
      <c r="T11" s="188"/>
      <c r="U11" s="186"/>
      <c r="V11" s="186"/>
      <c r="W11" s="186"/>
      <c r="X11" s="186"/>
      <c r="Y11" s="186"/>
      <c r="Z11" s="186"/>
    </row>
    <row r="12" spans="1:26" s="145" customFormat="1" ht="18.75">
      <c r="A12" s="163"/>
      <c r="B12" s="175" t="s">
        <v>583</v>
      </c>
      <c r="C12" s="175"/>
      <c r="D12" s="175"/>
      <c r="E12" s="175"/>
      <c r="F12" s="175"/>
      <c r="G12" s="172"/>
      <c r="H12" s="210"/>
      <c r="I12" s="211">
        <v>-15879</v>
      </c>
      <c r="J12" s="190"/>
      <c r="K12" s="194"/>
      <c r="L12" s="194"/>
      <c r="M12" s="194"/>
      <c r="N12" s="191"/>
      <c r="O12" s="195"/>
      <c r="P12" s="195"/>
      <c r="Q12" s="195"/>
      <c r="R12" s="195"/>
      <c r="S12" s="195"/>
      <c r="T12" s="183"/>
      <c r="U12" s="194"/>
      <c r="V12" s="194"/>
      <c r="W12" s="194"/>
      <c r="X12" s="194"/>
      <c r="Y12" s="194"/>
      <c r="Z12" s="194"/>
    </row>
    <row r="13" spans="1:26" s="145" customFormat="1" ht="18.75">
      <c r="A13" s="163"/>
      <c r="B13" s="174"/>
      <c r="C13" s="155"/>
      <c r="D13" s="155"/>
      <c r="E13" s="155"/>
      <c r="F13" s="155"/>
      <c r="G13" s="173"/>
      <c r="H13" s="193"/>
      <c r="I13" s="207"/>
      <c r="J13" s="190"/>
      <c r="K13" s="194"/>
      <c r="L13" s="194"/>
      <c r="M13" s="194"/>
      <c r="N13" s="191"/>
      <c r="O13" s="196"/>
      <c r="P13" s="197"/>
      <c r="Q13" s="196"/>
      <c r="R13" s="196"/>
      <c r="S13" s="196"/>
      <c r="T13" s="183"/>
      <c r="U13" s="194"/>
      <c r="V13" s="194"/>
      <c r="W13" s="194"/>
      <c r="X13" s="194"/>
      <c r="Y13" s="194"/>
      <c r="Z13" s="194"/>
    </row>
    <row r="14" spans="1:26" ht="18.75">
      <c r="A14" s="163"/>
      <c r="B14" s="174"/>
      <c r="C14" s="176"/>
      <c r="D14" s="174"/>
      <c r="E14" s="174"/>
      <c r="F14" s="174"/>
      <c r="G14" s="179"/>
      <c r="H14" s="182"/>
      <c r="I14" s="208"/>
      <c r="J14" s="198"/>
      <c r="K14" s="186"/>
      <c r="L14" s="186"/>
      <c r="M14" s="186"/>
      <c r="N14" s="168"/>
      <c r="O14" s="168"/>
      <c r="P14" s="168"/>
      <c r="Q14" s="192"/>
      <c r="R14" s="192"/>
      <c r="S14" s="192"/>
      <c r="T14" s="183"/>
      <c r="U14" s="186"/>
      <c r="V14" s="186"/>
      <c r="W14" s="186"/>
      <c r="X14" s="186"/>
      <c r="Y14" s="186"/>
      <c r="Z14" s="186"/>
    </row>
    <row r="15" spans="1:26" ht="19.5">
      <c r="A15" s="161" t="s">
        <v>580</v>
      </c>
      <c r="B15" s="161"/>
      <c r="C15" s="161"/>
      <c r="D15" s="161"/>
      <c r="E15" s="161"/>
      <c r="F15" s="162"/>
      <c r="G15" s="161"/>
      <c r="H15" s="161"/>
      <c r="I15" s="212"/>
      <c r="J15" s="152"/>
      <c r="K15" s="186"/>
      <c r="L15" s="186"/>
      <c r="M15" s="186"/>
      <c r="N15" s="191"/>
      <c r="O15" s="199"/>
      <c r="P15" s="199"/>
      <c r="Q15" s="199"/>
      <c r="R15" s="199"/>
      <c r="S15" s="199"/>
      <c r="T15" s="173"/>
      <c r="U15" s="186"/>
      <c r="V15" s="186"/>
      <c r="W15" s="186"/>
      <c r="X15" s="186"/>
      <c r="Y15" s="186"/>
      <c r="Z15" s="186"/>
    </row>
    <row r="16" spans="1:26" ht="18.75">
      <c r="A16" s="213" t="s">
        <v>581</v>
      </c>
      <c r="B16" s="213"/>
      <c r="C16" s="213"/>
      <c r="D16" s="213"/>
      <c r="E16" s="213"/>
      <c r="F16" s="213" t="s">
        <v>582</v>
      </c>
      <c r="G16" s="213"/>
      <c r="H16" s="213"/>
      <c r="I16" s="212"/>
      <c r="J16" s="150"/>
      <c r="K16" s="186"/>
      <c r="L16" s="186"/>
      <c r="M16" s="186"/>
      <c r="N16" s="191"/>
      <c r="O16" s="199"/>
      <c r="P16" s="199"/>
      <c r="Q16" s="199"/>
      <c r="R16" s="199"/>
      <c r="S16" s="199"/>
      <c r="T16" s="173"/>
      <c r="U16" s="186"/>
      <c r="V16" s="186"/>
      <c r="W16" s="186"/>
      <c r="X16" s="186"/>
      <c r="Y16" s="186"/>
      <c r="Z16" s="186"/>
    </row>
    <row r="17" spans="1:26" ht="18.75">
      <c r="A17" s="204" t="s">
        <v>578</v>
      </c>
      <c r="B17" s="213"/>
      <c r="C17" s="213"/>
      <c r="D17" s="213"/>
      <c r="E17" s="213"/>
      <c r="F17" s="167"/>
      <c r="G17" s="167"/>
      <c r="H17" s="167"/>
      <c r="I17" s="212"/>
      <c r="J17" s="160"/>
      <c r="K17" s="186"/>
      <c r="L17" s="186"/>
      <c r="M17" s="186"/>
      <c r="N17" s="191"/>
      <c r="O17" s="199"/>
      <c r="P17" s="181"/>
      <c r="Q17" s="199"/>
      <c r="R17" s="199"/>
      <c r="S17" s="199"/>
      <c r="T17" s="179"/>
      <c r="U17" s="186"/>
      <c r="V17" s="186"/>
      <c r="W17" s="186"/>
      <c r="X17" s="186"/>
      <c r="Y17" s="186"/>
      <c r="Z17" s="186"/>
    </row>
    <row r="18" spans="1:26" s="42" customFormat="1" ht="16.5">
      <c r="A18" s="2" t="s">
        <v>592</v>
      </c>
      <c r="B18" s="170"/>
      <c r="C18" s="170"/>
      <c r="D18" s="214"/>
      <c r="E18" s="215"/>
      <c r="K18" s="186"/>
      <c r="L18" s="186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6" s="42" customFormat="1" ht="16.5">
      <c r="A19" s="203"/>
      <c r="B19" s="403" t="s">
        <v>593</v>
      </c>
      <c r="C19" s="403"/>
      <c r="D19" s="221">
        <v>27104</v>
      </c>
      <c r="E19" s="215"/>
      <c r="F19" s="222" t="s">
        <v>594</v>
      </c>
      <c r="G19" s="217"/>
      <c r="H19" s="217"/>
      <c r="I19" s="216"/>
      <c r="J19" s="223">
        <v>27104</v>
      </c>
      <c r="K19" s="186"/>
      <c r="L19" s="186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</row>
    <row r="20" spans="1:12" s="42" customFormat="1" ht="18.75">
      <c r="A20" s="167"/>
      <c r="B20" s="404"/>
      <c r="C20" s="404"/>
      <c r="D20" s="169"/>
      <c r="E20" s="167"/>
      <c r="F20" s="215"/>
      <c r="G20" s="205"/>
      <c r="H20" s="218"/>
      <c r="I20" s="219"/>
      <c r="J20" s="160"/>
      <c r="K20" s="151"/>
      <c r="L20"/>
    </row>
    <row r="21" spans="1:10" s="151" customFormat="1" ht="18.75">
      <c r="A21" s="167"/>
      <c r="B21" s="170"/>
      <c r="C21" s="170"/>
      <c r="D21" s="214"/>
      <c r="E21" s="215"/>
      <c r="F21" s="167"/>
      <c r="G21" s="170"/>
      <c r="H21" s="170"/>
      <c r="I21" s="214"/>
      <c r="J21" s="160"/>
    </row>
    <row r="22" spans="1:10" s="151" customFormat="1" ht="18.75">
      <c r="A22" s="220"/>
      <c r="B22" s="170"/>
      <c r="C22" s="170"/>
      <c r="D22" s="214"/>
      <c r="E22" s="215"/>
      <c r="F22" s="220"/>
      <c r="G22" s="170"/>
      <c r="H22" s="170"/>
      <c r="I22" s="214"/>
      <c r="J22" s="160"/>
    </row>
    <row r="23" spans="1:10" s="151" customFormat="1" ht="16.5">
      <c r="A23" s="167"/>
      <c r="B23" s="167"/>
      <c r="C23" s="215"/>
      <c r="D23" s="214"/>
      <c r="E23" s="215"/>
      <c r="F23" s="167"/>
      <c r="G23" s="170"/>
      <c r="H23" s="170"/>
      <c r="I23" s="214"/>
      <c r="J23" s="180"/>
    </row>
    <row r="24" spans="1:10" s="151" customFormat="1" ht="17.25">
      <c r="A24" s="174" t="s">
        <v>595</v>
      </c>
      <c r="B24" s="155"/>
      <c r="C24" s="155"/>
      <c r="D24" s="155"/>
      <c r="E24" s="155"/>
      <c r="F24" s="224"/>
      <c r="G24" s="155"/>
      <c r="H24" s="178"/>
      <c r="I24" s="173"/>
      <c r="J24" s="225"/>
    </row>
    <row r="25" spans="1:10" s="151" customFormat="1" ht="17.25">
      <c r="A25" s="226"/>
      <c r="B25" s="226"/>
      <c r="C25" s="226"/>
      <c r="D25" s="226"/>
      <c r="E25" s="226"/>
      <c r="F25" s="225"/>
      <c r="G25" s="226"/>
      <c r="H25" s="226"/>
      <c r="I25" s="226"/>
      <c r="J25" s="225"/>
    </row>
    <row r="26" spans="1:10" s="151" customFormat="1" ht="17.25">
      <c r="A26" s="226"/>
      <c r="B26" s="226"/>
      <c r="C26" s="226"/>
      <c r="D26" s="226"/>
      <c r="E26" s="226"/>
      <c r="F26" s="225"/>
      <c r="G26" s="226"/>
      <c r="H26" s="226"/>
      <c r="I26" s="226"/>
      <c r="J26" s="225"/>
    </row>
    <row r="27" spans="1:10" ht="16.5">
      <c r="A27" s="174"/>
      <c r="B27" s="155"/>
      <c r="C27" s="155"/>
      <c r="D27" s="155"/>
      <c r="E27" s="155"/>
      <c r="F27" s="224"/>
      <c r="G27" s="411" t="s">
        <v>584</v>
      </c>
      <c r="H27" s="411"/>
      <c r="I27" s="411"/>
      <c r="J27" s="411"/>
    </row>
    <row r="28" spans="1:10" ht="17.25">
      <c r="A28" s="174"/>
      <c r="B28" s="155"/>
      <c r="C28" s="155"/>
      <c r="D28" s="155"/>
      <c r="E28" s="155"/>
      <c r="F28" s="224"/>
      <c r="G28" s="155"/>
      <c r="H28" s="411" t="s">
        <v>87</v>
      </c>
      <c r="I28" s="411"/>
      <c r="J28" s="225"/>
    </row>
    <row r="29" spans="1:10" ht="17.25">
      <c r="A29" s="226"/>
      <c r="B29" s="226"/>
      <c r="C29" s="226"/>
      <c r="D29" s="226"/>
      <c r="E29" s="226"/>
      <c r="F29" s="225"/>
      <c r="G29" s="226"/>
      <c r="H29" s="226"/>
      <c r="I29" s="226"/>
      <c r="J29" s="225"/>
    </row>
    <row r="32" spans="2:9" ht="15">
      <c r="B32" t="s">
        <v>646</v>
      </c>
      <c r="I32" s="291">
        <v>1000000</v>
      </c>
    </row>
    <row r="34" spans="2:9" ht="15">
      <c r="B34" t="s">
        <v>647</v>
      </c>
      <c r="I34" s="291">
        <v>27104</v>
      </c>
    </row>
    <row r="36" spans="2:9" ht="15">
      <c r="B36" t="s">
        <v>648</v>
      </c>
      <c r="I36" s="291">
        <f>I32-I34</f>
        <v>972896</v>
      </c>
    </row>
  </sheetData>
  <sheetProtection/>
  <mergeCells count="7">
    <mergeCell ref="B19:C19"/>
    <mergeCell ref="G27:J27"/>
    <mergeCell ref="H28:I28"/>
    <mergeCell ref="B20:C20"/>
    <mergeCell ref="A1:J1"/>
    <mergeCell ref="A2:J2"/>
    <mergeCell ref="A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3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28125" style="0" customWidth="1"/>
    <col min="15" max="15" width="25.7109375" style="0" customWidth="1"/>
    <col min="16" max="27" width="12.28125" style="0" customWidth="1"/>
  </cols>
  <sheetData>
    <row r="1" spans="1:25" s="2" customFormat="1" ht="15.75">
      <c r="A1" s="414" t="s">
        <v>552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</row>
    <row r="2" s="2" customFormat="1" ht="15" customHeight="1">
      <c r="B2" s="118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" t="s">
        <v>641</v>
      </c>
      <c r="Q3" s="1" t="s">
        <v>642</v>
      </c>
      <c r="R3" s="1" t="s">
        <v>643</v>
      </c>
      <c r="S3" s="1" t="s">
        <v>644</v>
      </c>
      <c r="T3" s="1" t="s">
        <v>756</v>
      </c>
      <c r="U3" s="1" t="s">
        <v>757</v>
      </c>
      <c r="V3" s="1" t="s">
        <v>758</v>
      </c>
      <c r="W3" s="1" t="s">
        <v>759</v>
      </c>
      <c r="X3" s="1" t="s">
        <v>760</v>
      </c>
      <c r="Y3" s="1" t="s">
        <v>761</v>
      </c>
      <c r="Z3" s="1" t="s">
        <v>762</v>
      </c>
      <c r="AA3" s="1" t="s">
        <v>763</v>
      </c>
    </row>
    <row r="4" spans="1:27" s="11" customFormat="1" ht="15.75">
      <c r="A4" s="1">
        <v>1</v>
      </c>
      <c r="B4" s="415" t="s">
        <v>9</v>
      </c>
      <c r="C4" s="415" t="s">
        <v>403</v>
      </c>
      <c r="D4" s="415"/>
      <c r="E4" s="415"/>
      <c r="F4" s="415" t="s">
        <v>135</v>
      </c>
      <c r="G4" s="415"/>
      <c r="H4" s="415"/>
      <c r="I4" s="415" t="s">
        <v>136</v>
      </c>
      <c r="J4" s="415"/>
      <c r="K4" s="415"/>
      <c r="L4" s="415" t="s">
        <v>5</v>
      </c>
      <c r="M4" s="415"/>
      <c r="N4" s="415"/>
      <c r="O4" s="415" t="s">
        <v>9</v>
      </c>
      <c r="P4" s="415" t="s">
        <v>403</v>
      </c>
      <c r="Q4" s="415"/>
      <c r="R4" s="415"/>
      <c r="S4" s="415" t="s">
        <v>135</v>
      </c>
      <c r="T4" s="415"/>
      <c r="U4" s="415"/>
      <c r="V4" s="415" t="s">
        <v>136</v>
      </c>
      <c r="W4" s="415"/>
      <c r="X4" s="415"/>
      <c r="Y4" s="415" t="s">
        <v>5</v>
      </c>
      <c r="Z4" s="415"/>
      <c r="AA4" s="415"/>
    </row>
    <row r="5" spans="1:27" s="11" customFormat="1" ht="15.75">
      <c r="A5" s="1">
        <v>2</v>
      </c>
      <c r="B5" s="415"/>
      <c r="C5" s="89" t="s">
        <v>4</v>
      </c>
      <c r="D5" s="40" t="s">
        <v>715</v>
      </c>
      <c r="E5" s="40" t="s">
        <v>716</v>
      </c>
      <c r="F5" s="89" t="s">
        <v>4</v>
      </c>
      <c r="G5" s="40" t="s">
        <v>715</v>
      </c>
      <c r="H5" s="40" t="s">
        <v>716</v>
      </c>
      <c r="I5" s="89" t="s">
        <v>4</v>
      </c>
      <c r="J5" s="40" t="s">
        <v>715</v>
      </c>
      <c r="K5" s="40" t="s">
        <v>716</v>
      </c>
      <c r="L5" s="89" t="s">
        <v>4</v>
      </c>
      <c r="M5" s="40" t="s">
        <v>715</v>
      </c>
      <c r="N5" s="40" t="s">
        <v>716</v>
      </c>
      <c r="O5" s="415"/>
      <c r="P5" s="89" t="s">
        <v>4</v>
      </c>
      <c r="Q5" s="40" t="s">
        <v>715</v>
      </c>
      <c r="R5" s="40" t="s">
        <v>716</v>
      </c>
      <c r="S5" s="89" t="s">
        <v>4</v>
      </c>
      <c r="T5" s="40" t="s">
        <v>715</v>
      </c>
      <c r="U5" s="40" t="s">
        <v>716</v>
      </c>
      <c r="V5" s="89" t="s">
        <v>4</v>
      </c>
      <c r="W5" s="40" t="s">
        <v>715</v>
      </c>
      <c r="X5" s="40" t="s">
        <v>716</v>
      </c>
      <c r="Y5" s="89" t="s">
        <v>4</v>
      </c>
      <c r="Z5" s="40" t="s">
        <v>715</v>
      </c>
      <c r="AA5" s="40" t="s">
        <v>716</v>
      </c>
    </row>
    <row r="6" spans="1:27" s="96" customFormat="1" ht="16.5">
      <c r="A6" s="1">
        <v>3</v>
      </c>
      <c r="B6" s="418" t="s">
        <v>53</v>
      </c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9" t="s">
        <v>147</v>
      </c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</row>
    <row r="7" spans="1:27" s="11" customFormat="1" ht="47.25">
      <c r="A7" s="1">
        <v>4</v>
      </c>
      <c r="B7" s="91" t="s">
        <v>302</v>
      </c>
      <c r="C7" s="5">
        <f>Bevételek!C95</f>
        <v>0</v>
      </c>
      <c r="D7" s="5">
        <f>Bevételek!D95</f>
        <v>0</v>
      </c>
      <c r="E7" s="5">
        <f>Bevételek!E95</f>
        <v>0</v>
      </c>
      <c r="F7" s="5">
        <f>Bevételek!C96</f>
        <v>12474509</v>
      </c>
      <c r="G7" s="5">
        <f>Bevételek!D96</f>
        <v>16455735</v>
      </c>
      <c r="H7" s="5">
        <f>Bevételek!E96</f>
        <v>17851972</v>
      </c>
      <c r="I7" s="5">
        <f>Bevételek!C97</f>
        <v>0</v>
      </c>
      <c r="J7" s="5">
        <f>Bevételek!D97</f>
        <v>0</v>
      </c>
      <c r="K7" s="5">
        <f>Bevételek!E97</f>
        <v>0</v>
      </c>
      <c r="L7" s="5">
        <f aca="true" t="shared" si="0" ref="L7:N10">C7+F7+I7</f>
        <v>12474509</v>
      </c>
      <c r="M7" s="5">
        <f t="shared" si="0"/>
        <v>16455735</v>
      </c>
      <c r="N7" s="5">
        <f t="shared" si="0"/>
        <v>17851972</v>
      </c>
      <c r="O7" s="93" t="s">
        <v>45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7685906</v>
      </c>
      <c r="T7" s="5">
        <f>Kiadás!D9</f>
        <v>8142917</v>
      </c>
      <c r="U7" s="5">
        <f>Kiadás!E9</f>
        <v>8630556</v>
      </c>
      <c r="V7" s="5">
        <f>Kiadás!C10</f>
        <v>465000</v>
      </c>
      <c r="W7" s="5">
        <f>Kiadás!D10</f>
        <v>465000</v>
      </c>
      <c r="X7" s="5">
        <f>Kiadás!E10</f>
        <v>465000</v>
      </c>
      <c r="Y7" s="5">
        <f aca="true" t="shared" si="1" ref="Y7:AA11">P7+S7+V7</f>
        <v>8150906</v>
      </c>
      <c r="Z7" s="5">
        <f t="shared" si="1"/>
        <v>8607917</v>
      </c>
      <c r="AA7" s="5">
        <f t="shared" si="1"/>
        <v>9095556</v>
      </c>
    </row>
    <row r="8" spans="1:27" s="11" customFormat="1" ht="45">
      <c r="A8" s="1">
        <v>5</v>
      </c>
      <c r="B8" s="91" t="s">
        <v>324</v>
      </c>
      <c r="C8" s="5">
        <f>Bevételek!C155</f>
        <v>0</v>
      </c>
      <c r="D8" s="5">
        <f>Bevételek!D155</f>
        <v>0</v>
      </c>
      <c r="E8" s="5">
        <f>Bevételek!E155</f>
        <v>0</v>
      </c>
      <c r="F8" s="5">
        <f>Bevételek!C156</f>
        <v>165000</v>
      </c>
      <c r="G8" s="5">
        <f>Bevételek!D156</f>
        <v>165000</v>
      </c>
      <c r="H8" s="5">
        <f>Bevételek!E156</f>
        <v>165000</v>
      </c>
      <c r="I8" s="5">
        <f>Bevételek!C157</f>
        <v>819400</v>
      </c>
      <c r="J8" s="5">
        <f>Bevételek!D157</f>
        <v>819400</v>
      </c>
      <c r="K8" s="5">
        <f>Bevételek!E157</f>
        <v>1157900</v>
      </c>
      <c r="L8" s="5">
        <f t="shared" si="0"/>
        <v>984400</v>
      </c>
      <c r="M8" s="5">
        <f t="shared" si="0"/>
        <v>984400</v>
      </c>
      <c r="N8" s="5">
        <f t="shared" si="0"/>
        <v>1322900</v>
      </c>
      <c r="O8" s="93" t="s">
        <v>89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1666941</v>
      </c>
      <c r="T8" s="5">
        <f>Kiadás!D13</f>
        <v>1718423</v>
      </c>
      <c r="U8" s="5">
        <f>Kiadás!E13</f>
        <v>1775244</v>
      </c>
      <c r="V8" s="5">
        <f>Kiadás!C14</f>
        <v>117800</v>
      </c>
      <c r="W8" s="5">
        <f>Kiadás!D14</f>
        <v>117800</v>
      </c>
      <c r="X8" s="5">
        <f>Kiadás!E14</f>
        <v>117800</v>
      </c>
      <c r="Y8" s="5">
        <f t="shared" si="1"/>
        <v>1784741</v>
      </c>
      <c r="Z8" s="5">
        <f t="shared" si="1"/>
        <v>1836223</v>
      </c>
      <c r="AA8" s="5">
        <f t="shared" si="1"/>
        <v>1893044</v>
      </c>
    </row>
    <row r="9" spans="1:27" s="11" customFormat="1" ht="15.75">
      <c r="A9" s="1">
        <v>6</v>
      </c>
      <c r="B9" s="91" t="s">
        <v>53</v>
      </c>
      <c r="C9" s="5">
        <f>Bevételek!C209</f>
        <v>0</v>
      </c>
      <c r="D9" s="5">
        <f>Bevételek!D209</f>
        <v>0</v>
      </c>
      <c r="E9" s="5">
        <f>Bevételek!E209</f>
        <v>0</v>
      </c>
      <c r="F9" s="5">
        <f>Bevételek!C210</f>
        <v>546730</v>
      </c>
      <c r="G9" s="5">
        <f>Bevételek!D210</f>
        <v>610230</v>
      </c>
      <c r="H9" s="5">
        <f>Bevételek!E210</f>
        <v>754531</v>
      </c>
      <c r="I9" s="5">
        <f>Bevételek!C211</f>
        <v>0</v>
      </c>
      <c r="J9" s="5">
        <f>Bevételek!D211</f>
        <v>0</v>
      </c>
      <c r="K9" s="5">
        <f>Bevételek!E211</f>
        <v>0</v>
      </c>
      <c r="L9" s="5">
        <f t="shared" si="0"/>
        <v>546730</v>
      </c>
      <c r="M9" s="5">
        <f t="shared" si="0"/>
        <v>610230</v>
      </c>
      <c r="N9" s="5">
        <f t="shared" si="0"/>
        <v>754531</v>
      </c>
      <c r="O9" s="93" t="s">
        <v>90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4010424</v>
      </c>
      <c r="T9" s="5">
        <f>Kiadás!D17</f>
        <v>4927751</v>
      </c>
      <c r="U9" s="5">
        <f>Kiadás!E17</f>
        <v>5691707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4010424</v>
      </c>
      <c r="Z9" s="5">
        <f t="shared" si="1"/>
        <v>4927751</v>
      </c>
      <c r="AA9" s="5">
        <f t="shared" si="1"/>
        <v>5691707</v>
      </c>
    </row>
    <row r="10" spans="1:27" s="11" customFormat="1" ht="15.75">
      <c r="A10" s="1">
        <v>7</v>
      </c>
      <c r="B10" s="416" t="s">
        <v>381</v>
      </c>
      <c r="C10" s="417">
        <f>Bevételek!C243</f>
        <v>0</v>
      </c>
      <c r="D10" s="417">
        <f>Bevételek!D243</f>
        <v>0</v>
      </c>
      <c r="E10" s="417">
        <f>Bevételek!E243</f>
        <v>0</v>
      </c>
      <c r="F10" s="417">
        <f>Bevételek!C244</f>
        <v>100000</v>
      </c>
      <c r="G10" s="417">
        <f>Bevételek!D244</f>
        <v>447600</v>
      </c>
      <c r="H10" s="417">
        <f>Bevételek!E244</f>
        <v>661600</v>
      </c>
      <c r="I10" s="417">
        <f>Bevételek!C245</f>
        <v>0</v>
      </c>
      <c r="J10" s="417">
        <f>Bevételek!D245</f>
        <v>0</v>
      </c>
      <c r="K10" s="417">
        <f>Bevételek!E245</f>
        <v>0</v>
      </c>
      <c r="L10" s="417">
        <f t="shared" si="0"/>
        <v>100000</v>
      </c>
      <c r="M10" s="417">
        <f t="shared" si="0"/>
        <v>447600</v>
      </c>
      <c r="N10" s="417">
        <f t="shared" si="0"/>
        <v>661600</v>
      </c>
      <c r="O10" s="93" t="s">
        <v>91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556000</v>
      </c>
      <c r="T10" s="5">
        <f>Kiadás!D62</f>
        <v>1722700</v>
      </c>
      <c r="U10" s="5">
        <f>Kiadás!E62</f>
        <v>1456000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556000</v>
      </c>
      <c r="Z10" s="5">
        <f t="shared" si="1"/>
        <v>1722700</v>
      </c>
      <c r="AA10" s="5">
        <f t="shared" si="1"/>
        <v>1456000</v>
      </c>
    </row>
    <row r="11" spans="1:27" s="11" customFormat="1" ht="30">
      <c r="A11" s="1">
        <v>8</v>
      </c>
      <c r="B11" s="416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93" t="s">
        <v>92</v>
      </c>
      <c r="P11" s="5">
        <f>Kiadás!C127</f>
        <v>0</v>
      </c>
      <c r="Q11" s="5">
        <f>Kiadás!D127</f>
        <v>0</v>
      </c>
      <c r="R11" s="5">
        <f>Kiadás!E127</f>
        <v>0</v>
      </c>
      <c r="S11" s="5">
        <f>Kiadás!C128</f>
        <v>1280648</v>
      </c>
      <c r="T11" s="5">
        <f>Kiadás!D128</f>
        <v>1969290</v>
      </c>
      <c r="U11" s="5">
        <f>Kiadás!E128</f>
        <v>1969490</v>
      </c>
      <c r="V11" s="5">
        <f>Kiadás!C129</f>
        <v>0</v>
      </c>
      <c r="W11" s="5">
        <f>Kiadás!D129</f>
        <v>0</v>
      </c>
      <c r="X11" s="5">
        <f>Kiadás!E129</f>
        <v>0</v>
      </c>
      <c r="Y11" s="5">
        <f t="shared" si="1"/>
        <v>1280648</v>
      </c>
      <c r="Z11" s="5">
        <f t="shared" si="1"/>
        <v>1969290</v>
      </c>
      <c r="AA11" s="5">
        <f t="shared" si="1"/>
        <v>1969490</v>
      </c>
    </row>
    <row r="12" spans="1:27" s="11" customFormat="1" ht="15.75">
      <c r="A12" s="1">
        <v>9</v>
      </c>
      <c r="B12" s="92" t="s">
        <v>94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13286239</v>
      </c>
      <c r="G12" s="13">
        <f t="shared" si="2"/>
        <v>17678565</v>
      </c>
      <c r="H12" s="13">
        <f t="shared" si="2"/>
        <v>19433103</v>
      </c>
      <c r="I12" s="13">
        <f t="shared" si="2"/>
        <v>819400</v>
      </c>
      <c r="J12" s="13">
        <f t="shared" si="2"/>
        <v>819400</v>
      </c>
      <c r="K12" s="13">
        <f t="shared" si="2"/>
        <v>1157900</v>
      </c>
      <c r="L12" s="13">
        <f t="shared" si="2"/>
        <v>14105639</v>
      </c>
      <c r="M12" s="13">
        <f t="shared" si="2"/>
        <v>18497965</v>
      </c>
      <c r="N12" s="13">
        <f t="shared" si="2"/>
        <v>20591003</v>
      </c>
      <c r="O12" s="92" t="s">
        <v>95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15199919</v>
      </c>
      <c r="T12" s="13">
        <f t="shared" si="3"/>
        <v>18481081</v>
      </c>
      <c r="U12" s="13">
        <f t="shared" si="3"/>
        <v>19522997</v>
      </c>
      <c r="V12" s="13">
        <f t="shared" si="3"/>
        <v>582800</v>
      </c>
      <c r="W12" s="13">
        <f t="shared" si="3"/>
        <v>582800</v>
      </c>
      <c r="X12" s="13">
        <f t="shared" si="3"/>
        <v>582800</v>
      </c>
      <c r="Y12" s="13">
        <f t="shared" si="3"/>
        <v>15782719</v>
      </c>
      <c r="Z12" s="13">
        <f t="shared" si="3"/>
        <v>19063881</v>
      </c>
      <c r="AA12" s="13">
        <f t="shared" si="3"/>
        <v>20105797</v>
      </c>
    </row>
    <row r="13" spans="1:27" s="11" customFormat="1" ht="15.75">
      <c r="A13" s="1">
        <v>10</v>
      </c>
      <c r="B13" s="94" t="s">
        <v>152</v>
      </c>
      <c r="C13" s="95">
        <f aca="true" t="shared" si="4" ref="C13:N13">C12-P12</f>
        <v>0</v>
      </c>
      <c r="D13" s="95">
        <f t="shared" si="4"/>
        <v>0</v>
      </c>
      <c r="E13" s="95">
        <f t="shared" si="4"/>
        <v>0</v>
      </c>
      <c r="F13" s="95">
        <f t="shared" si="4"/>
        <v>-1913680</v>
      </c>
      <c r="G13" s="95">
        <f t="shared" si="4"/>
        <v>-802516</v>
      </c>
      <c r="H13" s="95">
        <f t="shared" si="4"/>
        <v>-89894</v>
      </c>
      <c r="I13" s="95">
        <f t="shared" si="4"/>
        <v>236600</v>
      </c>
      <c r="J13" s="95">
        <f t="shared" si="4"/>
        <v>236600</v>
      </c>
      <c r="K13" s="95">
        <f t="shared" si="4"/>
        <v>575100</v>
      </c>
      <c r="L13" s="95">
        <f t="shared" si="4"/>
        <v>-1677080</v>
      </c>
      <c r="M13" s="95">
        <f t="shared" si="4"/>
        <v>-565916</v>
      </c>
      <c r="N13" s="95">
        <f t="shared" si="4"/>
        <v>485206</v>
      </c>
      <c r="O13" s="413" t="s">
        <v>138</v>
      </c>
      <c r="P13" s="412">
        <f>Kiadás!C156</f>
        <v>0</v>
      </c>
      <c r="Q13" s="412">
        <f>Kiadás!D156</f>
        <v>0</v>
      </c>
      <c r="R13" s="412">
        <f>Kiadás!E156</f>
        <v>0</v>
      </c>
      <c r="S13" s="412">
        <f>Kiadás!C157</f>
        <v>482552</v>
      </c>
      <c r="T13" s="412">
        <f>Kiadás!D157</f>
        <v>497631</v>
      </c>
      <c r="U13" s="412">
        <f>Kiadás!E157</f>
        <v>1087574</v>
      </c>
      <c r="V13" s="412">
        <f>Kiadás!C158</f>
        <v>0</v>
      </c>
      <c r="W13" s="412">
        <f>Kiadás!D158</f>
        <v>0</v>
      </c>
      <c r="X13" s="412">
        <f>Kiadás!E158</f>
        <v>0</v>
      </c>
      <c r="Y13" s="412">
        <f>P13+S13+V13</f>
        <v>482552</v>
      </c>
      <c r="Z13" s="412">
        <f>Q13+T13+W13</f>
        <v>497631</v>
      </c>
      <c r="AA13" s="412">
        <f>R13+U13+X13</f>
        <v>1087574</v>
      </c>
    </row>
    <row r="14" spans="1:27" s="11" customFormat="1" ht="15.75">
      <c r="A14" s="1">
        <v>11</v>
      </c>
      <c r="B14" s="94" t="s">
        <v>143</v>
      </c>
      <c r="C14" s="5">
        <f>Bevételek!C264</f>
        <v>0</v>
      </c>
      <c r="D14" s="5">
        <f>Bevételek!D264</f>
        <v>0</v>
      </c>
      <c r="E14" s="5">
        <f>Bevételek!E264</f>
        <v>0</v>
      </c>
      <c r="F14" s="5">
        <f>Bevételek!C265</f>
        <v>4307353</v>
      </c>
      <c r="G14" s="5">
        <f>Bevételek!D265</f>
        <v>4291474</v>
      </c>
      <c r="H14" s="5">
        <f>Bevételek!E265</f>
        <v>4291474</v>
      </c>
      <c r="I14" s="5">
        <f>Bevételek!C266</f>
        <v>0</v>
      </c>
      <c r="J14" s="5">
        <f>Bevételek!D266</f>
        <v>0</v>
      </c>
      <c r="K14" s="5">
        <f>Bevételek!E266</f>
        <v>0</v>
      </c>
      <c r="L14" s="5">
        <f aca="true" t="shared" si="5" ref="L14:N15">C14+F14+I14</f>
        <v>4307353</v>
      </c>
      <c r="M14" s="5">
        <f t="shared" si="5"/>
        <v>4291474</v>
      </c>
      <c r="N14" s="5">
        <f t="shared" si="5"/>
        <v>4291474</v>
      </c>
      <c r="O14" s="413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</row>
    <row r="15" spans="1:27" s="11" customFormat="1" ht="15.75">
      <c r="A15" s="1">
        <v>12</v>
      </c>
      <c r="B15" s="94" t="s">
        <v>144</v>
      </c>
      <c r="C15" s="5">
        <f>Bevételek!C285</f>
        <v>0</v>
      </c>
      <c r="D15" s="5">
        <f>Bevételek!D285</f>
        <v>0</v>
      </c>
      <c r="E15" s="5">
        <f>Bevételek!E285</f>
        <v>0</v>
      </c>
      <c r="F15" s="5">
        <f>Bevételek!C286</f>
        <v>0</v>
      </c>
      <c r="G15" s="5">
        <f>Bevételek!D286</f>
        <v>0</v>
      </c>
      <c r="H15" s="5">
        <f>Bevételek!E286</f>
        <v>589943</v>
      </c>
      <c r="I15" s="5">
        <f>Bevételek!C287</f>
        <v>0</v>
      </c>
      <c r="J15" s="5">
        <f>Bevételek!D287</f>
        <v>0</v>
      </c>
      <c r="K15" s="5">
        <f>Bevételek!E287</f>
        <v>0</v>
      </c>
      <c r="L15" s="5">
        <f t="shared" si="5"/>
        <v>0</v>
      </c>
      <c r="M15" s="5">
        <f t="shared" si="5"/>
        <v>0</v>
      </c>
      <c r="N15" s="5">
        <f t="shared" si="5"/>
        <v>589943</v>
      </c>
      <c r="O15" s="413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</row>
    <row r="16" spans="1:27" s="11" customFormat="1" ht="31.5">
      <c r="A16" s="1">
        <v>13</v>
      </c>
      <c r="B16" s="92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17593592</v>
      </c>
      <c r="G16" s="14">
        <f t="shared" si="6"/>
        <v>21970039</v>
      </c>
      <c r="H16" s="14">
        <f t="shared" si="6"/>
        <v>24314520</v>
      </c>
      <c r="I16" s="14">
        <f t="shared" si="6"/>
        <v>819400</v>
      </c>
      <c r="J16" s="14">
        <f t="shared" si="6"/>
        <v>819400</v>
      </c>
      <c r="K16" s="14">
        <f t="shared" si="6"/>
        <v>1157900</v>
      </c>
      <c r="L16" s="14">
        <f t="shared" si="6"/>
        <v>18412992</v>
      </c>
      <c r="M16" s="14">
        <f t="shared" si="6"/>
        <v>22789439</v>
      </c>
      <c r="N16" s="14">
        <f t="shared" si="6"/>
        <v>25472420</v>
      </c>
      <c r="O16" s="92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15682471</v>
      </c>
      <c r="T16" s="14">
        <f t="shared" si="7"/>
        <v>18978712</v>
      </c>
      <c r="U16" s="14">
        <f t="shared" si="7"/>
        <v>20610571</v>
      </c>
      <c r="V16" s="14">
        <f t="shared" si="7"/>
        <v>582800</v>
      </c>
      <c r="W16" s="14">
        <f t="shared" si="7"/>
        <v>582800</v>
      </c>
      <c r="X16" s="14">
        <f t="shared" si="7"/>
        <v>582800</v>
      </c>
      <c r="Y16" s="14">
        <f t="shared" si="7"/>
        <v>16265271</v>
      </c>
      <c r="Z16" s="14">
        <f t="shared" si="7"/>
        <v>19561512</v>
      </c>
      <c r="AA16" s="14">
        <f t="shared" si="7"/>
        <v>21193371</v>
      </c>
    </row>
    <row r="17" spans="1:27" s="96" customFormat="1" ht="16.5">
      <c r="A17" s="1">
        <v>14</v>
      </c>
      <c r="B17" s="419" t="s">
        <v>146</v>
      </c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8" t="s">
        <v>125</v>
      </c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</row>
    <row r="18" spans="1:27" s="11" customFormat="1" ht="47.25">
      <c r="A18" s="1">
        <v>15</v>
      </c>
      <c r="B18" s="91" t="s">
        <v>311</v>
      </c>
      <c r="C18" s="5">
        <f>Bevételek!C125</f>
        <v>0</v>
      </c>
      <c r="D18" s="5">
        <f>Bevételek!D125</f>
        <v>0</v>
      </c>
      <c r="E18" s="5">
        <f>Bevételek!E125</f>
        <v>0</v>
      </c>
      <c r="F18" s="5">
        <f>Bevételek!C126</f>
        <v>0</v>
      </c>
      <c r="G18" s="5">
        <f>Bevételek!D126</f>
        <v>0</v>
      </c>
      <c r="H18" s="5">
        <f>Bevételek!E126</f>
        <v>500000</v>
      </c>
      <c r="I18" s="5">
        <f>Bevételek!C127</f>
        <v>0</v>
      </c>
      <c r="J18" s="5">
        <f>Bevételek!D127</f>
        <v>0</v>
      </c>
      <c r="K18" s="5">
        <f>Bevételek!E127</f>
        <v>0</v>
      </c>
      <c r="L18" s="5">
        <f aca="true" t="shared" si="8" ref="L18:N20">C18+F18+I18</f>
        <v>0</v>
      </c>
      <c r="M18" s="5">
        <f t="shared" si="8"/>
        <v>0</v>
      </c>
      <c r="N18" s="5">
        <f t="shared" si="8"/>
        <v>500000</v>
      </c>
      <c r="O18" s="91" t="s">
        <v>120</v>
      </c>
      <c r="P18" s="5">
        <f>Kiadás!C132</f>
        <v>0</v>
      </c>
      <c r="Q18" s="5">
        <f>Kiadás!D132</f>
        <v>0</v>
      </c>
      <c r="R18" s="5">
        <f>Kiadás!E132</f>
        <v>0</v>
      </c>
      <c r="S18" s="5">
        <f>Kiadás!C133</f>
        <v>1500000</v>
      </c>
      <c r="T18" s="5">
        <f>Kiadás!D133</f>
        <v>3871442</v>
      </c>
      <c r="U18" s="5">
        <f>Kiadás!E133</f>
        <v>4905418</v>
      </c>
      <c r="V18" s="5">
        <f>Kiadás!C134</f>
        <v>0</v>
      </c>
      <c r="W18" s="5">
        <f>Kiadás!D134</f>
        <v>0</v>
      </c>
      <c r="X18" s="5">
        <f>Kiadás!E134</f>
        <v>0</v>
      </c>
      <c r="Y18" s="5">
        <f aca="true" t="shared" si="9" ref="Y18:AA20">P18+S18+V18</f>
        <v>1500000</v>
      </c>
      <c r="Z18" s="5">
        <f t="shared" si="9"/>
        <v>3871442</v>
      </c>
      <c r="AA18" s="5">
        <f t="shared" si="9"/>
        <v>4905418</v>
      </c>
    </row>
    <row r="19" spans="1:27" s="11" customFormat="1" ht="15.75">
      <c r="A19" s="1">
        <v>16</v>
      </c>
      <c r="B19" s="91" t="s">
        <v>146</v>
      </c>
      <c r="C19" s="5">
        <f>Bevételek!C229</f>
        <v>0</v>
      </c>
      <c r="D19" s="5">
        <f>Bevételek!D229</f>
        <v>0</v>
      </c>
      <c r="E19" s="5">
        <f>Bevételek!E229</f>
        <v>0</v>
      </c>
      <c r="F19" s="5">
        <f>Bevételek!C230</f>
        <v>0</v>
      </c>
      <c r="G19" s="5">
        <f>Bevételek!D230</f>
        <v>0</v>
      </c>
      <c r="H19" s="5">
        <f>Bevételek!E230</f>
        <v>0</v>
      </c>
      <c r="I19" s="5">
        <f>Bevételek!C231</f>
        <v>0</v>
      </c>
      <c r="J19" s="5">
        <f>Bevételek!D231</f>
        <v>0</v>
      </c>
      <c r="K19" s="5">
        <f>Bevételek!E231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91" t="s">
        <v>54</v>
      </c>
      <c r="P19" s="5">
        <f>Kiadás!C136</f>
        <v>0</v>
      </c>
      <c r="Q19" s="5">
        <f>Kiadás!D136</f>
        <v>0</v>
      </c>
      <c r="R19" s="5">
        <f>Kiadás!E136</f>
        <v>0</v>
      </c>
      <c r="S19" s="5">
        <f>Kiadás!C137</f>
        <v>402940</v>
      </c>
      <c r="T19" s="5">
        <f>Kiadás!D137</f>
        <v>1775945</v>
      </c>
      <c r="U19" s="5">
        <f>Kiadás!E137</f>
        <v>2579091</v>
      </c>
      <c r="V19" s="5">
        <f>Kiadás!C138</f>
        <v>0</v>
      </c>
      <c r="W19" s="5">
        <f>Kiadás!D138</f>
        <v>0</v>
      </c>
      <c r="X19" s="5">
        <f>Kiadás!E138</f>
        <v>0</v>
      </c>
      <c r="Y19" s="5">
        <f t="shared" si="9"/>
        <v>402940</v>
      </c>
      <c r="Z19" s="5">
        <f t="shared" si="9"/>
        <v>1775945</v>
      </c>
      <c r="AA19" s="5">
        <f t="shared" si="9"/>
        <v>2579091</v>
      </c>
    </row>
    <row r="20" spans="1:27" s="11" customFormat="1" ht="31.5">
      <c r="A20" s="1">
        <v>17</v>
      </c>
      <c r="B20" s="91" t="s">
        <v>382</v>
      </c>
      <c r="C20" s="5">
        <f>Bevételek!C256</f>
        <v>0</v>
      </c>
      <c r="D20" s="5">
        <f>Bevételek!D256</f>
        <v>0</v>
      </c>
      <c r="E20" s="5">
        <f>Bevételek!E256</f>
        <v>0</v>
      </c>
      <c r="F20" s="5">
        <f>Bevételek!C257</f>
        <v>0</v>
      </c>
      <c r="G20" s="5">
        <f>Bevételek!D257</f>
        <v>2701345</v>
      </c>
      <c r="H20" s="5">
        <f>Bevételek!E257</f>
        <v>2987345</v>
      </c>
      <c r="I20" s="5">
        <f>Bevételek!C258</f>
        <v>0</v>
      </c>
      <c r="J20" s="5">
        <f>Bevételek!D258</f>
        <v>0</v>
      </c>
      <c r="K20" s="5">
        <f>Bevételek!E258</f>
        <v>0</v>
      </c>
      <c r="L20" s="5">
        <f t="shared" si="8"/>
        <v>0</v>
      </c>
      <c r="M20" s="5">
        <f t="shared" si="8"/>
        <v>2701345</v>
      </c>
      <c r="N20" s="5">
        <f t="shared" si="8"/>
        <v>2987345</v>
      </c>
      <c r="O20" s="91" t="s">
        <v>220</v>
      </c>
      <c r="P20" s="5">
        <f>Kiadás!C140</f>
        <v>0</v>
      </c>
      <c r="Q20" s="5">
        <f>Kiadás!D140</f>
        <v>0</v>
      </c>
      <c r="R20" s="5">
        <f>Kiadás!E140</f>
        <v>0</v>
      </c>
      <c r="S20" s="5">
        <f>Kiadás!C141</f>
        <v>24781</v>
      </c>
      <c r="T20" s="5">
        <f>Kiadás!D141</f>
        <v>34781</v>
      </c>
      <c r="U20" s="5">
        <f>Kiadás!E141</f>
        <v>34781</v>
      </c>
      <c r="V20" s="5">
        <f>Kiadás!C142</f>
        <v>0</v>
      </c>
      <c r="W20" s="5">
        <f>Kiadás!D142</f>
        <v>0</v>
      </c>
      <c r="X20" s="5">
        <f>Kiadás!E142</f>
        <v>0</v>
      </c>
      <c r="Y20" s="5">
        <f t="shared" si="9"/>
        <v>24781</v>
      </c>
      <c r="Z20" s="5">
        <f t="shared" si="9"/>
        <v>34781</v>
      </c>
      <c r="AA20" s="5">
        <f t="shared" si="9"/>
        <v>34781</v>
      </c>
    </row>
    <row r="21" spans="1:27" s="11" customFormat="1" ht="15.75">
      <c r="A21" s="1">
        <v>18</v>
      </c>
      <c r="B21" s="92" t="s">
        <v>94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0</v>
      </c>
      <c r="G21" s="13">
        <f t="shared" si="10"/>
        <v>2701345</v>
      </c>
      <c r="H21" s="13">
        <f t="shared" si="10"/>
        <v>3487345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0</v>
      </c>
      <c r="M21" s="13">
        <f t="shared" si="10"/>
        <v>2701345</v>
      </c>
      <c r="N21" s="13">
        <f t="shared" si="10"/>
        <v>3487345</v>
      </c>
      <c r="O21" s="92" t="s">
        <v>95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1927721</v>
      </c>
      <c r="T21" s="13">
        <f t="shared" si="11"/>
        <v>5682168</v>
      </c>
      <c r="U21" s="13">
        <f t="shared" si="11"/>
        <v>7519290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1927721</v>
      </c>
      <c r="Z21" s="13">
        <f t="shared" si="11"/>
        <v>5682168</v>
      </c>
      <c r="AA21" s="13">
        <f t="shared" si="11"/>
        <v>7519290</v>
      </c>
    </row>
    <row r="22" spans="1:27" s="11" customFormat="1" ht="15.75">
      <c r="A22" s="1">
        <v>19</v>
      </c>
      <c r="B22" s="94" t="s">
        <v>152</v>
      </c>
      <c r="C22" s="95">
        <f aca="true" t="shared" si="12" ref="C22:N22">C21-P21</f>
        <v>0</v>
      </c>
      <c r="D22" s="95">
        <f t="shared" si="12"/>
        <v>0</v>
      </c>
      <c r="E22" s="95">
        <f t="shared" si="12"/>
        <v>0</v>
      </c>
      <c r="F22" s="95">
        <f t="shared" si="12"/>
        <v>-1927721</v>
      </c>
      <c r="G22" s="95">
        <f t="shared" si="12"/>
        <v>-2980823</v>
      </c>
      <c r="H22" s="95">
        <f t="shared" si="12"/>
        <v>-4031945</v>
      </c>
      <c r="I22" s="95">
        <f t="shared" si="12"/>
        <v>0</v>
      </c>
      <c r="J22" s="95">
        <f t="shared" si="12"/>
        <v>0</v>
      </c>
      <c r="K22" s="95">
        <f t="shared" si="12"/>
        <v>0</v>
      </c>
      <c r="L22" s="95">
        <f t="shared" si="12"/>
        <v>-1927721</v>
      </c>
      <c r="M22" s="95">
        <f t="shared" si="12"/>
        <v>-2980823</v>
      </c>
      <c r="N22" s="95">
        <f t="shared" si="12"/>
        <v>-4031945</v>
      </c>
      <c r="O22" s="413" t="s">
        <v>138</v>
      </c>
      <c r="P22" s="412">
        <f>Kiadás!C171</f>
        <v>0</v>
      </c>
      <c r="Q22" s="412">
        <f>Kiadás!D171</f>
        <v>0</v>
      </c>
      <c r="R22" s="412">
        <f>Kiadás!E171</f>
        <v>0</v>
      </c>
      <c r="S22" s="412">
        <f>Kiadás!C172</f>
        <v>220000</v>
      </c>
      <c r="T22" s="412">
        <f>Kiadás!D172</f>
        <v>247104</v>
      </c>
      <c r="U22" s="412">
        <f>Kiadás!E172</f>
        <v>247104</v>
      </c>
      <c r="V22" s="412">
        <f>Kiadás!C173</f>
        <v>0</v>
      </c>
      <c r="W22" s="412">
        <f>Kiadás!D173</f>
        <v>0</v>
      </c>
      <c r="X22" s="412">
        <f>Kiadás!E173</f>
        <v>0</v>
      </c>
      <c r="Y22" s="412">
        <f>P22+S22+V22</f>
        <v>220000</v>
      </c>
      <c r="Z22" s="412">
        <f>Q22+T22+W22</f>
        <v>247104</v>
      </c>
      <c r="AA22" s="412">
        <f>R22+U22+X22</f>
        <v>247104</v>
      </c>
    </row>
    <row r="23" spans="1:27" s="11" customFormat="1" ht="15.75">
      <c r="A23" s="1">
        <v>20</v>
      </c>
      <c r="B23" s="94" t="s">
        <v>143</v>
      </c>
      <c r="C23" s="5">
        <f>Bevételek!C271</f>
        <v>0</v>
      </c>
      <c r="D23" s="5">
        <f>Bevételek!D271</f>
        <v>0</v>
      </c>
      <c r="E23" s="5">
        <f>Bevételek!E271</f>
        <v>0</v>
      </c>
      <c r="F23" s="5">
        <f>Bevételek!C272</f>
        <v>0</v>
      </c>
      <c r="G23" s="5">
        <f>Bevételek!D272</f>
        <v>0</v>
      </c>
      <c r="H23" s="5">
        <f>Bevételek!E272</f>
        <v>0</v>
      </c>
      <c r="I23" s="5">
        <f>Bevételek!C273</f>
        <v>0</v>
      </c>
      <c r="J23" s="5">
        <f>Bevételek!D273</f>
        <v>0</v>
      </c>
      <c r="K23" s="5">
        <f>Bevételek!E273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413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</row>
    <row r="24" spans="1:27" s="11" customFormat="1" ht="15.75">
      <c r="A24" s="1">
        <v>21</v>
      </c>
      <c r="B24" s="94" t="s">
        <v>144</v>
      </c>
      <c r="C24" s="5">
        <f>Bevételek!C298</f>
        <v>0</v>
      </c>
      <c r="D24" s="5">
        <f>Bevételek!D298</f>
        <v>0</v>
      </c>
      <c r="E24" s="5">
        <f>Bevételek!E298</f>
        <v>0</v>
      </c>
      <c r="F24" s="5">
        <f>Bevételek!C299</f>
        <v>0</v>
      </c>
      <c r="G24" s="5">
        <f>Bevételek!D299</f>
        <v>0</v>
      </c>
      <c r="H24" s="5">
        <f>Bevételek!E299</f>
        <v>0</v>
      </c>
      <c r="I24" s="5">
        <f>Bevételek!C300</f>
        <v>0</v>
      </c>
      <c r="J24" s="5">
        <f>Bevételek!D300</f>
        <v>0</v>
      </c>
      <c r="K24" s="5">
        <f>Bevételek!E300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413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</row>
    <row r="25" spans="1:27" s="11" customFormat="1" ht="31.5">
      <c r="A25" s="1">
        <v>22</v>
      </c>
      <c r="B25" s="92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0</v>
      </c>
      <c r="G25" s="14">
        <f t="shared" si="14"/>
        <v>2701345</v>
      </c>
      <c r="H25" s="14">
        <f t="shared" si="14"/>
        <v>3487345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0</v>
      </c>
      <c r="M25" s="14">
        <f t="shared" si="14"/>
        <v>2701345</v>
      </c>
      <c r="N25" s="14">
        <f t="shared" si="14"/>
        <v>3487345</v>
      </c>
      <c r="O25" s="92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2147721</v>
      </c>
      <c r="T25" s="14">
        <f t="shared" si="15"/>
        <v>5929272</v>
      </c>
      <c r="U25" s="14">
        <f t="shared" si="15"/>
        <v>7766394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2147721</v>
      </c>
      <c r="Z25" s="14">
        <f t="shared" si="15"/>
        <v>5929272</v>
      </c>
      <c r="AA25" s="14">
        <f t="shared" si="15"/>
        <v>7766394</v>
      </c>
    </row>
    <row r="26" spans="1:27" s="96" customFormat="1" ht="16.5">
      <c r="A26" s="1">
        <v>23</v>
      </c>
      <c r="B26" s="418" t="s">
        <v>148</v>
      </c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20" t="s">
        <v>149</v>
      </c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</row>
    <row r="27" spans="1:27" s="11" customFormat="1" ht="15.75">
      <c r="A27" s="1">
        <v>24</v>
      </c>
      <c r="B27" s="91" t="s">
        <v>150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13286239</v>
      </c>
      <c r="G27" s="5">
        <f t="shared" si="16"/>
        <v>20379910</v>
      </c>
      <c r="H27" s="5">
        <f t="shared" si="16"/>
        <v>22920448</v>
      </c>
      <c r="I27" s="5">
        <f t="shared" si="16"/>
        <v>819400</v>
      </c>
      <c r="J27" s="5">
        <f t="shared" si="16"/>
        <v>819400</v>
      </c>
      <c r="K27" s="5">
        <f t="shared" si="16"/>
        <v>1157900</v>
      </c>
      <c r="L27" s="5">
        <f t="shared" si="16"/>
        <v>14105639</v>
      </c>
      <c r="M27" s="5">
        <f t="shared" si="16"/>
        <v>21199310</v>
      </c>
      <c r="N27" s="5">
        <f t="shared" si="16"/>
        <v>24078348</v>
      </c>
      <c r="O27" s="91" t="s">
        <v>151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17127640</v>
      </c>
      <c r="T27" s="5">
        <f t="shared" si="17"/>
        <v>24163249</v>
      </c>
      <c r="U27" s="5">
        <f t="shared" si="17"/>
        <v>27042287</v>
      </c>
      <c r="V27" s="5">
        <f t="shared" si="17"/>
        <v>582800</v>
      </c>
      <c r="W27" s="5">
        <f t="shared" si="17"/>
        <v>582800</v>
      </c>
      <c r="X27" s="5">
        <f t="shared" si="17"/>
        <v>582800</v>
      </c>
      <c r="Y27" s="5">
        <f t="shared" si="17"/>
        <v>17710440</v>
      </c>
      <c r="Z27" s="5">
        <f t="shared" si="17"/>
        <v>24746049</v>
      </c>
      <c r="AA27" s="5">
        <f t="shared" si="17"/>
        <v>27625087</v>
      </c>
    </row>
    <row r="28" spans="1:27" s="11" customFormat="1" ht="15.75">
      <c r="A28" s="1">
        <v>25</v>
      </c>
      <c r="B28" s="94" t="s">
        <v>152</v>
      </c>
      <c r="C28" s="95">
        <f aca="true" t="shared" si="18" ref="C28:N28">C27-P27</f>
        <v>0</v>
      </c>
      <c r="D28" s="95">
        <f t="shared" si="18"/>
        <v>0</v>
      </c>
      <c r="E28" s="95">
        <f t="shared" si="18"/>
        <v>0</v>
      </c>
      <c r="F28" s="95">
        <f t="shared" si="18"/>
        <v>-3841401</v>
      </c>
      <c r="G28" s="95">
        <f t="shared" si="18"/>
        <v>-3783339</v>
      </c>
      <c r="H28" s="95">
        <f t="shared" si="18"/>
        <v>-4121839</v>
      </c>
      <c r="I28" s="95">
        <f t="shared" si="18"/>
        <v>236600</v>
      </c>
      <c r="J28" s="95">
        <f t="shared" si="18"/>
        <v>236600</v>
      </c>
      <c r="K28" s="95">
        <f t="shared" si="18"/>
        <v>575100</v>
      </c>
      <c r="L28" s="95">
        <f t="shared" si="18"/>
        <v>-3604801</v>
      </c>
      <c r="M28" s="95">
        <f t="shared" si="18"/>
        <v>-3546739</v>
      </c>
      <c r="N28" s="95">
        <f t="shared" si="18"/>
        <v>-3546739</v>
      </c>
      <c r="O28" s="413" t="s">
        <v>145</v>
      </c>
      <c r="P28" s="412">
        <f aca="true" t="shared" si="19" ref="P28:AA28">P13+P22</f>
        <v>0</v>
      </c>
      <c r="Q28" s="412">
        <f t="shared" si="19"/>
        <v>0</v>
      </c>
      <c r="R28" s="412">
        <f t="shared" si="19"/>
        <v>0</v>
      </c>
      <c r="S28" s="412">
        <f t="shared" si="19"/>
        <v>702552</v>
      </c>
      <c r="T28" s="412">
        <f t="shared" si="19"/>
        <v>744735</v>
      </c>
      <c r="U28" s="412">
        <f t="shared" si="19"/>
        <v>1334678</v>
      </c>
      <c r="V28" s="412">
        <f t="shared" si="19"/>
        <v>0</v>
      </c>
      <c r="W28" s="412">
        <f t="shared" si="19"/>
        <v>0</v>
      </c>
      <c r="X28" s="412">
        <f t="shared" si="19"/>
        <v>0</v>
      </c>
      <c r="Y28" s="412">
        <f t="shared" si="19"/>
        <v>702552</v>
      </c>
      <c r="Z28" s="412">
        <f t="shared" si="19"/>
        <v>744735</v>
      </c>
      <c r="AA28" s="412">
        <f t="shared" si="19"/>
        <v>1334678</v>
      </c>
    </row>
    <row r="29" spans="1:27" s="11" customFormat="1" ht="15.75">
      <c r="A29" s="1">
        <v>26</v>
      </c>
      <c r="B29" s="94" t="s">
        <v>143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4307353</v>
      </c>
      <c r="G29" s="5">
        <f t="shared" si="20"/>
        <v>4291474</v>
      </c>
      <c r="H29" s="5">
        <f t="shared" si="20"/>
        <v>4291474</v>
      </c>
      <c r="I29" s="5">
        <f t="shared" si="20"/>
        <v>0</v>
      </c>
      <c r="J29" s="5">
        <f t="shared" si="20"/>
        <v>0</v>
      </c>
      <c r="K29" s="5">
        <f t="shared" si="20"/>
        <v>0</v>
      </c>
      <c r="L29" s="5">
        <f t="shared" si="20"/>
        <v>4307353</v>
      </c>
      <c r="M29" s="5">
        <f t="shared" si="20"/>
        <v>4291474</v>
      </c>
      <c r="N29" s="5">
        <f t="shared" si="20"/>
        <v>4291474</v>
      </c>
      <c r="O29" s="413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</row>
    <row r="30" spans="1:27" s="11" customFormat="1" ht="15.75">
      <c r="A30" s="1">
        <v>27</v>
      </c>
      <c r="B30" s="94" t="s">
        <v>144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0</v>
      </c>
      <c r="G30" s="5">
        <f t="shared" si="21"/>
        <v>0</v>
      </c>
      <c r="H30" s="5">
        <f t="shared" si="21"/>
        <v>589943</v>
      </c>
      <c r="I30" s="5">
        <f t="shared" si="21"/>
        <v>0</v>
      </c>
      <c r="J30" s="5">
        <f t="shared" si="21"/>
        <v>0</v>
      </c>
      <c r="K30" s="5">
        <f t="shared" si="21"/>
        <v>0</v>
      </c>
      <c r="L30" s="5">
        <f t="shared" si="21"/>
        <v>0</v>
      </c>
      <c r="M30" s="5">
        <f t="shared" si="21"/>
        <v>0</v>
      </c>
      <c r="N30" s="5">
        <f t="shared" si="21"/>
        <v>589943</v>
      </c>
      <c r="O30" s="413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</row>
    <row r="31" spans="1:27" s="11" customFormat="1" ht="15.75">
      <c r="A31" s="1">
        <v>28</v>
      </c>
      <c r="B31" s="90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17593592</v>
      </c>
      <c r="G31" s="14">
        <f t="shared" si="22"/>
        <v>24671384</v>
      </c>
      <c r="H31" s="14">
        <f t="shared" si="22"/>
        <v>27801865</v>
      </c>
      <c r="I31" s="14">
        <f t="shared" si="22"/>
        <v>819400</v>
      </c>
      <c r="J31" s="14">
        <f t="shared" si="22"/>
        <v>819400</v>
      </c>
      <c r="K31" s="14">
        <f t="shared" si="22"/>
        <v>1157900</v>
      </c>
      <c r="L31" s="14">
        <f t="shared" si="22"/>
        <v>18412992</v>
      </c>
      <c r="M31" s="14">
        <f t="shared" si="22"/>
        <v>25490784</v>
      </c>
      <c r="N31" s="14">
        <f t="shared" si="22"/>
        <v>28959765</v>
      </c>
      <c r="O31" s="90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17830192</v>
      </c>
      <c r="T31" s="14">
        <f t="shared" si="23"/>
        <v>24907984</v>
      </c>
      <c r="U31" s="14">
        <f t="shared" si="23"/>
        <v>28376965</v>
      </c>
      <c r="V31" s="14">
        <f t="shared" si="23"/>
        <v>582800</v>
      </c>
      <c r="W31" s="14">
        <f t="shared" si="23"/>
        <v>582800</v>
      </c>
      <c r="X31" s="14">
        <f t="shared" si="23"/>
        <v>582800</v>
      </c>
      <c r="Y31" s="14">
        <f t="shared" si="23"/>
        <v>18412992</v>
      </c>
      <c r="Z31" s="14">
        <f t="shared" si="23"/>
        <v>25490784</v>
      </c>
      <c r="AA31" s="14">
        <f t="shared" si="23"/>
        <v>28959765</v>
      </c>
    </row>
    <row r="32" spans="12:27" ht="15">
      <c r="L32" s="42"/>
      <c r="M32" s="42"/>
      <c r="N32" s="42"/>
      <c r="AA32" s="287" t="s">
        <v>645</v>
      </c>
    </row>
    <row r="33" spans="12:27" ht="15">
      <c r="L33" s="42"/>
      <c r="M33" s="42"/>
      <c r="N33" s="42"/>
      <c r="AA33" s="42"/>
    </row>
  </sheetData>
  <sheetProtection/>
  <mergeCells count="69">
    <mergeCell ref="B17:N17"/>
    <mergeCell ref="B26:N26"/>
    <mergeCell ref="O26:AA26"/>
    <mergeCell ref="O17:AA17"/>
    <mergeCell ref="O6:AA6"/>
    <mergeCell ref="AA13:AA15"/>
    <mergeCell ref="AA22:AA24"/>
    <mergeCell ref="F10:F11"/>
    <mergeCell ref="Y22:Y24"/>
    <mergeCell ref="O22:O24"/>
    <mergeCell ref="AA28:AA30"/>
    <mergeCell ref="X13:X15"/>
    <mergeCell ref="X22:X24"/>
    <mergeCell ref="X28:X30"/>
    <mergeCell ref="R28:R30"/>
    <mergeCell ref="U13:U15"/>
    <mergeCell ref="U22:U24"/>
    <mergeCell ref="U28:U30"/>
    <mergeCell ref="Z28:Z30"/>
    <mergeCell ref="Z22:Z24"/>
    <mergeCell ref="M10:M11"/>
    <mergeCell ref="B6:N6"/>
    <mergeCell ref="H10:H11"/>
    <mergeCell ref="K10:K11"/>
    <mergeCell ref="N10:N11"/>
    <mergeCell ref="L10:L11"/>
    <mergeCell ref="C4:E4"/>
    <mergeCell ref="Y4:AA4"/>
    <mergeCell ref="E10:E11"/>
    <mergeCell ref="D10:D11"/>
    <mergeCell ref="G10:G11"/>
    <mergeCell ref="I10:I11"/>
    <mergeCell ref="F4:H4"/>
    <mergeCell ref="I4:K4"/>
    <mergeCell ref="L4:N4"/>
    <mergeCell ref="J10:J11"/>
    <mergeCell ref="Q22:Q24"/>
    <mergeCell ref="V13:V15"/>
    <mergeCell ref="P4:R4"/>
    <mergeCell ref="S4:U4"/>
    <mergeCell ref="V4:X4"/>
    <mergeCell ref="Z13:Z15"/>
    <mergeCell ref="T13:T15"/>
    <mergeCell ref="T22:T24"/>
    <mergeCell ref="T28:T30"/>
    <mergeCell ref="W13:W15"/>
    <mergeCell ref="W22:W24"/>
    <mergeCell ref="W28:W30"/>
    <mergeCell ref="V28:V30"/>
    <mergeCell ref="Y28:Y30"/>
    <mergeCell ref="R13:R15"/>
    <mergeCell ref="O28:O30"/>
    <mergeCell ref="A1:Y1"/>
    <mergeCell ref="Y13:Y15"/>
    <mergeCell ref="B4:B5"/>
    <mergeCell ref="O4:O5"/>
    <mergeCell ref="B10:B11"/>
    <mergeCell ref="C10:C11"/>
    <mergeCell ref="O13:O15"/>
    <mergeCell ref="P22:P24"/>
    <mergeCell ref="P13:P15"/>
    <mergeCell ref="V22:V24"/>
    <mergeCell ref="S28:S30"/>
    <mergeCell ref="P28:P30"/>
    <mergeCell ref="R22:R24"/>
    <mergeCell ref="Q13:Q15"/>
    <mergeCell ref="S22:S24"/>
    <mergeCell ref="S13:S15"/>
    <mergeCell ref="Q28:Q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7" r:id="rId1"/>
  <headerFooter>
    <oddHeader>&amp;R&amp;"Arial,Normál"&amp;10 1. melléklet az 1/2018.(III.12.) önkormányzati rendelethez
"&amp;"Arial,Dőlt"1. melléklet a 2/2017.(III.13.) önkormányzati rendelethez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69"/>
  <sheetViews>
    <sheetView zoomScalePageLayoutView="0" workbookViewId="0" topLeftCell="A1">
      <selection activeCell="D3" sqref="D1:L16384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9" width="12.28125" style="2" customWidth="1"/>
    <col min="10" max="10" width="12.28125" style="20" customWidth="1"/>
    <col min="11" max="12" width="12.28125" style="2" customWidth="1"/>
    <col min="13" max="16384" width="9.140625" style="2" customWidth="1"/>
  </cols>
  <sheetData>
    <row r="1" spans="1:12" ht="15.75">
      <c r="A1" s="414" t="s">
        <v>550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ht="15.75">
      <c r="A2" s="414" t="s">
        <v>482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372" t="s">
        <v>57</v>
      </c>
      <c r="I4" s="372" t="s">
        <v>58</v>
      </c>
      <c r="J4" s="372" t="s">
        <v>103</v>
      </c>
      <c r="K4" s="372" t="s">
        <v>104</v>
      </c>
      <c r="L4" s="372" t="s">
        <v>59</v>
      </c>
    </row>
    <row r="5" spans="1:12" s="3" customFormat="1" ht="15.75">
      <c r="A5" s="1">
        <v>1</v>
      </c>
      <c r="B5" s="421" t="s">
        <v>9</v>
      </c>
      <c r="C5" s="421" t="s">
        <v>153</v>
      </c>
      <c r="D5" s="423" t="s">
        <v>14</v>
      </c>
      <c r="E5" s="424"/>
      <c r="F5" s="424"/>
      <c r="G5" s="423" t="s">
        <v>15</v>
      </c>
      <c r="H5" s="424"/>
      <c r="I5" s="424"/>
      <c r="J5" s="423" t="s">
        <v>16</v>
      </c>
      <c r="K5" s="424"/>
      <c r="L5" s="425"/>
    </row>
    <row r="6" spans="1:12" s="3" customFormat="1" ht="31.5">
      <c r="A6" s="1">
        <v>2</v>
      </c>
      <c r="B6" s="422"/>
      <c r="C6" s="422"/>
      <c r="D6" s="40" t="s">
        <v>4</v>
      </c>
      <c r="E6" s="40" t="s">
        <v>715</v>
      </c>
      <c r="F6" s="40" t="s">
        <v>716</v>
      </c>
      <c r="G6" s="40" t="s">
        <v>4</v>
      </c>
      <c r="H6" s="40" t="s">
        <v>715</v>
      </c>
      <c r="I6" s="40" t="s">
        <v>716</v>
      </c>
      <c r="J6" s="40" t="s">
        <v>4</v>
      </c>
      <c r="K6" s="40" t="s">
        <v>715</v>
      </c>
      <c r="L6" s="40" t="s">
        <v>716</v>
      </c>
    </row>
    <row r="7" spans="1:12" s="3" customFormat="1" ht="15.75">
      <c r="A7" s="1">
        <v>3</v>
      </c>
      <c r="B7" s="105" t="s">
        <v>120</v>
      </c>
      <c r="C7" s="100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31.5">
      <c r="A8" s="1" t="s">
        <v>766</v>
      </c>
      <c r="B8" s="7" t="s">
        <v>717</v>
      </c>
      <c r="C8" s="100">
        <v>2</v>
      </c>
      <c r="D8" s="5">
        <v>0</v>
      </c>
      <c r="E8" s="5">
        <v>0</v>
      </c>
      <c r="F8" s="5">
        <v>1000000</v>
      </c>
      <c r="G8" s="5">
        <v>0</v>
      </c>
      <c r="H8" s="5">
        <v>0</v>
      </c>
      <c r="I8" s="5">
        <v>0</v>
      </c>
      <c r="J8" s="5">
        <f>D8+G8</f>
        <v>0</v>
      </c>
      <c r="K8" s="5">
        <f>E8+H8</f>
        <v>0</v>
      </c>
      <c r="L8" s="5">
        <f>F8+I8</f>
        <v>1000000</v>
      </c>
    </row>
    <row r="9" spans="1:12" s="3" customFormat="1" ht="47.25">
      <c r="A9" s="1" t="s">
        <v>767</v>
      </c>
      <c r="B9" s="7" t="s">
        <v>212</v>
      </c>
      <c r="C9" s="100"/>
      <c r="D9" s="5">
        <f>SUM(D8)</f>
        <v>0</v>
      </c>
      <c r="E9" s="5">
        <f>SUM(E8)</f>
        <v>0</v>
      </c>
      <c r="F9" s="5">
        <f>SUM(F8)</f>
        <v>1000000</v>
      </c>
      <c r="G9" s="116"/>
      <c r="H9" s="116"/>
      <c r="I9" s="116"/>
      <c r="J9" s="116"/>
      <c r="K9" s="116"/>
      <c r="L9" s="116"/>
    </row>
    <row r="10" spans="1:12" s="3" customFormat="1" ht="15.75" hidden="1">
      <c r="A10" s="1"/>
      <c r="B10" s="7" t="s">
        <v>513</v>
      </c>
      <c r="C10" s="100">
        <v>2</v>
      </c>
      <c r="D10" s="5"/>
      <c r="E10" s="5"/>
      <c r="F10" s="5"/>
      <c r="G10" s="5"/>
      <c r="H10" s="5"/>
      <c r="I10" s="5"/>
      <c r="J10" s="5">
        <f aca="true" t="shared" si="0" ref="J10:L14">D10+G10</f>
        <v>0</v>
      </c>
      <c r="K10" s="5">
        <f t="shared" si="0"/>
        <v>0</v>
      </c>
      <c r="L10" s="5">
        <f t="shared" si="0"/>
        <v>0</v>
      </c>
    </row>
    <row r="11" spans="1:12" s="3" customFormat="1" ht="15.75" hidden="1">
      <c r="A11" s="1"/>
      <c r="B11" s="7"/>
      <c r="C11" s="100"/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0"/>
        <v>0</v>
      </c>
      <c r="L11" s="5">
        <f t="shared" si="0"/>
        <v>0</v>
      </c>
    </row>
    <row r="12" spans="1:12" s="3" customFormat="1" ht="15.75" hidden="1">
      <c r="A12" s="1"/>
      <c r="B12" s="7"/>
      <c r="C12" s="100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</row>
    <row r="13" spans="1:12" s="3" customFormat="1" ht="31.5">
      <c r="A13" s="1">
        <v>4</v>
      </c>
      <c r="B13" s="122" t="s">
        <v>514</v>
      </c>
      <c r="C13" s="100">
        <v>2</v>
      </c>
      <c r="D13" s="5">
        <v>1181102</v>
      </c>
      <c r="E13" s="5">
        <v>1973112</v>
      </c>
      <c r="F13" s="5">
        <v>1999865</v>
      </c>
      <c r="G13" s="5">
        <v>318898</v>
      </c>
      <c r="H13" s="5">
        <v>532741</v>
      </c>
      <c r="I13" s="5">
        <v>539964</v>
      </c>
      <c r="J13" s="5">
        <f t="shared" si="0"/>
        <v>1500000</v>
      </c>
      <c r="K13" s="5">
        <f t="shared" si="0"/>
        <v>2505853</v>
      </c>
      <c r="L13" s="5">
        <f t="shared" si="0"/>
        <v>2539829</v>
      </c>
    </row>
    <row r="14" spans="1:12" s="3" customFormat="1" ht="15.75" hidden="1">
      <c r="A14" s="1"/>
      <c r="B14" s="7"/>
      <c r="C14" s="100">
        <v>2</v>
      </c>
      <c r="D14" s="5"/>
      <c r="E14" s="5"/>
      <c r="F14" s="5"/>
      <c r="G14" s="5"/>
      <c r="H14" s="5"/>
      <c r="I14" s="5"/>
      <c r="J14" s="5">
        <f t="shared" si="0"/>
        <v>0</v>
      </c>
      <c r="K14" s="5">
        <f t="shared" si="0"/>
        <v>0</v>
      </c>
      <c r="L14" s="5">
        <f t="shared" si="0"/>
        <v>0</v>
      </c>
    </row>
    <row r="15" spans="1:12" s="3" customFormat="1" ht="31.5">
      <c r="A15" s="1">
        <v>5</v>
      </c>
      <c r="B15" s="7" t="s">
        <v>211</v>
      </c>
      <c r="C15" s="100"/>
      <c r="D15" s="5">
        <f>SUM(D10:D13)</f>
        <v>1181102</v>
      </c>
      <c r="E15" s="5">
        <f>SUM(E10:E13)</f>
        <v>1973112</v>
      </c>
      <c r="F15" s="5">
        <f>SUM(F10:F13)</f>
        <v>1999865</v>
      </c>
      <c r="G15" s="116"/>
      <c r="H15" s="116"/>
      <c r="I15" s="116"/>
      <c r="J15" s="116"/>
      <c r="K15" s="116"/>
      <c r="L15" s="116"/>
    </row>
    <row r="16" spans="1:12" s="3" customFormat="1" ht="15.75" hidden="1">
      <c r="A16" s="1"/>
      <c r="B16" s="7"/>
      <c r="C16" s="100">
        <v>2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f>D16+G16</f>
        <v>0</v>
      </c>
      <c r="K16" s="5">
        <f>E16+H16</f>
        <v>0</v>
      </c>
      <c r="L16" s="5">
        <f>F16+I16</f>
        <v>0</v>
      </c>
    </row>
    <row r="17" spans="1:12" s="3" customFormat="1" ht="31.5" hidden="1">
      <c r="A17" s="1"/>
      <c r="B17" s="7" t="s">
        <v>210</v>
      </c>
      <c r="C17" s="100"/>
      <c r="D17" s="5">
        <f>SUM(D16)</f>
        <v>0</v>
      </c>
      <c r="E17" s="5">
        <f>SUM(E16)</f>
        <v>0</v>
      </c>
      <c r="F17" s="5">
        <f>SUM(F16)</f>
        <v>0</v>
      </c>
      <c r="G17" s="116"/>
      <c r="H17" s="116"/>
      <c r="I17" s="116"/>
      <c r="J17" s="116"/>
      <c r="K17" s="116"/>
      <c r="L17" s="116"/>
    </row>
    <row r="18" spans="1:12" s="3" customFormat="1" ht="15.75" hidden="1">
      <c r="A18" s="1"/>
      <c r="B18" s="7"/>
      <c r="C18" s="100"/>
      <c r="D18" s="5"/>
      <c r="E18" s="5"/>
      <c r="F18" s="5"/>
      <c r="G18" s="5"/>
      <c r="H18" s="5"/>
      <c r="I18" s="5"/>
      <c r="J18" s="5"/>
      <c r="K18" s="5"/>
      <c r="L18" s="5"/>
    </row>
    <row r="19" spans="1:12" s="3" customFormat="1" ht="31.5">
      <c r="A19" s="1" t="s">
        <v>636</v>
      </c>
      <c r="B19" s="122" t="s">
        <v>770</v>
      </c>
      <c r="C19" s="100">
        <v>2</v>
      </c>
      <c r="D19" s="5">
        <v>0</v>
      </c>
      <c r="E19" s="5">
        <v>130000</v>
      </c>
      <c r="F19" s="5">
        <v>130000</v>
      </c>
      <c r="G19" s="5">
        <v>0</v>
      </c>
      <c r="H19" s="5">
        <v>0</v>
      </c>
      <c r="I19" s="5">
        <v>0</v>
      </c>
      <c r="J19" s="5">
        <f aca="true" t="shared" si="1" ref="J19:L21">D19+G19</f>
        <v>0</v>
      </c>
      <c r="K19" s="5">
        <f t="shared" si="1"/>
        <v>130000</v>
      </c>
      <c r="L19" s="5">
        <f t="shared" si="1"/>
        <v>130000</v>
      </c>
    </row>
    <row r="20" spans="1:12" s="3" customFormat="1" ht="31.5">
      <c r="A20" s="1" t="s">
        <v>637</v>
      </c>
      <c r="B20" s="122" t="s">
        <v>771</v>
      </c>
      <c r="C20" s="100">
        <v>2</v>
      </c>
      <c r="D20" s="5">
        <v>0</v>
      </c>
      <c r="E20" s="5">
        <v>936685</v>
      </c>
      <c r="F20" s="5">
        <v>936685</v>
      </c>
      <c r="G20" s="5">
        <v>0</v>
      </c>
      <c r="H20" s="5">
        <v>252905</v>
      </c>
      <c r="I20" s="5">
        <v>252905</v>
      </c>
      <c r="J20" s="5">
        <f t="shared" si="1"/>
        <v>0</v>
      </c>
      <c r="K20" s="5">
        <f t="shared" si="1"/>
        <v>1189590</v>
      </c>
      <c r="L20" s="5">
        <f t="shared" si="1"/>
        <v>1189590</v>
      </c>
    </row>
    <row r="21" spans="1:12" s="3" customFormat="1" ht="31.5">
      <c r="A21" s="1" t="s">
        <v>638</v>
      </c>
      <c r="B21" s="122" t="s">
        <v>772</v>
      </c>
      <c r="C21" s="100">
        <v>2</v>
      </c>
      <c r="D21" s="5">
        <v>0</v>
      </c>
      <c r="E21" s="5">
        <v>36220</v>
      </c>
      <c r="F21" s="5">
        <v>36220</v>
      </c>
      <c r="G21" s="5">
        <v>0</v>
      </c>
      <c r="H21" s="5">
        <v>9779</v>
      </c>
      <c r="I21" s="5">
        <v>9779</v>
      </c>
      <c r="J21" s="5">
        <f t="shared" si="1"/>
        <v>0</v>
      </c>
      <c r="K21" s="5">
        <f t="shared" si="1"/>
        <v>45999</v>
      </c>
      <c r="L21" s="5">
        <f t="shared" si="1"/>
        <v>45999</v>
      </c>
    </row>
    <row r="22" spans="1:12" s="3" customFormat="1" ht="47.25">
      <c r="A22" s="1" t="s">
        <v>639</v>
      </c>
      <c r="B22" s="7" t="s">
        <v>213</v>
      </c>
      <c r="C22" s="100"/>
      <c r="D22" s="5">
        <f>SUM(D20:D21)</f>
        <v>0</v>
      </c>
      <c r="E22" s="5">
        <f>SUM(E20:E21)</f>
        <v>972905</v>
      </c>
      <c r="F22" s="5">
        <f>SUM(F20:F21)</f>
        <v>972905</v>
      </c>
      <c r="G22" s="116"/>
      <c r="H22" s="116"/>
      <c r="I22" s="116"/>
      <c r="J22" s="116"/>
      <c r="K22" s="116"/>
      <c r="L22" s="116"/>
    </row>
    <row r="23" spans="1:12" s="3" customFormat="1" ht="15.75" hidden="1">
      <c r="A23" s="1"/>
      <c r="B23" s="7" t="s">
        <v>214</v>
      </c>
      <c r="C23" s="100"/>
      <c r="D23" s="5"/>
      <c r="E23" s="5"/>
      <c r="F23" s="5"/>
      <c r="G23" s="116"/>
      <c r="H23" s="116"/>
      <c r="I23" s="116"/>
      <c r="J23" s="116"/>
      <c r="K23" s="116"/>
      <c r="L23" s="116"/>
    </row>
    <row r="24" spans="1:12" s="3" customFormat="1" ht="31.5" hidden="1">
      <c r="A24" s="1"/>
      <c r="B24" s="7" t="s">
        <v>215</v>
      </c>
      <c r="C24" s="100"/>
      <c r="D24" s="5"/>
      <c r="E24" s="5"/>
      <c r="F24" s="5"/>
      <c r="G24" s="116"/>
      <c r="H24" s="116"/>
      <c r="I24" s="116"/>
      <c r="J24" s="116"/>
      <c r="K24" s="116"/>
      <c r="L24" s="116"/>
    </row>
    <row r="25" spans="1:12" s="3" customFormat="1" ht="47.25">
      <c r="A25" s="1">
        <v>6</v>
      </c>
      <c r="B25" s="7" t="s">
        <v>234</v>
      </c>
      <c r="C25" s="100"/>
      <c r="D25" s="116"/>
      <c r="E25" s="116"/>
      <c r="F25" s="116"/>
      <c r="G25" s="5">
        <f>SUM(G7:G24)</f>
        <v>318898</v>
      </c>
      <c r="H25" s="5">
        <f>SUM(H7:H24)</f>
        <v>795425</v>
      </c>
      <c r="I25" s="5">
        <f>SUM(I7:I24)</f>
        <v>802648</v>
      </c>
      <c r="J25" s="116"/>
      <c r="K25" s="116"/>
      <c r="L25" s="116"/>
    </row>
    <row r="26" spans="1:12" s="3" customFormat="1" ht="15.75">
      <c r="A26" s="1">
        <v>7</v>
      </c>
      <c r="B26" s="9" t="s">
        <v>120</v>
      </c>
      <c r="C26" s="100"/>
      <c r="D26" s="14">
        <f aca="true" t="shared" si="2" ref="D26:I26">SUM(D27:D29)</f>
        <v>1181102</v>
      </c>
      <c r="E26" s="14">
        <f t="shared" si="2"/>
        <v>3076017</v>
      </c>
      <c r="F26" s="14">
        <f t="shared" si="2"/>
        <v>4102770</v>
      </c>
      <c r="G26" s="14">
        <f t="shared" si="2"/>
        <v>318898</v>
      </c>
      <c r="H26" s="14">
        <f t="shared" si="2"/>
        <v>795425</v>
      </c>
      <c r="I26" s="14">
        <f t="shared" si="2"/>
        <v>802648</v>
      </c>
      <c r="J26" s="14">
        <f aca="true" t="shared" si="3" ref="J26:L29">D26+G26</f>
        <v>1500000</v>
      </c>
      <c r="K26" s="14">
        <f t="shared" si="3"/>
        <v>3871442</v>
      </c>
      <c r="L26" s="14">
        <f t="shared" si="3"/>
        <v>4905418</v>
      </c>
    </row>
    <row r="27" spans="1:12" s="3" customFormat="1" ht="31.5">
      <c r="A27" s="1">
        <v>8</v>
      </c>
      <c r="B27" s="88" t="s">
        <v>404</v>
      </c>
      <c r="C27" s="100">
        <v>1</v>
      </c>
      <c r="D27" s="5">
        <f aca="true" t="shared" si="4" ref="D27:I27">SUMIF($C$7:$C$26,"1",D$7:D$26)</f>
        <v>0</v>
      </c>
      <c r="E27" s="5">
        <f t="shared" si="4"/>
        <v>0</v>
      </c>
      <c r="F27" s="5">
        <f t="shared" si="4"/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3"/>
        <v>0</v>
      </c>
      <c r="K27" s="5">
        <f t="shared" si="3"/>
        <v>0</v>
      </c>
      <c r="L27" s="5">
        <f t="shared" si="3"/>
        <v>0</v>
      </c>
    </row>
    <row r="28" spans="1:12" s="3" customFormat="1" ht="15.75">
      <c r="A28" s="1">
        <v>9</v>
      </c>
      <c r="B28" s="88" t="s">
        <v>245</v>
      </c>
      <c r="C28" s="100">
        <v>2</v>
      </c>
      <c r="D28" s="5">
        <f aca="true" t="shared" si="5" ref="D28:I28">SUMIF($C$7:$C$26,"2",D$7:D$26)</f>
        <v>1181102</v>
      </c>
      <c r="E28" s="5">
        <f t="shared" si="5"/>
        <v>3076017</v>
      </c>
      <c r="F28" s="5">
        <f t="shared" si="5"/>
        <v>4102770</v>
      </c>
      <c r="G28" s="5">
        <f t="shared" si="5"/>
        <v>318898</v>
      </c>
      <c r="H28" s="5">
        <f t="shared" si="5"/>
        <v>795425</v>
      </c>
      <c r="I28" s="5">
        <f t="shared" si="5"/>
        <v>802648</v>
      </c>
      <c r="J28" s="5">
        <f t="shared" si="3"/>
        <v>1500000</v>
      </c>
      <c r="K28" s="5">
        <f t="shared" si="3"/>
        <v>3871442</v>
      </c>
      <c r="L28" s="5">
        <f t="shared" si="3"/>
        <v>4905418</v>
      </c>
    </row>
    <row r="29" spans="1:12" s="3" customFormat="1" ht="15.75">
      <c r="A29" s="1">
        <v>10</v>
      </c>
      <c r="B29" s="88" t="s">
        <v>137</v>
      </c>
      <c r="C29" s="100">
        <v>3</v>
      </c>
      <c r="D29" s="5">
        <f aca="true" t="shared" si="6" ref="D29:I29">SUMIF($C$7:$C$26,"3",D$7:D$26)</f>
        <v>0</v>
      </c>
      <c r="E29" s="5">
        <f t="shared" si="6"/>
        <v>0</v>
      </c>
      <c r="F29" s="5">
        <f t="shared" si="6"/>
        <v>0</v>
      </c>
      <c r="G29" s="5">
        <f t="shared" si="6"/>
        <v>0</v>
      </c>
      <c r="H29" s="5">
        <f t="shared" si="6"/>
        <v>0</v>
      </c>
      <c r="I29" s="5">
        <f t="shared" si="6"/>
        <v>0</v>
      </c>
      <c r="J29" s="5">
        <f t="shared" si="3"/>
        <v>0</v>
      </c>
      <c r="K29" s="5">
        <f t="shared" si="3"/>
        <v>0</v>
      </c>
      <c r="L29" s="5">
        <f t="shared" si="3"/>
        <v>0</v>
      </c>
    </row>
    <row r="30" spans="1:12" s="3" customFormat="1" ht="15.75">
      <c r="A30" s="1">
        <v>11</v>
      </c>
      <c r="B30" s="105" t="s">
        <v>54</v>
      </c>
      <c r="C30" s="100"/>
      <c r="D30" s="14"/>
      <c r="E30" s="14"/>
      <c r="F30" s="14"/>
      <c r="G30" s="14"/>
      <c r="H30" s="14"/>
      <c r="I30" s="14"/>
      <c r="J30" s="14"/>
      <c r="K30" s="14"/>
      <c r="L30" s="14"/>
    </row>
    <row r="31" spans="1:12" s="3" customFormat="1" ht="15.75">
      <c r="A31" s="1">
        <v>12</v>
      </c>
      <c r="B31" s="122" t="s">
        <v>499</v>
      </c>
      <c r="C31" s="100">
        <v>2</v>
      </c>
      <c r="D31" s="5">
        <v>195276</v>
      </c>
      <c r="E31" s="5">
        <v>195276</v>
      </c>
      <c r="F31" s="5">
        <v>208777</v>
      </c>
      <c r="G31" s="5">
        <v>52724</v>
      </c>
      <c r="H31" s="5">
        <v>52724</v>
      </c>
      <c r="I31" s="5">
        <v>56369</v>
      </c>
      <c r="J31" s="5">
        <f aca="true" t="shared" si="7" ref="J31:L36">D31+G31</f>
        <v>248000</v>
      </c>
      <c r="K31" s="5">
        <f t="shared" si="7"/>
        <v>248000</v>
      </c>
      <c r="L31" s="5">
        <f t="shared" si="7"/>
        <v>265146</v>
      </c>
    </row>
    <row r="32" spans="1:12" s="3" customFormat="1" ht="15.75">
      <c r="A32" s="1">
        <v>13</v>
      </c>
      <c r="B32" s="122" t="s">
        <v>515</v>
      </c>
      <c r="C32" s="100">
        <v>2</v>
      </c>
      <c r="D32" s="5">
        <v>122000</v>
      </c>
      <c r="E32" s="5">
        <v>122000</v>
      </c>
      <c r="F32" s="5">
        <v>122000</v>
      </c>
      <c r="G32" s="5">
        <v>32940</v>
      </c>
      <c r="H32" s="5">
        <v>32940</v>
      </c>
      <c r="I32" s="5">
        <v>32940</v>
      </c>
      <c r="J32" s="5">
        <f t="shared" si="7"/>
        <v>154940</v>
      </c>
      <c r="K32" s="5">
        <f t="shared" si="7"/>
        <v>154940</v>
      </c>
      <c r="L32" s="5">
        <f t="shared" si="7"/>
        <v>154940</v>
      </c>
    </row>
    <row r="33" spans="1:12" s="3" customFormat="1" ht="31.5">
      <c r="A33" s="1" t="s">
        <v>635</v>
      </c>
      <c r="B33" s="7" t="s">
        <v>632</v>
      </c>
      <c r="C33" s="100">
        <v>2</v>
      </c>
      <c r="D33" s="5">
        <v>0</v>
      </c>
      <c r="E33" s="5">
        <v>1277082</v>
      </c>
      <c r="F33" s="5">
        <v>1277082</v>
      </c>
      <c r="G33" s="5">
        <v>0</v>
      </c>
      <c r="H33" s="5">
        <v>95923</v>
      </c>
      <c r="I33" s="5">
        <v>95923</v>
      </c>
      <c r="J33" s="5">
        <f t="shared" si="7"/>
        <v>0</v>
      </c>
      <c r="K33" s="5">
        <f t="shared" si="7"/>
        <v>1373005</v>
      </c>
      <c r="L33" s="5">
        <f t="shared" si="7"/>
        <v>1373005</v>
      </c>
    </row>
    <row r="34" spans="1:12" s="3" customFormat="1" ht="15.75">
      <c r="A34" s="1" t="s">
        <v>768</v>
      </c>
      <c r="B34" s="393" t="s">
        <v>764</v>
      </c>
      <c r="C34" s="100">
        <v>2</v>
      </c>
      <c r="D34" s="5">
        <v>0</v>
      </c>
      <c r="E34" s="5">
        <v>0</v>
      </c>
      <c r="F34" s="5">
        <v>286000</v>
      </c>
      <c r="G34" s="5">
        <v>0</v>
      </c>
      <c r="H34" s="5">
        <v>0</v>
      </c>
      <c r="I34" s="5">
        <v>0</v>
      </c>
      <c r="J34" s="5">
        <f t="shared" si="7"/>
        <v>0</v>
      </c>
      <c r="K34" s="5">
        <f t="shared" si="7"/>
        <v>0</v>
      </c>
      <c r="L34" s="5">
        <f t="shared" si="7"/>
        <v>286000</v>
      </c>
    </row>
    <row r="35" spans="1:12" s="3" customFormat="1" ht="15.75">
      <c r="A35" s="1" t="s">
        <v>769</v>
      </c>
      <c r="B35" s="394" t="s">
        <v>765</v>
      </c>
      <c r="C35" s="100">
        <v>2</v>
      </c>
      <c r="D35" s="5">
        <v>0</v>
      </c>
      <c r="E35" s="5">
        <v>0</v>
      </c>
      <c r="F35" s="5">
        <v>500000</v>
      </c>
      <c r="G35" s="5">
        <v>0</v>
      </c>
      <c r="H35" s="5">
        <v>0</v>
      </c>
      <c r="I35" s="5">
        <v>0</v>
      </c>
      <c r="J35" s="5">
        <f t="shared" si="7"/>
        <v>0</v>
      </c>
      <c r="K35" s="5">
        <f t="shared" si="7"/>
        <v>0</v>
      </c>
      <c r="L35" s="5">
        <f t="shared" si="7"/>
        <v>500000</v>
      </c>
    </row>
    <row r="36" spans="1:12" s="3" customFormat="1" ht="15.75" hidden="1">
      <c r="A36" s="1"/>
      <c r="B36" s="122"/>
      <c r="C36" s="100"/>
      <c r="D36" s="5"/>
      <c r="E36" s="5"/>
      <c r="F36" s="5"/>
      <c r="G36" s="5"/>
      <c r="H36" s="5"/>
      <c r="I36" s="5"/>
      <c r="J36" s="5">
        <f t="shared" si="7"/>
        <v>0</v>
      </c>
      <c r="K36" s="5">
        <f t="shared" si="7"/>
        <v>0</v>
      </c>
      <c r="L36" s="5">
        <f t="shared" si="7"/>
        <v>0</v>
      </c>
    </row>
    <row r="37" spans="1:12" s="3" customFormat="1" ht="15.75">
      <c r="A37" s="1">
        <v>14</v>
      </c>
      <c r="B37" s="7" t="s">
        <v>216</v>
      </c>
      <c r="C37" s="100"/>
      <c r="D37" s="5">
        <f>SUM(D31:D36)</f>
        <v>317276</v>
      </c>
      <c r="E37" s="5">
        <f>SUM(E31:E36)</f>
        <v>1594358</v>
      </c>
      <c r="F37" s="5">
        <f>SUM(F31:F36)</f>
        <v>2393859</v>
      </c>
      <c r="G37" s="116"/>
      <c r="H37" s="116"/>
      <c r="I37" s="116"/>
      <c r="J37" s="116"/>
      <c r="K37" s="116"/>
      <c r="L37" s="116"/>
    </row>
    <row r="38" spans="1:12" s="3" customFormat="1" ht="31.5" hidden="1">
      <c r="A38" s="1"/>
      <c r="B38" s="7" t="s">
        <v>217</v>
      </c>
      <c r="C38" s="100"/>
      <c r="D38" s="5"/>
      <c r="E38" s="5"/>
      <c r="F38" s="5"/>
      <c r="G38" s="116"/>
      <c r="H38" s="116"/>
      <c r="I38" s="116"/>
      <c r="J38" s="116"/>
      <c r="K38" s="116"/>
      <c r="L38" s="116"/>
    </row>
    <row r="39" spans="1:12" s="3" customFormat="1" ht="15.75" hidden="1">
      <c r="A39" s="1"/>
      <c r="B39" s="7"/>
      <c r="C39" s="100"/>
      <c r="D39" s="5"/>
      <c r="E39" s="5"/>
      <c r="F39" s="5"/>
      <c r="G39" s="5"/>
      <c r="H39" s="5"/>
      <c r="I39" s="5"/>
      <c r="J39" s="5">
        <f aca="true" t="shared" si="8" ref="J39:L40">D39+G39</f>
        <v>0</v>
      </c>
      <c r="K39" s="5">
        <f t="shared" si="8"/>
        <v>0</v>
      </c>
      <c r="L39" s="5">
        <f t="shared" si="8"/>
        <v>0</v>
      </c>
    </row>
    <row r="40" spans="1:12" s="3" customFormat="1" ht="15.75" hidden="1">
      <c r="A40" s="1"/>
      <c r="B40" s="7"/>
      <c r="C40" s="100"/>
      <c r="D40" s="5"/>
      <c r="E40" s="5"/>
      <c r="F40" s="5"/>
      <c r="G40" s="5"/>
      <c r="H40" s="5"/>
      <c r="I40" s="5"/>
      <c r="J40" s="5">
        <f t="shared" si="8"/>
        <v>0</v>
      </c>
      <c r="K40" s="5">
        <f t="shared" si="8"/>
        <v>0</v>
      </c>
      <c r="L40" s="5">
        <f t="shared" si="8"/>
        <v>0</v>
      </c>
    </row>
    <row r="41" spans="1:12" s="3" customFormat="1" ht="31.5" hidden="1">
      <c r="A41" s="1"/>
      <c r="B41" s="7" t="s">
        <v>218</v>
      </c>
      <c r="C41" s="100"/>
      <c r="D41" s="5">
        <f>SUM(D39:D40)</f>
        <v>0</v>
      </c>
      <c r="E41" s="5">
        <f>SUM(E39:E40)</f>
        <v>0</v>
      </c>
      <c r="F41" s="5">
        <f>SUM(F39:F40)</f>
        <v>0</v>
      </c>
      <c r="G41" s="116"/>
      <c r="H41" s="116"/>
      <c r="I41" s="116"/>
      <c r="J41" s="116"/>
      <c r="K41" s="116"/>
      <c r="L41" s="116"/>
    </row>
    <row r="42" spans="1:12" s="3" customFormat="1" ht="47.25">
      <c r="A42" s="1">
        <v>15</v>
      </c>
      <c r="B42" s="7" t="s">
        <v>219</v>
      </c>
      <c r="C42" s="100"/>
      <c r="D42" s="116"/>
      <c r="E42" s="116"/>
      <c r="F42" s="116"/>
      <c r="G42" s="5">
        <f>SUM(G30:G41)</f>
        <v>85664</v>
      </c>
      <c r="H42" s="5">
        <f>SUM(H30:H41)</f>
        <v>181587</v>
      </c>
      <c r="I42" s="5">
        <f>SUM(I30:I41)</f>
        <v>185232</v>
      </c>
      <c r="J42" s="116"/>
      <c r="K42" s="116"/>
      <c r="L42" s="116"/>
    </row>
    <row r="43" spans="1:12" s="3" customFormat="1" ht="15.75">
      <c r="A43" s="1">
        <v>16</v>
      </c>
      <c r="B43" s="9" t="s">
        <v>54</v>
      </c>
      <c r="C43" s="100"/>
      <c r="D43" s="14">
        <f aca="true" t="shared" si="9" ref="D43:I43">SUM(D44:D46)</f>
        <v>317276</v>
      </c>
      <c r="E43" s="14">
        <f t="shared" si="9"/>
        <v>1594358</v>
      </c>
      <c r="F43" s="14">
        <f t="shared" si="9"/>
        <v>2393859</v>
      </c>
      <c r="G43" s="14">
        <f t="shared" si="9"/>
        <v>85664</v>
      </c>
      <c r="H43" s="14">
        <f t="shared" si="9"/>
        <v>181587</v>
      </c>
      <c r="I43" s="14">
        <f t="shared" si="9"/>
        <v>185232</v>
      </c>
      <c r="J43" s="14">
        <f aca="true" t="shared" si="10" ref="J43:L46">D43+G43</f>
        <v>402940</v>
      </c>
      <c r="K43" s="14">
        <f t="shared" si="10"/>
        <v>1775945</v>
      </c>
      <c r="L43" s="14">
        <f t="shared" si="10"/>
        <v>2579091</v>
      </c>
    </row>
    <row r="44" spans="1:12" s="3" customFormat="1" ht="31.5">
      <c r="A44" s="1">
        <v>17</v>
      </c>
      <c r="B44" s="88" t="s">
        <v>404</v>
      </c>
      <c r="C44" s="100">
        <v>1</v>
      </c>
      <c r="D44" s="5">
        <f aca="true" t="shared" si="11" ref="D44:I44">SUMIF($C$30:$C$43,"1",D$30:D$43)</f>
        <v>0</v>
      </c>
      <c r="E44" s="5">
        <f t="shared" si="11"/>
        <v>0</v>
      </c>
      <c r="F44" s="5">
        <f t="shared" si="11"/>
        <v>0</v>
      </c>
      <c r="G44" s="5">
        <f t="shared" si="11"/>
        <v>0</v>
      </c>
      <c r="H44" s="5">
        <f t="shared" si="11"/>
        <v>0</v>
      </c>
      <c r="I44" s="5">
        <f t="shared" si="11"/>
        <v>0</v>
      </c>
      <c r="J44" s="5">
        <f t="shared" si="10"/>
        <v>0</v>
      </c>
      <c r="K44" s="5">
        <f t="shared" si="10"/>
        <v>0</v>
      </c>
      <c r="L44" s="5">
        <f t="shared" si="10"/>
        <v>0</v>
      </c>
    </row>
    <row r="45" spans="1:12" s="3" customFormat="1" ht="15.75">
      <c r="A45" s="1">
        <v>18</v>
      </c>
      <c r="B45" s="88" t="s">
        <v>245</v>
      </c>
      <c r="C45" s="100">
        <v>2</v>
      </c>
      <c r="D45" s="5">
        <f aca="true" t="shared" si="12" ref="D45:I45">SUMIF($C$30:$C$43,"2",D$30:D$43)</f>
        <v>317276</v>
      </c>
      <c r="E45" s="5">
        <f t="shared" si="12"/>
        <v>1594358</v>
      </c>
      <c r="F45" s="5">
        <f t="shared" si="12"/>
        <v>2393859</v>
      </c>
      <c r="G45" s="5">
        <f t="shared" si="12"/>
        <v>85664</v>
      </c>
      <c r="H45" s="5">
        <f t="shared" si="12"/>
        <v>181587</v>
      </c>
      <c r="I45" s="5">
        <f t="shared" si="12"/>
        <v>185232</v>
      </c>
      <c r="J45" s="5">
        <f t="shared" si="10"/>
        <v>402940</v>
      </c>
      <c r="K45" s="5">
        <f t="shared" si="10"/>
        <v>1775945</v>
      </c>
      <c r="L45" s="5">
        <f t="shared" si="10"/>
        <v>2579091</v>
      </c>
    </row>
    <row r="46" spans="1:12" s="3" customFormat="1" ht="15.75">
      <c r="A46" s="1">
        <v>19</v>
      </c>
      <c r="B46" s="88" t="s">
        <v>137</v>
      </c>
      <c r="C46" s="100">
        <v>3</v>
      </c>
      <c r="D46" s="5">
        <f aca="true" t="shared" si="13" ref="D46:I46">SUMIF($C$30:$C$43,"3",D$30:D$43)</f>
        <v>0</v>
      </c>
      <c r="E46" s="5">
        <f t="shared" si="13"/>
        <v>0</v>
      </c>
      <c r="F46" s="5">
        <f t="shared" si="13"/>
        <v>0</v>
      </c>
      <c r="G46" s="5">
        <f t="shared" si="13"/>
        <v>0</v>
      </c>
      <c r="H46" s="5">
        <f t="shared" si="13"/>
        <v>0</v>
      </c>
      <c r="I46" s="5">
        <f t="shared" si="13"/>
        <v>0</v>
      </c>
      <c r="J46" s="5">
        <f t="shared" si="10"/>
        <v>0</v>
      </c>
      <c r="K46" s="5">
        <f t="shared" si="10"/>
        <v>0</v>
      </c>
      <c r="L46" s="5">
        <f t="shared" si="10"/>
        <v>0</v>
      </c>
    </row>
    <row r="47" spans="1:12" s="3" customFormat="1" ht="31.5">
      <c r="A47" s="1">
        <v>20</v>
      </c>
      <c r="B47" s="105" t="s">
        <v>220</v>
      </c>
      <c r="C47" s="100"/>
      <c r="D47" s="14"/>
      <c r="E47" s="14"/>
      <c r="F47" s="14"/>
      <c r="G47" s="14"/>
      <c r="H47" s="14"/>
      <c r="I47" s="14"/>
      <c r="J47" s="14"/>
      <c r="K47" s="14"/>
      <c r="L47" s="14"/>
    </row>
    <row r="48" spans="1:12" s="3" customFormat="1" ht="47.25" hidden="1">
      <c r="A48" s="1"/>
      <c r="B48" s="64" t="s">
        <v>223</v>
      </c>
      <c r="C48" s="100"/>
      <c r="D48" s="5"/>
      <c r="E48" s="5"/>
      <c r="F48" s="5"/>
      <c r="G48" s="116"/>
      <c r="H48" s="116"/>
      <c r="I48" s="116"/>
      <c r="J48" s="5">
        <f aca="true" t="shared" si="14" ref="J48:L52">D48+G48</f>
        <v>0</v>
      </c>
      <c r="K48" s="5">
        <f t="shared" si="14"/>
        <v>0</v>
      </c>
      <c r="L48" s="5">
        <f t="shared" si="14"/>
        <v>0</v>
      </c>
    </row>
    <row r="49" spans="1:12" s="3" customFormat="1" ht="15.75" hidden="1">
      <c r="A49" s="1"/>
      <c r="B49" s="64"/>
      <c r="C49" s="100"/>
      <c r="D49" s="5"/>
      <c r="E49" s="5"/>
      <c r="F49" s="5"/>
      <c r="G49" s="116"/>
      <c r="H49" s="116"/>
      <c r="I49" s="116"/>
      <c r="J49" s="5">
        <f t="shared" si="14"/>
        <v>0</v>
      </c>
      <c r="K49" s="5">
        <f t="shared" si="14"/>
        <v>0</v>
      </c>
      <c r="L49" s="5">
        <f t="shared" si="14"/>
        <v>0</v>
      </c>
    </row>
    <row r="50" spans="1:12" s="3" customFormat="1" ht="47.25" hidden="1">
      <c r="A50" s="1"/>
      <c r="B50" s="64" t="s">
        <v>222</v>
      </c>
      <c r="C50" s="100"/>
      <c r="D50" s="5"/>
      <c r="E50" s="5"/>
      <c r="F50" s="5"/>
      <c r="G50" s="116"/>
      <c r="H50" s="116"/>
      <c r="I50" s="116"/>
      <c r="J50" s="5">
        <f t="shared" si="14"/>
        <v>0</v>
      </c>
      <c r="K50" s="5">
        <f t="shared" si="14"/>
        <v>0</v>
      </c>
      <c r="L50" s="5">
        <f t="shared" si="14"/>
        <v>0</v>
      </c>
    </row>
    <row r="51" spans="1:12" s="3" customFormat="1" ht="15.75" hidden="1">
      <c r="A51" s="1"/>
      <c r="B51" s="64"/>
      <c r="C51" s="100"/>
      <c r="D51" s="5"/>
      <c r="E51" s="5"/>
      <c r="F51" s="5"/>
      <c r="G51" s="116"/>
      <c r="H51" s="116"/>
      <c r="I51" s="116"/>
      <c r="J51" s="5">
        <f t="shared" si="14"/>
        <v>0</v>
      </c>
      <c r="K51" s="5">
        <f t="shared" si="14"/>
        <v>0</v>
      </c>
      <c r="L51" s="5">
        <f t="shared" si="14"/>
        <v>0</v>
      </c>
    </row>
    <row r="52" spans="1:12" s="3" customFormat="1" ht="47.25" hidden="1">
      <c r="A52" s="1"/>
      <c r="B52" s="64" t="s">
        <v>221</v>
      </c>
      <c r="C52" s="100"/>
      <c r="D52" s="5"/>
      <c r="E52" s="5"/>
      <c r="F52" s="5"/>
      <c r="G52" s="116"/>
      <c r="H52" s="116"/>
      <c r="I52" s="116"/>
      <c r="J52" s="5">
        <f t="shared" si="14"/>
        <v>0</v>
      </c>
      <c r="K52" s="5">
        <f t="shared" si="14"/>
        <v>0</v>
      </c>
      <c r="L52" s="5">
        <f t="shared" si="14"/>
        <v>0</v>
      </c>
    </row>
    <row r="53" spans="1:12" s="3" customFormat="1" ht="15.75" hidden="1">
      <c r="A53" s="1"/>
      <c r="B53" s="64"/>
      <c r="C53" s="100"/>
      <c r="D53" s="5"/>
      <c r="E53" s="5"/>
      <c r="F53" s="5"/>
      <c r="G53" s="116"/>
      <c r="H53" s="116"/>
      <c r="I53" s="116"/>
      <c r="J53" s="5"/>
      <c r="K53" s="5"/>
      <c r="L53" s="5"/>
    </row>
    <row r="54" spans="1:12" s="3" customFormat="1" ht="63">
      <c r="A54" s="1">
        <v>21</v>
      </c>
      <c r="B54" s="88" t="s">
        <v>553</v>
      </c>
      <c r="C54" s="100">
        <v>2</v>
      </c>
      <c r="D54" s="5">
        <v>24781</v>
      </c>
      <c r="E54" s="5">
        <v>24781</v>
      </c>
      <c r="F54" s="5">
        <v>24781</v>
      </c>
      <c r="G54" s="116"/>
      <c r="H54" s="116"/>
      <c r="I54" s="116"/>
      <c r="J54" s="5">
        <f aca="true" t="shared" si="15" ref="J54:J68">D54+G54</f>
        <v>24781</v>
      </c>
      <c r="K54" s="5">
        <f aca="true" t="shared" si="16" ref="K54:K68">E54+H54</f>
        <v>24781</v>
      </c>
      <c r="L54" s="5">
        <f aca="true" t="shared" si="17" ref="L54:L68">F54+I54</f>
        <v>24781</v>
      </c>
    </row>
    <row r="55" spans="1:12" s="3" customFormat="1" ht="63">
      <c r="A55" s="1">
        <v>22</v>
      </c>
      <c r="B55" s="64" t="s">
        <v>389</v>
      </c>
      <c r="C55" s="100"/>
      <c r="D55" s="5">
        <f>SUM(D54)</f>
        <v>24781</v>
      </c>
      <c r="E55" s="5">
        <f>SUM(E54)</f>
        <v>24781</v>
      </c>
      <c r="F55" s="5">
        <f>SUM(F54)</f>
        <v>24781</v>
      </c>
      <c r="G55" s="116"/>
      <c r="H55" s="116"/>
      <c r="I55" s="116"/>
      <c r="J55" s="5">
        <f t="shared" si="15"/>
        <v>24781</v>
      </c>
      <c r="K55" s="5">
        <f t="shared" si="16"/>
        <v>24781</v>
      </c>
      <c r="L55" s="5">
        <f t="shared" si="17"/>
        <v>24781</v>
      </c>
    </row>
    <row r="56" spans="1:12" s="3" customFormat="1" ht="47.25" hidden="1">
      <c r="A56" s="1"/>
      <c r="B56" s="64" t="s">
        <v>224</v>
      </c>
      <c r="C56" s="100"/>
      <c r="D56" s="5"/>
      <c r="E56" s="5"/>
      <c r="F56" s="5"/>
      <c r="G56" s="116"/>
      <c r="H56" s="116"/>
      <c r="I56" s="116"/>
      <c r="J56" s="5">
        <f t="shared" si="15"/>
        <v>0</v>
      </c>
      <c r="K56" s="5">
        <f t="shared" si="16"/>
        <v>0</v>
      </c>
      <c r="L56" s="5">
        <f t="shared" si="17"/>
        <v>0</v>
      </c>
    </row>
    <row r="57" spans="1:12" s="3" customFormat="1" ht="15.75" hidden="1">
      <c r="A57" s="1"/>
      <c r="B57" s="64"/>
      <c r="C57" s="100"/>
      <c r="D57" s="5"/>
      <c r="E57" s="5"/>
      <c r="F57" s="5"/>
      <c r="G57" s="116"/>
      <c r="H57" s="116"/>
      <c r="I57" s="116"/>
      <c r="J57" s="5">
        <f t="shared" si="15"/>
        <v>0</v>
      </c>
      <c r="K57" s="5">
        <f t="shared" si="16"/>
        <v>0</v>
      </c>
      <c r="L57" s="5">
        <f t="shared" si="17"/>
        <v>0</v>
      </c>
    </row>
    <row r="58" spans="1:12" s="3" customFormat="1" ht="47.25" hidden="1">
      <c r="A58" s="1"/>
      <c r="B58" s="64" t="s">
        <v>225</v>
      </c>
      <c r="C58" s="100"/>
      <c r="D58" s="5"/>
      <c r="E58" s="5"/>
      <c r="F58" s="5"/>
      <c r="G58" s="116"/>
      <c r="H58" s="116"/>
      <c r="I58" s="116"/>
      <c r="J58" s="5">
        <f t="shared" si="15"/>
        <v>0</v>
      </c>
      <c r="K58" s="5">
        <f t="shared" si="16"/>
        <v>0</v>
      </c>
      <c r="L58" s="5">
        <f t="shared" si="17"/>
        <v>0</v>
      </c>
    </row>
    <row r="59" spans="1:12" s="3" customFormat="1" ht="15.75" hidden="1">
      <c r="A59" s="1"/>
      <c r="B59" s="64"/>
      <c r="C59" s="100"/>
      <c r="D59" s="5"/>
      <c r="E59" s="5"/>
      <c r="F59" s="5"/>
      <c r="G59" s="116"/>
      <c r="H59" s="116"/>
      <c r="I59" s="116"/>
      <c r="J59" s="5">
        <f t="shared" si="15"/>
        <v>0</v>
      </c>
      <c r="K59" s="5">
        <f t="shared" si="16"/>
        <v>0</v>
      </c>
      <c r="L59" s="5">
        <f t="shared" si="17"/>
        <v>0</v>
      </c>
    </row>
    <row r="60" spans="1:12" s="3" customFormat="1" ht="15.75" hidden="1">
      <c r="A60" s="1"/>
      <c r="B60" s="64" t="s">
        <v>226</v>
      </c>
      <c r="C60" s="100"/>
      <c r="D60" s="5"/>
      <c r="E60" s="5"/>
      <c r="F60" s="5"/>
      <c r="G60" s="116"/>
      <c r="H60" s="116"/>
      <c r="I60" s="116"/>
      <c r="J60" s="5">
        <f t="shared" si="15"/>
        <v>0</v>
      </c>
      <c r="K60" s="5">
        <f t="shared" si="16"/>
        <v>0</v>
      </c>
      <c r="L60" s="5">
        <f t="shared" si="17"/>
        <v>0</v>
      </c>
    </row>
    <row r="61" spans="1:12" s="3" customFormat="1" ht="15.75" hidden="1">
      <c r="A61" s="1"/>
      <c r="B61" s="64"/>
      <c r="C61" s="100"/>
      <c r="D61" s="5"/>
      <c r="E61" s="5"/>
      <c r="F61" s="5"/>
      <c r="G61" s="116"/>
      <c r="H61" s="116"/>
      <c r="I61" s="116"/>
      <c r="J61" s="5">
        <f t="shared" si="15"/>
        <v>0</v>
      </c>
      <c r="K61" s="5">
        <f t="shared" si="16"/>
        <v>0</v>
      </c>
      <c r="L61" s="5">
        <f t="shared" si="17"/>
        <v>0</v>
      </c>
    </row>
    <row r="62" spans="1:12" s="3" customFormat="1" ht="15.75">
      <c r="A62" s="1" t="s">
        <v>633</v>
      </c>
      <c r="B62" s="64" t="s">
        <v>541</v>
      </c>
      <c r="C62" s="100">
        <v>2</v>
      </c>
      <c r="D62" s="5">
        <v>0</v>
      </c>
      <c r="E62" s="5">
        <v>10000</v>
      </c>
      <c r="F62" s="5">
        <v>10000</v>
      </c>
      <c r="G62" s="116"/>
      <c r="H62" s="116"/>
      <c r="I62" s="116"/>
      <c r="J62" s="5">
        <f t="shared" si="15"/>
        <v>0</v>
      </c>
      <c r="K62" s="5">
        <f t="shared" si="16"/>
        <v>10000</v>
      </c>
      <c r="L62" s="5">
        <f t="shared" si="17"/>
        <v>10000</v>
      </c>
    </row>
    <row r="63" spans="1:12" s="3" customFormat="1" ht="63">
      <c r="A63" s="1" t="s">
        <v>634</v>
      </c>
      <c r="B63" s="64" t="s">
        <v>227</v>
      </c>
      <c r="C63" s="100"/>
      <c r="D63" s="5">
        <f>SUM(D62)</f>
        <v>0</v>
      </c>
      <c r="E63" s="5">
        <f>SUM(E62)</f>
        <v>10000</v>
      </c>
      <c r="F63" s="5">
        <f>SUM(F62)</f>
        <v>10000</v>
      </c>
      <c r="G63" s="116"/>
      <c r="H63" s="116"/>
      <c r="I63" s="116"/>
      <c r="J63" s="5">
        <f t="shared" si="15"/>
        <v>0</v>
      </c>
      <c r="K63" s="5">
        <f t="shared" si="16"/>
        <v>10000</v>
      </c>
      <c r="L63" s="5">
        <f t="shared" si="17"/>
        <v>10000</v>
      </c>
    </row>
    <row r="64" spans="1:12" s="3" customFormat="1" ht="31.5">
      <c r="A64" s="1">
        <v>23</v>
      </c>
      <c r="B64" s="9" t="s">
        <v>55</v>
      </c>
      <c r="C64" s="100"/>
      <c r="D64" s="14">
        <f aca="true" t="shared" si="18" ref="D64:I64">SUM(D65:D67)</f>
        <v>24781</v>
      </c>
      <c r="E64" s="14">
        <f t="shared" si="18"/>
        <v>34781</v>
      </c>
      <c r="F64" s="14">
        <f t="shared" si="18"/>
        <v>34781</v>
      </c>
      <c r="G64" s="14">
        <f t="shared" si="18"/>
        <v>0</v>
      </c>
      <c r="H64" s="14">
        <f t="shared" si="18"/>
        <v>0</v>
      </c>
      <c r="I64" s="14">
        <f t="shared" si="18"/>
        <v>0</v>
      </c>
      <c r="J64" s="14">
        <f t="shared" si="15"/>
        <v>24781</v>
      </c>
      <c r="K64" s="14">
        <f t="shared" si="16"/>
        <v>34781</v>
      </c>
      <c r="L64" s="14">
        <f t="shared" si="17"/>
        <v>34781</v>
      </c>
    </row>
    <row r="65" spans="1:12" s="3" customFormat="1" ht="31.5">
      <c r="A65" s="1">
        <v>24</v>
      </c>
      <c r="B65" s="88" t="s">
        <v>404</v>
      </c>
      <c r="C65" s="100">
        <v>1</v>
      </c>
      <c r="D65" s="5">
        <f aca="true" t="shared" si="19" ref="D65:I65">SUMIF($C$47:$C$64,"1",D$47:D$64)</f>
        <v>0</v>
      </c>
      <c r="E65" s="5">
        <f t="shared" si="19"/>
        <v>0</v>
      </c>
      <c r="F65" s="5">
        <f t="shared" si="19"/>
        <v>0</v>
      </c>
      <c r="G65" s="5">
        <f t="shared" si="19"/>
        <v>0</v>
      </c>
      <c r="H65" s="5">
        <f t="shared" si="19"/>
        <v>0</v>
      </c>
      <c r="I65" s="5">
        <f t="shared" si="19"/>
        <v>0</v>
      </c>
      <c r="J65" s="5">
        <f t="shared" si="15"/>
        <v>0</v>
      </c>
      <c r="K65" s="5">
        <f t="shared" si="16"/>
        <v>0</v>
      </c>
      <c r="L65" s="5">
        <f t="shared" si="17"/>
        <v>0</v>
      </c>
    </row>
    <row r="66" spans="1:12" s="3" customFormat="1" ht="15.75">
      <c r="A66" s="1">
        <v>25</v>
      </c>
      <c r="B66" s="88" t="s">
        <v>245</v>
      </c>
      <c r="C66" s="100">
        <v>2</v>
      </c>
      <c r="D66" s="5">
        <f aca="true" t="shared" si="20" ref="D66:I66">SUMIF($C$47:$C$64,"2",D$47:D$64)</f>
        <v>24781</v>
      </c>
      <c r="E66" s="5">
        <f t="shared" si="20"/>
        <v>34781</v>
      </c>
      <c r="F66" s="5">
        <f t="shared" si="20"/>
        <v>34781</v>
      </c>
      <c r="G66" s="5">
        <f t="shared" si="20"/>
        <v>0</v>
      </c>
      <c r="H66" s="5">
        <f t="shared" si="20"/>
        <v>0</v>
      </c>
      <c r="I66" s="5">
        <f t="shared" si="20"/>
        <v>0</v>
      </c>
      <c r="J66" s="5">
        <f t="shared" si="15"/>
        <v>24781</v>
      </c>
      <c r="K66" s="5">
        <f t="shared" si="16"/>
        <v>34781</v>
      </c>
      <c r="L66" s="5">
        <f t="shared" si="17"/>
        <v>34781</v>
      </c>
    </row>
    <row r="67" spans="1:12" s="3" customFormat="1" ht="15.75">
      <c r="A67" s="1">
        <v>26</v>
      </c>
      <c r="B67" s="88" t="s">
        <v>137</v>
      </c>
      <c r="C67" s="100">
        <v>3</v>
      </c>
      <c r="D67" s="5">
        <f aca="true" t="shared" si="21" ref="D67:I67">SUMIF($C$47:$C$64,"3",D$47:D$64)</f>
        <v>0</v>
      </c>
      <c r="E67" s="5">
        <f t="shared" si="21"/>
        <v>0</v>
      </c>
      <c r="F67" s="5">
        <f t="shared" si="21"/>
        <v>0</v>
      </c>
      <c r="G67" s="5">
        <f t="shared" si="21"/>
        <v>0</v>
      </c>
      <c r="H67" s="5">
        <f t="shared" si="21"/>
        <v>0</v>
      </c>
      <c r="I67" s="5">
        <f t="shared" si="21"/>
        <v>0</v>
      </c>
      <c r="J67" s="5">
        <f t="shared" si="15"/>
        <v>0</v>
      </c>
      <c r="K67" s="5">
        <f t="shared" si="16"/>
        <v>0</v>
      </c>
      <c r="L67" s="5">
        <f t="shared" si="17"/>
        <v>0</v>
      </c>
    </row>
    <row r="68" spans="1:12" s="3" customFormat="1" ht="31.5">
      <c r="A68" s="1">
        <v>27</v>
      </c>
      <c r="B68" s="9" t="s">
        <v>180</v>
      </c>
      <c r="C68" s="100"/>
      <c r="D68" s="14">
        <f aca="true" t="shared" si="22" ref="D68:I68">D26+D43+D64</f>
        <v>1523159</v>
      </c>
      <c r="E68" s="14">
        <f t="shared" si="22"/>
        <v>4705156</v>
      </c>
      <c r="F68" s="14">
        <f t="shared" si="22"/>
        <v>6531410</v>
      </c>
      <c r="G68" s="14">
        <f t="shared" si="22"/>
        <v>404562</v>
      </c>
      <c r="H68" s="14">
        <f t="shared" si="22"/>
        <v>977012</v>
      </c>
      <c r="I68" s="14">
        <f t="shared" si="22"/>
        <v>987880</v>
      </c>
      <c r="J68" s="14">
        <f t="shared" si="15"/>
        <v>1927721</v>
      </c>
      <c r="K68" s="14">
        <f t="shared" si="16"/>
        <v>5682168</v>
      </c>
      <c r="L68" s="14">
        <f t="shared" si="17"/>
        <v>7519290</v>
      </c>
    </row>
    <row r="69" ht="15.75">
      <c r="L69" s="288" t="s">
        <v>645</v>
      </c>
    </row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8" ht="15.75"/>
    <row r="99" ht="15.75"/>
    <row r="100" ht="15.75"/>
    <row r="101" ht="15.75"/>
    <row r="102" ht="15.75"/>
    <row r="103" ht="15.75"/>
    <row r="104" ht="15.75"/>
    <row r="105" ht="15.75"/>
    <row r="107" ht="15.75"/>
    <row r="108" ht="15.75"/>
    <row r="109" ht="15.75"/>
    <row r="110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</sheetData>
  <sheetProtection/>
  <mergeCells count="7">
    <mergeCell ref="B5:B6"/>
    <mergeCell ref="C5:C6"/>
    <mergeCell ref="J5:L5"/>
    <mergeCell ref="G5:I5"/>
    <mergeCell ref="D5:F5"/>
    <mergeCell ref="A1:L1"/>
    <mergeCell ref="A2:L2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57" r:id="rId3"/>
  <headerFooter>
    <oddHeader>&amp;R&amp;"Arial,Normál"&amp;10 2. melléklet az 1/2018.(III.12.) önkormányzati rendelethez
"&amp;"Arial,Dőlt"2. melléklet a 2/2017.(III.13.) önkormányzati rendelethez&amp;"Arial,Normál"
</oddHeader>
    <oddFooter>&amp;C&amp;P. oldal, összesen: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5" width="10.8515625" style="22" customWidth="1"/>
    <col min="6" max="9" width="9.140625" style="22" customWidth="1"/>
    <col min="10" max="10" width="10.7109375" style="22" customWidth="1"/>
    <col min="11" max="16384" width="9.140625" style="22" customWidth="1"/>
  </cols>
  <sheetData>
    <row r="1" spans="1:10" s="16" customFormat="1" ht="15.75">
      <c r="A1" s="426" t="s">
        <v>505</v>
      </c>
      <c r="B1" s="426"/>
      <c r="C1" s="426"/>
      <c r="D1" s="426"/>
      <c r="E1" s="426"/>
      <c r="F1" s="426"/>
      <c r="G1" s="426"/>
      <c r="H1" s="426"/>
      <c r="I1" s="426"/>
      <c r="J1" s="426"/>
    </row>
    <row r="2" spans="1:10" s="16" customFormat="1" ht="15.75">
      <c r="A2" s="427" t="s">
        <v>554</v>
      </c>
      <c r="B2" s="427"/>
      <c r="C2" s="427"/>
      <c r="D2" s="427"/>
      <c r="E2" s="427"/>
      <c r="F2" s="427"/>
      <c r="G2" s="427"/>
      <c r="H2" s="427"/>
      <c r="I2" s="427"/>
      <c r="J2" s="427"/>
    </row>
    <row r="3" spans="1:10" s="16" customFormat="1" ht="15.75">
      <c r="A3" s="427" t="s">
        <v>179</v>
      </c>
      <c r="B3" s="427"/>
      <c r="C3" s="427"/>
      <c r="D3" s="427"/>
      <c r="E3" s="427"/>
      <c r="F3" s="427"/>
      <c r="G3" s="427"/>
      <c r="H3" s="427"/>
      <c r="I3" s="427"/>
      <c r="J3" s="427"/>
    </row>
    <row r="4" spans="1:10" ht="15.75">
      <c r="A4" s="427" t="s">
        <v>497</v>
      </c>
      <c r="B4" s="427"/>
      <c r="C4" s="427"/>
      <c r="D4" s="427"/>
      <c r="E4" s="427"/>
      <c r="F4" s="427"/>
      <c r="G4" s="427"/>
      <c r="H4" s="427"/>
      <c r="I4" s="427"/>
      <c r="J4" s="427"/>
    </row>
    <row r="5" spans="1:10" ht="15.75">
      <c r="A5" s="44"/>
      <c r="B5" s="44"/>
      <c r="C5" s="16"/>
      <c r="D5" s="16"/>
      <c r="E5" s="16"/>
      <c r="F5" s="16"/>
      <c r="G5" s="16"/>
      <c r="H5" s="16"/>
      <c r="I5" s="16"/>
      <c r="J5" s="16"/>
    </row>
    <row r="6" spans="1:10" s="3" customFormat="1" ht="15.75">
      <c r="A6" s="1"/>
      <c r="B6" s="1" t="s">
        <v>0</v>
      </c>
      <c r="C6" s="46" t="s">
        <v>1</v>
      </c>
      <c r="D6" s="46" t="s">
        <v>2</v>
      </c>
      <c r="E6" s="46" t="s">
        <v>3</v>
      </c>
      <c r="F6" s="46" t="s">
        <v>6</v>
      </c>
      <c r="G6" s="46" t="s">
        <v>56</v>
      </c>
      <c r="H6" s="46" t="s">
        <v>57</v>
      </c>
      <c r="I6" s="46" t="s">
        <v>58</v>
      </c>
      <c r="J6" s="46" t="s">
        <v>103</v>
      </c>
    </row>
    <row r="7" spans="1:10" s="3" customFormat="1" ht="15.75">
      <c r="A7" s="1">
        <v>1</v>
      </c>
      <c r="B7" s="421" t="s">
        <v>9</v>
      </c>
      <c r="C7" s="423" t="s">
        <v>387</v>
      </c>
      <c r="D7" s="424"/>
      <c r="E7" s="425"/>
      <c r="F7" s="4" t="s">
        <v>410</v>
      </c>
      <c r="G7" s="423" t="s">
        <v>498</v>
      </c>
      <c r="H7" s="425"/>
      <c r="I7" s="4" t="s">
        <v>555</v>
      </c>
      <c r="J7" s="4" t="s">
        <v>5</v>
      </c>
    </row>
    <row r="8" spans="1:10" s="3" customFormat="1" ht="31.5">
      <c r="A8" s="1">
        <v>2</v>
      </c>
      <c r="B8" s="422"/>
      <c r="C8" s="6" t="s">
        <v>4</v>
      </c>
      <c r="D8" s="6" t="s">
        <v>640</v>
      </c>
      <c r="E8" s="6" t="s">
        <v>716</v>
      </c>
      <c r="F8" s="6" t="s">
        <v>4</v>
      </c>
      <c r="G8" s="6" t="s">
        <v>4</v>
      </c>
      <c r="H8" s="6" t="s">
        <v>640</v>
      </c>
      <c r="I8" s="6" t="s">
        <v>4</v>
      </c>
      <c r="J8" s="6" t="s">
        <v>4</v>
      </c>
    </row>
    <row r="9" spans="1:10" ht="15.75">
      <c r="A9" s="1">
        <v>3</v>
      </c>
      <c r="B9" s="47" t="s">
        <v>405</v>
      </c>
      <c r="C9" s="15">
        <f>Bevételek!C131+Bevételek!C132+Bevételek!C134+Bevételek!C135+Bevételek!C140</f>
        <v>819400</v>
      </c>
      <c r="D9" s="15">
        <f>Bevételek!D131+Bevételek!D132+Bevételek!D134+Bevételek!D135+Bevételek!D140</f>
        <v>819400</v>
      </c>
      <c r="E9" s="15">
        <f>Bevételek!E131+Bevételek!E132+Bevételek!E134+Bevételek!E135+Bevételek!E140</f>
        <v>1157900</v>
      </c>
      <c r="F9" s="15">
        <v>668000</v>
      </c>
      <c r="G9" s="15">
        <v>668000</v>
      </c>
      <c r="H9" s="15">
        <v>668000</v>
      </c>
      <c r="I9" s="48"/>
      <c r="J9" s="48"/>
    </row>
    <row r="10" spans="1:10" ht="30">
      <c r="A10" s="1">
        <v>4</v>
      </c>
      <c r="B10" s="47" t="s">
        <v>406</v>
      </c>
      <c r="C10" s="15">
        <f>Bevételek!C178+Bevételek!C179+Bevételek!C180</f>
        <v>0</v>
      </c>
      <c r="D10" s="15">
        <f>Bevételek!D178+Bevételek!D179+Bevételek!D180</f>
        <v>0</v>
      </c>
      <c r="E10" s="15">
        <f>Bevételek!E178+Bevételek!E179+Bevételek!E180</f>
        <v>0</v>
      </c>
      <c r="F10" s="15">
        <v>0</v>
      </c>
      <c r="G10" s="15">
        <v>0</v>
      </c>
      <c r="H10" s="15">
        <v>0</v>
      </c>
      <c r="I10" s="48"/>
      <c r="J10" s="48"/>
    </row>
    <row r="11" spans="1:10" ht="15.75">
      <c r="A11" s="1">
        <v>5</v>
      </c>
      <c r="B11" s="47" t="s">
        <v>31</v>
      </c>
      <c r="C11" s="15">
        <f>Bevételek!C138+Bevételek!C153+Bevételek!C165-Bevételek!C151</f>
        <v>5000</v>
      </c>
      <c r="D11" s="15">
        <f>Bevételek!D138+Bevételek!D153+Bevételek!D165-Bevételek!D151</f>
        <v>5000</v>
      </c>
      <c r="E11" s="15">
        <f>Bevételek!E138+Bevételek!E153+Bevételek!E165-Bevételek!E151</f>
        <v>5000</v>
      </c>
      <c r="F11" s="15">
        <v>4000</v>
      </c>
      <c r="G11" s="15">
        <v>4000</v>
      </c>
      <c r="H11" s="15">
        <v>4000</v>
      </c>
      <c r="I11" s="48"/>
      <c r="J11" s="48"/>
    </row>
    <row r="12" spans="1:10" ht="45">
      <c r="A12" s="1">
        <v>6</v>
      </c>
      <c r="B12" s="47" t="s">
        <v>32</v>
      </c>
      <c r="C12" s="15">
        <f>Bevételek!C162+Bevételek!C175+Bevételek!C176+Bevételek!C177+Bevételek!C214+Bevételek!C219+Bevételek!C223</f>
        <v>98000</v>
      </c>
      <c r="D12" s="15">
        <f>Bevételek!D162+Bevételek!D175+Bevételek!D176+Bevételek!D177+Bevételek!D214+Bevételek!D219+Bevételek!D223</f>
        <v>98000</v>
      </c>
      <c r="E12" s="15">
        <f>Bevételek!E162+Bevételek!E175+Bevételek!E176+Bevételek!E177+Bevételek!E214+Bevételek!E219+Bevételek!E223</f>
        <v>115146</v>
      </c>
      <c r="F12" s="15">
        <v>138000</v>
      </c>
      <c r="G12" s="15">
        <v>138000</v>
      </c>
      <c r="H12" s="15">
        <v>138000</v>
      </c>
      <c r="I12" s="48"/>
      <c r="J12" s="48"/>
    </row>
    <row r="13" spans="1:10" ht="15.75">
      <c r="A13" s="1">
        <v>7</v>
      </c>
      <c r="B13" s="47" t="s">
        <v>33</v>
      </c>
      <c r="C13" s="15">
        <f>Bevételek!C225</f>
        <v>0</v>
      </c>
      <c r="D13" s="15">
        <f>Bevételek!D225</f>
        <v>0</v>
      </c>
      <c r="E13" s="15">
        <f>Bevételek!E225</f>
        <v>0</v>
      </c>
      <c r="F13" s="15">
        <v>0</v>
      </c>
      <c r="G13" s="15">
        <v>0</v>
      </c>
      <c r="H13" s="15">
        <v>0</v>
      </c>
      <c r="I13" s="48"/>
      <c r="J13" s="48"/>
    </row>
    <row r="14" spans="1:10" ht="30">
      <c r="A14" s="1">
        <v>8</v>
      </c>
      <c r="B14" s="47" t="s">
        <v>34</v>
      </c>
      <c r="C14" s="15">
        <f>Bevételek!C224</f>
        <v>0</v>
      </c>
      <c r="D14" s="15">
        <f>Bevételek!D224</f>
        <v>0</v>
      </c>
      <c r="E14" s="15">
        <f>Bevételek!E224</f>
        <v>0</v>
      </c>
      <c r="F14" s="15">
        <v>0</v>
      </c>
      <c r="G14" s="15">
        <v>0</v>
      </c>
      <c r="H14" s="15">
        <v>0</v>
      </c>
      <c r="I14" s="48"/>
      <c r="J14" s="48"/>
    </row>
    <row r="15" spans="1:10" ht="30">
      <c r="A15" s="1">
        <v>9</v>
      </c>
      <c r="B15" s="47" t="s">
        <v>407</v>
      </c>
      <c r="C15" s="15">
        <f>Bevételek!C52+Bevételek!C111+Bevételek!C234+Bevételek!C248</f>
        <v>0</v>
      </c>
      <c r="D15" s="15">
        <f>Bevételek!D52+Bevételek!D111+Bevételek!D234+Bevételek!D248</f>
        <v>0</v>
      </c>
      <c r="E15" s="15">
        <f>Bevételek!E52+Bevételek!E111+Bevételek!E234+Bevételek!E248</f>
        <v>0</v>
      </c>
      <c r="F15" s="15">
        <v>0</v>
      </c>
      <c r="G15" s="15">
        <v>0</v>
      </c>
      <c r="H15" s="15">
        <v>0</v>
      </c>
      <c r="I15" s="48"/>
      <c r="J15" s="48"/>
    </row>
    <row r="16" spans="1:10" s="24" customFormat="1" ht="15.75">
      <c r="A16" s="1">
        <v>10</v>
      </c>
      <c r="B16" s="49" t="s">
        <v>60</v>
      </c>
      <c r="C16" s="18">
        <f aca="true" t="shared" si="0" ref="C16:H16">SUM(C9:C15)</f>
        <v>922400</v>
      </c>
      <c r="D16" s="18">
        <f t="shared" si="0"/>
        <v>922400</v>
      </c>
      <c r="E16" s="18">
        <f t="shared" si="0"/>
        <v>1278046</v>
      </c>
      <c r="F16" s="18">
        <f t="shared" si="0"/>
        <v>810000</v>
      </c>
      <c r="G16" s="18">
        <f t="shared" si="0"/>
        <v>810000</v>
      </c>
      <c r="H16" s="18">
        <f t="shared" si="0"/>
        <v>810000</v>
      </c>
      <c r="I16" s="48"/>
      <c r="J16" s="48"/>
    </row>
    <row r="17" spans="1:10" ht="15.75">
      <c r="A17" s="1">
        <v>11</v>
      </c>
      <c r="B17" s="49" t="s">
        <v>61</v>
      </c>
      <c r="C17" s="18">
        <f aca="true" t="shared" si="1" ref="C17:H17">ROUNDDOWN(C16*0.5,0)</f>
        <v>461200</v>
      </c>
      <c r="D17" s="18">
        <f t="shared" si="1"/>
        <v>461200</v>
      </c>
      <c r="E17" s="18">
        <f t="shared" si="1"/>
        <v>639023</v>
      </c>
      <c r="F17" s="18">
        <f t="shared" si="1"/>
        <v>405000</v>
      </c>
      <c r="G17" s="18">
        <f t="shared" si="1"/>
        <v>405000</v>
      </c>
      <c r="H17" s="18">
        <f t="shared" si="1"/>
        <v>405000</v>
      </c>
      <c r="I17" s="48"/>
      <c r="J17" s="48"/>
    </row>
    <row r="18" spans="1:10" ht="30">
      <c r="A18" s="1">
        <v>12</v>
      </c>
      <c r="B18" s="47" t="s">
        <v>36</v>
      </c>
      <c r="C18" s="15">
        <v>220000</v>
      </c>
      <c r="D18" s="15">
        <v>247104</v>
      </c>
      <c r="E18" s="15">
        <v>247104</v>
      </c>
      <c r="F18" s="15">
        <v>258493</v>
      </c>
      <c r="G18" s="15">
        <v>190929</v>
      </c>
      <c r="H18" s="15">
        <v>163825</v>
      </c>
      <c r="I18" s="15">
        <v>0</v>
      </c>
      <c r="J18" s="15">
        <f aca="true" t="shared" si="2" ref="J18:J25">C18+F18+G18+I18</f>
        <v>669422</v>
      </c>
    </row>
    <row r="19" spans="1:10" ht="30">
      <c r="A19" s="1">
        <v>13</v>
      </c>
      <c r="B19" s="47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f t="shared" si="2"/>
        <v>0</v>
      </c>
    </row>
    <row r="20" spans="1:10" ht="15.75">
      <c r="A20" s="1">
        <v>14</v>
      </c>
      <c r="B20" s="47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f t="shared" si="2"/>
        <v>0</v>
      </c>
    </row>
    <row r="21" spans="1:10" ht="15.75">
      <c r="A21" s="1">
        <v>15</v>
      </c>
      <c r="B21" s="47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f t="shared" si="2"/>
        <v>0</v>
      </c>
    </row>
    <row r="22" spans="1:10" ht="15.75">
      <c r="A22" s="1">
        <v>16</v>
      </c>
      <c r="B22" s="47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f t="shared" si="2"/>
        <v>0</v>
      </c>
    </row>
    <row r="23" spans="1:10" ht="15.75">
      <c r="A23" s="1">
        <v>17</v>
      </c>
      <c r="B23" s="47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f t="shared" si="2"/>
        <v>0</v>
      </c>
    </row>
    <row r="24" spans="1:10" ht="30">
      <c r="A24" s="1">
        <v>18</v>
      </c>
      <c r="B24" s="47" t="s">
        <v>99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f t="shared" si="2"/>
        <v>0</v>
      </c>
    </row>
    <row r="25" spans="1:10" s="24" customFormat="1" ht="15.75">
      <c r="A25" s="1">
        <v>19</v>
      </c>
      <c r="B25" s="49" t="s">
        <v>62</v>
      </c>
      <c r="C25" s="18">
        <f aca="true" t="shared" si="3" ref="C25:I25">SUM(C18:C24)</f>
        <v>220000</v>
      </c>
      <c r="D25" s="18">
        <f>SUM(D18:D24)</f>
        <v>247104</v>
      </c>
      <c r="E25" s="18">
        <f>SUM(E18:E24)</f>
        <v>247104</v>
      </c>
      <c r="F25" s="18">
        <f t="shared" si="3"/>
        <v>258493</v>
      </c>
      <c r="G25" s="18">
        <f t="shared" si="3"/>
        <v>190929</v>
      </c>
      <c r="H25" s="18">
        <f t="shared" si="3"/>
        <v>163825</v>
      </c>
      <c r="I25" s="18">
        <f t="shared" si="3"/>
        <v>0</v>
      </c>
      <c r="J25" s="18">
        <f t="shared" si="2"/>
        <v>669422</v>
      </c>
    </row>
    <row r="26" spans="1:10" s="24" customFormat="1" ht="29.25">
      <c r="A26" s="1">
        <v>20</v>
      </c>
      <c r="B26" s="49" t="s">
        <v>63</v>
      </c>
      <c r="C26" s="18">
        <f aca="true" t="shared" si="4" ref="C26:H26">C17-C25</f>
        <v>241200</v>
      </c>
      <c r="D26" s="18">
        <f t="shared" si="4"/>
        <v>214096</v>
      </c>
      <c r="E26" s="18">
        <f t="shared" si="4"/>
        <v>391919</v>
      </c>
      <c r="F26" s="18">
        <f t="shared" si="4"/>
        <v>146507</v>
      </c>
      <c r="G26" s="18">
        <f t="shared" si="4"/>
        <v>214071</v>
      </c>
      <c r="H26" s="18">
        <f t="shared" si="4"/>
        <v>241175</v>
      </c>
      <c r="I26" s="48"/>
      <c r="J26" s="48"/>
    </row>
    <row r="27" spans="1:10" s="24" customFormat="1" ht="42.75">
      <c r="A27" s="1">
        <v>21</v>
      </c>
      <c r="B27" s="50" t="s">
        <v>402</v>
      </c>
      <c r="C27" s="18">
        <f aca="true" t="shared" si="5" ref="C27:J27">SUM(C28:C32)</f>
        <v>0</v>
      </c>
      <c r="D27" s="18">
        <f>SUM(D28:D32)</f>
        <v>0</v>
      </c>
      <c r="E27" s="18">
        <f>SUM(E28:E32)</f>
        <v>0</v>
      </c>
      <c r="F27" s="18">
        <f t="shared" si="5"/>
        <v>0</v>
      </c>
      <c r="G27" s="18">
        <f t="shared" si="5"/>
        <v>0</v>
      </c>
      <c r="H27" s="18">
        <f t="shared" si="5"/>
        <v>0</v>
      </c>
      <c r="I27" s="18">
        <f t="shared" si="5"/>
        <v>0</v>
      </c>
      <c r="J27" s="18">
        <f t="shared" si="5"/>
        <v>0</v>
      </c>
    </row>
    <row r="28" spans="1:10" ht="30">
      <c r="A28" s="1">
        <v>22</v>
      </c>
      <c r="B28" s="47" t="s">
        <v>409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f>C28+F28+G28+I28</f>
        <v>0</v>
      </c>
    </row>
    <row r="29" spans="1:10" ht="45">
      <c r="A29" s="1">
        <v>23</v>
      </c>
      <c r="B29" s="47" t="s">
        <v>134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f>C29+F29+G29+I29</f>
        <v>0</v>
      </c>
    </row>
    <row r="30" spans="1:10" ht="30">
      <c r="A30" s="1">
        <v>24</v>
      </c>
      <c r="B30" s="47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f>C30+F30+G30+I30</f>
        <v>0</v>
      </c>
    </row>
    <row r="31" spans="1:10" ht="15.75">
      <c r="A31" s="1">
        <v>25</v>
      </c>
      <c r="B31" s="47" t="s">
        <v>98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f>C31+F31+G31+I31</f>
        <v>0</v>
      </c>
    </row>
    <row r="32" spans="1:10" ht="45">
      <c r="A32" s="1">
        <v>26</v>
      </c>
      <c r="B32" s="47" t="s">
        <v>401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f>C32+F32+G32+I32</f>
        <v>0</v>
      </c>
    </row>
    <row r="33" ht="15">
      <c r="J33" s="143" t="s">
        <v>645</v>
      </c>
    </row>
  </sheetData>
  <sheetProtection/>
  <mergeCells count="7">
    <mergeCell ref="A1:J1"/>
    <mergeCell ref="A3:J3"/>
    <mergeCell ref="A4:J4"/>
    <mergeCell ref="B7:B8"/>
    <mergeCell ref="A2:J2"/>
    <mergeCell ref="G7:H7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77" r:id="rId1"/>
  <headerFooter>
    <oddHeader>&amp;R&amp;"Arial,Normál"&amp;10 3. melléklet az 1/2018.(III.12.) önkormányzati rendelethez
"&amp;"Arial,Dőlt"3. melléklet a 2/2017.(III.13.) önkormányzati rendelethez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2018-03-18T12:24:31Z</cp:lastPrinted>
  <dcterms:created xsi:type="dcterms:W3CDTF">2011-02-02T09:24:37Z</dcterms:created>
  <dcterms:modified xsi:type="dcterms:W3CDTF">2018-03-18T14:52:18Z</dcterms:modified>
  <cp:category/>
  <cp:version/>
  <cp:contentType/>
  <cp:contentStatus/>
</cp:coreProperties>
</file>