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r:id="rId6"/>
    <sheet name="kvalap" sheetId="7" r:id="rId7"/>
    <sheet name="Egyensúly 2012-2014. " sheetId="8" r:id="rId8"/>
    <sheet name="utem (3)" sheetId="9" r:id="rId9"/>
    <sheet name="utem" sheetId="10" state="hidden" r:id="rId10"/>
    <sheet name="forintos mérleg" sheetId="11" r:id="rId11"/>
    <sheet name="vagyon" sheetId="12" r:id="rId12"/>
    <sheet name="100 fölötti" sheetId="13" r:id="rId13"/>
    <sheet name="beruházás" sheetId="14" r:id="rId14"/>
    <sheet name="értékpapír" sheetId="15" r:id="rId15"/>
    <sheet name="követelés" sheetId="16" r:id="rId16"/>
    <sheet name="kötelezettség" sheetId="17" r:id="rId17"/>
    <sheet name="változások" sheetId="18" r:id="rId18"/>
    <sheet name="reszesedes" sheetId="19" r:id="rId19"/>
    <sheet name="adósságáll" sheetId="20" r:id="rId20"/>
    <sheet name="tobbeves" sheetId="21" r:id="rId21"/>
    <sheet name="közvetett támog" sheetId="22" r:id="rId22"/>
    <sheet name="Adósságot kel.köt. (2)" sheetId="23" state="hidden" r:id="rId23"/>
    <sheet name="Bevételek" sheetId="24" r:id="rId24"/>
    <sheet name="Kiadás" sheetId="25" r:id="rId25"/>
    <sheet name="COFOG" sheetId="26" r:id="rId26"/>
    <sheet name="Határozat" sheetId="27" state="hidden" r:id="rId27"/>
    <sheet name="Határozat (2)" sheetId="28" state="hidden" r:id="rId28"/>
  </sheets>
  <externalReferences>
    <externalReference r:id="rId31"/>
    <externalReference r:id="rId32"/>
    <externalReference r:id="rId33"/>
  </externalReferences>
  <definedNames>
    <definedName name="aa" localSheetId="8">'[1]vagyon'!#REF!</definedName>
    <definedName name="aa" localSheetId="17">'[1]vagyon'!#REF!</definedName>
    <definedName name="aa">'[1]vagyon'!#REF!</definedName>
    <definedName name="aaa" localSheetId="8">'[1]vagyon'!#REF!</definedName>
    <definedName name="aaa" localSheetId="17">'[1]vagyon'!#REF!</definedName>
    <definedName name="aaa">'[1]vagyon'!#REF!</definedName>
    <definedName name="bb" localSheetId="8">'[1]vagyon'!#REF!</definedName>
    <definedName name="bb" localSheetId="17">'[1]vagyon'!#REF!</definedName>
    <definedName name="bb">'[1]vagyon'!#REF!</definedName>
    <definedName name="bbb" localSheetId="8">'[1]vagyon'!#REF!</definedName>
    <definedName name="bbb" localSheetId="17">'[1]vagyon'!#REF!</definedName>
    <definedName name="bbb">'[1]vagyon'!#REF!</definedName>
    <definedName name="bháza" localSheetId="8">'[1]vagyon'!#REF!</definedName>
    <definedName name="bháza" localSheetId="17">'[1]vagyon'!#REF!</definedName>
    <definedName name="bháza">'[1]vagyon'!#REF!</definedName>
    <definedName name="CC" localSheetId="8">'[1]vagyon'!#REF!</definedName>
    <definedName name="CC" localSheetId="17">'[1]vagyon'!#REF!</definedName>
    <definedName name="CC">'[1]vagyon'!#REF!</definedName>
    <definedName name="ccc" localSheetId="8">'[1]vagyon'!#REF!</definedName>
    <definedName name="ccc" localSheetId="17">'[1]vagyon'!#REF!</definedName>
    <definedName name="ccc">'[1]vagyon'!#REF!</definedName>
    <definedName name="cccc" localSheetId="8">'[2]vagyon'!#REF!</definedName>
    <definedName name="cccc" localSheetId="17">'[2]vagyon'!#REF!</definedName>
    <definedName name="cccc">'[2]vagyon'!#REF!</definedName>
    <definedName name="cccccc" localSheetId="8">'[1]vagyon'!#REF!</definedName>
    <definedName name="cccccc" localSheetId="17">'[1]vagyon'!#REF!</definedName>
    <definedName name="cccccc">'[1]vagyon'!#REF!</definedName>
    <definedName name="ee" localSheetId="8">'[2]vagyon'!#REF!</definedName>
    <definedName name="ee" localSheetId="17">'[2]vagyon'!#REF!</definedName>
    <definedName name="ee">'[2]vagyon'!#REF!</definedName>
    <definedName name="éé" localSheetId="8">'[1]vagyon'!#REF!</definedName>
    <definedName name="éé" localSheetId="17">'[1]vagyon'!#REF!</definedName>
    <definedName name="éé">'[1]vagyon'!#REF!</definedName>
    <definedName name="ééééé" localSheetId="8">'[1]vagyon'!#REF!</definedName>
    <definedName name="ééééé" localSheetId="17">'[1]vagyon'!#REF!</definedName>
    <definedName name="ééééé">'[1]vagyon'!#REF!</definedName>
    <definedName name="ff" localSheetId="8">'[2]vagyon'!#REF!</definedName>
    <definedName name="ff" localSheetId="17">'[2]vagyon'!#REF!</definedName>
    <definedName name="ff">'[2]vagyon'!#REF!</definedName>
    <definedName name="fff" localSheetId="8">'[1]vagyon'!#REF!</definedName>
    <definedName name="fff" localSheetId="17">'[1]vagyon'!#REF!</definedName>
    <definedName name="fff">'[1]vagyon'!#REF!</definedName>
    <definedName name="ffff" localSheetId="8">'[1]vagyon'!#REF!</definedName>
    <definedName name="ffff" localSheetId="17">'[1]vagyon'!#REF!</definedName>
    <definedName name="ffff">'[1]vagyon'!#REF!</definedName>
    <definedName name="ffffffff" localSheetId="8">'[1]vagyon'!#REF!</definedName>
    <definedName name="ffffffff" localSheetId="17">'[1]vagyon'!#REF!</definedName>
    <definedName name="ffffffff">'[1]vagyon'!#REF!</definedName>
    <definedName name="HHH" localSheetId="8">'[1]vagyon'!#REF!</definedName>
    <definedName name="HHH" localSheetId="17">'[1]vagyon'!#REF!</definedName>
    <definedName name="HHH">'[1]vagyon'!#REF!</definedName>
    <definedName name="HHHH" localSheetId="8">'[1]vagyon'!#REF!</definedName>
    <definedName name="HHHH" localSheetId="17">'[1]vagyon'!#REF!</definedName>
    <definedName name="HHHH">'[1]vagyon'!#REF!</definedName>
    <definedName name="iiii" localSheetId="8">'[1]vagyon'!#REF!</definedName>
    <definedName name="iiii" localSheetId="17">'[1]vagyon'!#REF!</definedName>
    <definedName name="iiii">'[1]vagyon'!#REF!</definedName>
    <definedName name="kkk" localSheetId="8">'[1]vagyon'!#REF!</definedName>
    <definedName name="kkk" localSheetId="17">'[1]vagyon'!#REF!</definedName>
    <definedName name="kkk">'[1]vagyon'!#REF!</definedName>
    <definedName name="kkkkk" localSheetId="8">'[1]vagyon'!#REF!</definedName>
    <definedName name="kkkkk" localSheetId="17">'[1]vagyon'!#REF!</definedName>
    <definedName name="kkkkk">'[1]vagyon'!#REF!</definedName>
    <definedName name="lll" localSheetId="8">'[1]vagyon'!#REF!</definedName>
    <definedName name="lll" localSheetId="17">'[1]vagyon'!#REF!</definedName>
    <definedName name="lll">'[1]vagyon'!#REF!</definedName>
    <definedName name="mm" localSheetId="8">'[1]vagyon'!#REF!</definedName>
    <definedName name="mm" localSheetId="17">'[1]vagyon'!#REF!</definedName>
    <definedName name="mm">'[1]vagyon'!#REF!</definedName>
    <definedName name="mmm" localSheetId="8">'[1]vagyon'!#REF!</definedName>
    <definedName name="mmm" localSheetId="17">'[1]vagyon'!#REF!</definedName>
    <definedName name="mmm">'[1]vagyon'!#REF!</definedName>
    <definedName name="_xlnm.Print_Titles" localSheetId="12">'100 fölötti'!$1:$6</definedName>
    <definedName name="_xlnm.Print_Titles" localSheetId="22">'Adósságot kel.köt. (2)'!$1:$9</definedName>
    <definedName name="_xlnm.Print_Titles" localSheetId="13">'beruházás'!$1:$6</definedName>
    <definedName name="_xlnm.Print_Titles" localSheetId="23">'Bevételek'!$1:$4</definedName>
    <definedName name="_xlnm.Print_Titles" localSheetId="25">'COFOG'!$1:$5</definedName>
    <definedName name="_xlnm.Print_Titles" localSheetId="7">'Egyensúly 2012-2014. '!$1:$2</definedName>
    <definedName name="_xlnm.Print_Titles" localSheetId="14">'értékpapír'!$1:$7</definedName>
    <definedName name="_xlnm.Print_Titles" localSheetId="1">'Felh'!$1:$6</definedName>
    <definedName name="_xlnm.Print_Titles" localSheetId="10">'forintos mérleg'!$1:$4</definedName>
    <definedName name="_xlnm.Print_Titles" localSheetId="24">'Kiadás'!$1:$4</definedName>
    <definedName name="_xlnm.Print_Titles" localSheetId="16">'kötelezettség'!$1:$6</definedName>
    <definedName name="_xlnm.Print_Titles" localSheetId="15">'követelés'!$1:$6</definedName>
    <definedName name="_xlnm.Print_Titles" localSheetId="21">'közvetett támog'!$1:$3</definedName>
    <definedName name="_xlnm.Print_Titles" localSheetId="0">'Összesen'!$1:$4</definedName>
    <definedName name="_xlnm.Print_Titles" localSheetId="11">'vagyon'!$1:$6</definedName>
    <definedName name="_xlnm.Print_Titles" localSheetId="17">'változások'!$1:$4</definedName>
    <definedName name="Nyomtatási_ter" localSheetId="19">'[3]vagyon'!#REF!</definedName>
    <definedName name="Nyomtatási_ter" localSheetId="13">'[3]vagyon'!#REF!</definedName>
    <definedName name="Nyomtatási_ter" localSheetId="14">'[1]vagyon'!#REF!</definedName>
    <definedName name="Nyomtatási_ter" localSheetId="10">'[3]vagyon'!#REF!</definedName>
    <definedName name="Nyomtatási_ter" localSheetId="16">'[3]vagyon'!#REF!</definedName>
    <definedName name="Nyomtatási_ter" localSheetId="15">'[3]vagyon'!#REF!</definedName>
    <definedName name="Nyomtatási_ter" localSheetId="18">'[1]vagyon'!#REF!</definedName>
    <definedName name="Nyomtatási_ter" localSheetId="8">'[1]vagyon'!#REF!</definedName>
    <definedName name="Nyomtatási_ter" localSheetId="11">'[3]vagyon'!#REF!</definedName>
    <definedName name="Nyomtatási_ter" localSheetId="4">'[1]vagyon'!#REF!</definedName>
    <definedName name="Nyomtatási_ter" localSheetId="17">'[1]vagyon'!#REF!</definedName>
    <definedName name="Nyomtatási_ter">'[1]vagyon'!#REF!</definedName>
    <definedName name="OOO" localSheetId="8">'[2]vagyon'!#REF!</definedName>
    <definedName name="OOO" localSheetId="17">'[2]vagyon'!#REF!</definedName>
    <definedName name="OOO">'[2]vagyon'!#REF!</definedName>
    <definedName name="OOOO" localSheetId="8">'[1]vagyon'!#REF!</definedName>
    <definedName name="OOOO" localSheetId="17">'[1]vagyon'!#REF!</definedName>
    <definedName name="OOOO">'[1]vagyon'!#REF!</definedName>
    <definedName name="OOOOOO" localSheetId="8">'[1]vagyon'!#REF!</definedName>
    <definedName name="OOOOOO" localSheetId="17">'[1]vagyon'!#REF!</definedName>
    <definedName name="OOOOOO">'[1]vagyon'!#REF!</definedName>
    <definedName name="OOÚÚÚÚ" localSheetId="8">'[1]vagyon'!#REF!</definedName>
    <definedName name="OOÚÚÚÚ" localSheetId="17">'[1]vagyon'!#REF!</definedName>
    <definedName name="OOÚÚÚÚ">'[1]vagyon'!#REF!</definedName>
    <definedName name="OŐŐ" localSheetId="8">'[1]vagyon'!#REF!</definedName>
    <definedName name="OŐŐ" localSheetId="17">'[1]vagyon'!#REF!</definedName>
    <definedName name="OŐŐ">'[1]vagyon'!#REF!</definedName>
    <definedName name="ŐŐŐ" localSheetId="8">'[1]vagyon'!#REF!</definedName>
    <definedName name="ŐŐŐ" localSheetId="17">'[1]vagyon'!#REF!</definedName>
    <definedName name="ŐŐŐ">'[1]vagyon'!#REF!</definedName>
    <definedName name="Pénzmaradvány." localSheetId="10">'[2]vagyon'!#REF!</definedName>
    <definedName name="Pénzmaradvány." localSheetId="16">'[2]vagyon'!#REF!</definedName>
    <definedName name="Pénzmaradvány." localSheetId="15">'[2]vagyon'!#REF!</definedName>
    <definedName name="Pénzmaradvány." localSheetId="8">'[2]vagyon'!#REF!</definedName>
    <definedName name="Pénzmaradvány." localSheetId="11">'[2]vagyon'!#REF!</definedName>
    <definedName name="Pénzmaradvány." localSheetId="17">'[2]vagyon'!#REF!</definedName>
    <definedName name="Pénzmaradvány.">'[2]vagyon'!#REF!</definedName>
    <definedName name="pénzmaradvány1" localSheetId="8">'[1]vagyon'!#REF!</definedName>
    <definedName name="pénzmaradvány1" localSheetId="17">'[1]vagyon'!#REF!</definedName>
    <definedName name="pénzmaradvány1">'[1]vagyon'!#REF!</definedName>
    <definedName name="pp" localSheetId="8">'[1]vagyon'!#REF!</definedName>
    <definedName name="pp" localSheetId="17">'[1]vagyon'!#REF!</definedName>
    <definedName name="pp">'[1]vagyon'!#REF!</definedName>
    <definedName name="uu" localSheetId="8">'[1]vagyon'!#REF!</definedName>
    <definedName name="uu" localSheetId="17">'[1]vagyon'!#REF!</definedName>
    <definedName name="uu">'[1]vagyon'!#REF!</definedName>
    <definedName name="uuuuu" localSheetId="8">'[1]vagyon'!#REF!</definedName>
    <definedName name="uuuuu" localSheetId="17">'[1]vagyon'!#REF!</definedName>
    <definedName name="uuuuu">'[1]vagyon'!#REF!</definedName>
    <definedName name="ŰŰ" localSheetId="8">'[2]vagyon'!#REF!</definedName>
    <definedName name="ŰŰ" localSheetId="17">'[2]vagyon'!#REF!</definedName>
    <definedName name="ŰŰ">'[2]vagyon'!#REF!</definedName>
    <definedName name="vagy" localSheetId="8">'[3]vagyon'!#REF!</definedName>
    <definedName name="vagy">'[3]vagyon'!#REF!</definedName>
    <definedName name="ww" localSheetId="8">'[1]vagyon'!#REF!</definedName>
    <definedName name="ww" localSheetId="17">'[1]vagyon'!#REF!</definedName>
    <definedName name="ww">'[1]vagyon'!#REF!</definedName>
    <definedName name="XXXX" localSheetId="18">'[1]vagyon'!#REF!</definedName>
    <definedName name="XXXX" localSheetId="8">'[1]vagyon'!#REF!</definedName>
    <definedName name="XXXX" localSheetId="4">'[1]vagyon'!#REF!</definedName>
    <definedName name="XXXX" localSheetId="17">'[1]vagyon'!#REF!</definedName>
    <definedName name="XXXX">'[1]vagyon'!#REF!</definedName>
    <definedName name="xxxxx" localSheetId="8">'[1]vagyon'!#REF!</definedName>
    <definedName name="xxxxx" localSheetId="17">'[1]vagyon'!#REF!</definedName>
    <definedName name="xxxxx">'[1]vagyon'!#REF!</definedName>
    <definedName name="ZZZZZ" localSheetId="8">'[1]vagyon'!#REF!</definedName>
    <definedName name="ZZZZZ" localSheetId="17">'[1]vagyon'!#REF!</definedName>
    <definedName name="ZZZZZ">'[1]vagyon'!#REF!</definedName>
  </definedNames>
  <calcPr fullCalcOnLoad="1"/>
</workbook>
</file>

<file path=xl/comments2.xml><?xml version="1.0" encoding="utf-8"?>
<comments xmlns="http://schemas.openxmlformats.org/spreadsheetml/2006/main">
  <authors>
    <author>Livi</author>
  </authors>
  <commentList>
    <comment ref="B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4.xml><?xml version="1.0" encoding="utf-8"?>
<comments xmlns="http://schemas.openxmlformats.org/spreadsheetml/2006/main">
  <authors>
    <author>Livi</author>
  </authors>
  <commentList>
    <comment ref="A27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5.xml><?xml version="1.0" encoding="utf-8"?>
<comments xmlns="http://schemas.openxmlformats.org/spreadsheetml/2006/main">
  <authors>
    <author>Livi</author>
  </authors>
  <commentList>
    <comment ref="A9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4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7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8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sharedStrings.xml><?xml version="1.0" encoding="utf-8"?>
<sst xmlns="http://schemas.openxmlformats.org/spreadsheetml/2006/main" count="1534" uniqueCount="907">
  <si>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</si>
  <si>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</si>
  <si>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</si>
  <si>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</si>
  <si>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</si>
  <si>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</si>
  <si>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</si>
  <si>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</si>
  <si>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</si>
  <si>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</si>
  <si>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</si>
  <si>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</si>
  <si>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</si>
  <si>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</si>
  <si>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</si>
  <si>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</si>
  <si>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</si>
  <si>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</si>
  <si>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</si>
  <si>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</si>
  <si>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</si>
  <si>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</si>
  <si>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</si>
  <si>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</si>
  <si>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</si>
  <si>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</si>
  <si>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</si>
  <si>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</si>
  <si>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</si>
  <si>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</si>
  <si>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ezer Ft-ban)</t>
    </r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</si>
  <si>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</si>
  <si>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</si>
  <si>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</si>
  <si>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</si>
  <si>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</si>
  <si>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</si>
  <si>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</si>
  <si>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</si>
  <si>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</si>
  <si>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</si>
  <si>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</si>
  <si>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</si>
  <si>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</si>
  <si>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</si>
  <si>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</si>
  <si>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</si>
  <si>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Kiadások</t>
  </si>
  <si>
    <t>Személyi juttatások</t>
  </si>
  <si>
    <t>Bevételek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</si>
  <si>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</si>
  <si>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</si>
  <si>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</si>
  <si>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</si>
  <si>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</si>
  <si>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</si>
  <si>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</si>
  <si>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</si>
  <si>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</si>
  <si>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</si>
  <si>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</si>
  <si>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</si>
  <si>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</si>
  <si>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</si>
  <si>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</si>
  <si>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</si>
  <si>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</si>
  <si>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</si>
  <si>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</si>
  <si>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</si>
  <si>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</si>
  <si>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</si>
  <si>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</si>
  <si>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</si>
  <si>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</si>
  <si>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</si>
  <si>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</si>
  <si>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</si>
  <si>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</si>
  <si>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</si>
  <si>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</si>
  <si>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</si>
  <si>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</si>
  <si>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</si>
  <si>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</si>
  <si>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</si>
  <si>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</si>
  <si>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</si>
  <si>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</si>
  <si>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</si>
  <si>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</si>
  <si>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</si>
  <si>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</si>
  <si>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</si>
  <si>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</si>
  <si>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</si>
  <si>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</si>
  <si>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</si>
  <si>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</si>
  <si>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</si>
  <si>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</si>
  <si>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</si>
  <si>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</si>
  <si>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</si>
  <si>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</si>
  <si>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</si>
  <si>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</si>
  <si>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</si>
  <si>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</si>
  <si>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</si>
  <si>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</si>
  <si>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</si>
  <si>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</si>
  <si>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</si>
  <si>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</si>
  <si>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</si>
  <si>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</si>
  <si>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</si>
  <si>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</si>
  <si>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</si>
  <si>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</si>
  <si>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</si>
  <si>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</si>
  <si>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</si>
  <si>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</si>
  <si>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r>
      <t>FELHALMOZÁSI KIADÁSAI</t>
    </r>
    <r>
      <rPr>
        <i/>
        <sz val="12"/>
        <color indexed="8"/>
        <rFont val="Times New Roman"/>
        <family val="1"/>
      </rPr>
      <t xml:space="preserve"> (adatok ezer Ft-ban)</t>
    </r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</si>
  <si>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</si>
  <si>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</si>
  <si>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</si>
  <si>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</si>
  <si>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</si>
  <si>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</si>
  <si>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ÖNKORMÁNYZATI KÖRNYEZETVÉDELMI ALAP</t>
  </si>
  <si>
    <t>Előző évi maradvány</t>
  </si>
  <si>
    <t>Tárgyévi maradvány</t>
  </si>
  <si>
    <t>Környezetvédelmi bírság</t>
  </si>
  <si>
    <r>
      <t xml:space="preserve">BEVÉTELEI </t>
    </r>
    <r>
      <rPr>
        <i/>
        <sz val="12"/>
        <rFont val="Times New Roman"/>
        <family val="1"/>
      </rPr>
      <t>(adatok ezer Ft-ban)</t>
    </r>
  </si>
  <si>
    <t>Záró pénzkészlet</t>
  </si>
  <si>
    <t>- Magánszemélyek kommunális adója</t>
  </si>
  <si>
    <t>- Építményadó</t>
  </si>
  <si>
    <t>-</t>
  </si>
  <si>
    <t xml:space="preserve">   - </t>
  </si>
  <si>
    <r>
      <t>EGYES MŰKÖDÉSI KIADÁSAI</t>
    </r>
    <r>
      <rPr>
        <i/>
        <sz val="12"/>
        <color indexed="8"/>
        <rFont val="Times New Roman"/>
        <family val="1"/>
      </rPr>
      <t xml:space="preserve"> (adatok ezer Ft-ban)</t>
    </r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</si>
  <si>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</si>
  <si>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</si>
  <si>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</si>
  <si>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</si>
  <si>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</si>
  <si>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</si>
  <si>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r>
      <t>KIADÁSAI</t>
    </r>
    <r>
      <rPr>
        <i/>
        <sz val="12"/>
        <rFont val="Times New Roman"/>
        <family val="1"/>
      </rPr>
      <t xml:space="preserve"> (adatok ezer Ft-ban)</t>
    </r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</si>
  <si>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</si>
  <si>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</si>
  <si>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</si>
  <si>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</si>
  <si>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</si>
  <si>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</si>
  <si>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</si>
  <si>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</si>
  <si>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</si>
  <si>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</si>
  <si>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</si>
  <si>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</si>
  <si>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</si>
  <si>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</si>
  <si>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</si>
  <si>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</si>
  <si>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</si>
  <si>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</si>
  <si>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 xml:space="preserve">   - fogorvosi ügyeleti hozzájárulás</t>
  </si>
  <si>
    <t>- központi költségvetési szerveknek</t>
  </si>
  <si>
    <t xml:space="preserve">   - Bursa Hungarica</t>
  </si>
  <si>
    <t xml:space="preserve">   - óvodai hozzájárulás 2013.</t>
  </si>
  <si>
    <t xml:space="preserve">   - fogorvosi hozzájárulás 2013.</t>
  </si>
  <si>
    <t xml:space="preserve">   - háziorvosi hozzájárulás 2013.</t>
  </si>
  <si>
    <t xml:space="preserve">   - védőnői hozzájárulás 2013.</t>
  </si>
  <si>
    <t xml:space="preserve">   - falugondnok 2013.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</si>
  <si>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</si>
  <si>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</si>
  <si>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</si>
  <si>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</si>
  <si>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</si>
  <si>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</si>
  <si>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</si>
  <si>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</si>
  <si>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</si>
  <si>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>- Iparűzési adó beszámítás</t>
  </si>
  <si>
    <t xml:space="preserve">   - háziorvosi ellátás</t>
  </si>
  <si>
    <t xml:space="preserve">   - védőnői ellátás</t>
  </si>
  <si>
    <t xml:space="preserve">   - Munkaerőpiaci Alap (közfoglalkoztatás)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</si>
  <si>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</si>
  <si>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</si>
  <si>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</si>
  <si>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</si>
  <si>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Tárgyévi talajterhelési díj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</si>
  <si>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</si>
  <si>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</si>
  <si>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</si>
  <si>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</si>
  <si>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</si>
  <si>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</si>
  <si>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</si>
  <si>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r>
      <t>ÉS SAJÁT BEVÉTELEI A FUTAMIDŐ VÉGÉIG</t>
    </r>
    <r>
      <rPr>
        <i/>
        <sz val="12"/>
        <rFont val="Times New Roman"/>
        <family val="1"/>
      </rPr>
      <t xml:space="preserve"> (adatok ezer Ft-ban)</t>
    </r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</si>
  <si>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</si>
  <si>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</si>
  <si>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</si>
  <si>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</si>
  <si>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</si>
  <si>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</si>
  <si>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</si>
  <si>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K44. Betegséggel kapcsolatos (nem társadalombiztosítási) ellátások</t>
  </si>
  <si>
    <t>K48. Egyéb nem intézményi ellátások</t>
  </si>
  <si>
    <t xml:space="preserve">   - egyéb pénzbeli és természetbeni gyermekvédelmi támogatások</t>
  </si>
  <si>
    <t xml:space="preserve">   - óvodáztatási támogatás (Gyvt. 20/C. §)</t>
  </si>
  <si>
    <t xml:space="preserve">   - pénzbeli rendszeres szociális segély (Szoctv. 37. § (1) bek. a)-d) pont)</t>
  </si>
  <si>
    <t xml:space="preserve">   - természetben nyújtott rendszeres szociális segély (Szoctv. 47. § (1) bek. a) pont)</t>
  </si>
  <si>
    <t xml:space="preserve">   - pénzbeli önkormányzati segély (Szoctv. 45. § (1) bek. )</t>
  </si>
  <si>
    <t xml:space="preserve">   - természetben nyújtott önkormányzati segély  (Szoctv. 47. § (1) bek. c) pont)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</si>
  <si>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</si>
  <si>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</si>
  <si>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</si>
  <si>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 xml:space="preserve">   - önkormányzat által saját hatáskörben (nem szociális és gyermekvédelmi előírások alapján) adott pénzügyi ellátás</t>
  </si>
  <si>
    <t xml:space="preserve">   - önkormányzat által saját hatáskörben (nem szociális és gyermekvédelmi előírások alapján) adott természetbeni ellátás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</si>
  <si>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</si>
  <si>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</si>
  <si>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- természetben nyújtott lakásfenntartási támogatás (Szoctv. 47. § (1) bek. b) pont)</t>
  </si>
  <si>
    <t xml:space="preserve">   - pénzbeli lakásfenntartási támogatás  (Szoctv. 38. § (1) bek. a)-b) pont)</t>
  </si>
  <si>
    <t>K46. Lakhatással kapcsolatos ellátások</t>
  </si>
  <si>
    <t xml:space="preserve">      - Start-számla kiegészítése</t>
  </si>
  <si>
    <t>K45. Foglalkoztatással, munkanélküliséggel kapcsolatos ellátások</t>
  </si>
  <si>
    <t xml:space="preserve">   - foglalkoztatást helyettesítő támogatás (Szoctv. 35. § (1) bek.</t>
  </si>
  <si>
    <t xml:space="preserve">   - helyi megállapítású közgyógyellátás (Szoctv. 50. § (3) bek.)</t>
  </si>
  <si>
    <t xml:space="preserve">   - méltányossági ápolási díj (Szoctv. 43/B. § (1) bek.</t>
  </si>
  <si>
    <t xml:space="preserve">      - rendszeres gyermekvédelmi kedvezményben részesülők természetbeni támogatása</t>
  </si>
  <si>
    <t xml:space="preserve">      - kiegészítő gyermekvédelmi támogatás és pótléka</t>
  </si>
  <si>
    <t xml:space="preserve">   - hozzájárulás a lakossági energiaköltségekhez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</si>
  <si>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</si>
  <si>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</si>
  <si>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</si>
  <si>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</si>
  <si>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</si>
  <si>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</si>
  <si>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</si>
  <si>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</si>
  <si>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 xml:space="preserve">   - óvodai hozzájárulás 2014.</t>
  </si>
  <si>
    <t xml:space="preserve">   - iskolai étkeztetéshez hozzájárulás 2013.</t>
  </si>
  <si>
    <t xml:space="preserve">   - iskolai étkeztetéshez hozzájárulás 2014.</t>
  </si>
  <si>
    <t xml:space="preserve">   - fogorvosi hozzájárulás 2014.</t>
  </si>
  <si>
    <t xml:space="preserve">   - háziorvosi hozzájárulás 2014.</t>
  </si>
  <si>
    <t xml:space="preserve">   - védőnői hozzájárulás 2014.</t>
  </si>
  <si>
    <t xml:space="preserve">   - falugondnok 2014.</t>
  </si>
  <si>
    <t xml:space="preserve">   - településüzemeltetési feladatok ellátása 2014.</t>
  </si>
  <si>
    <t xml:space="preserve">   - településüzemeltetési feladatok ellátása 2013.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</si>
  <si>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</si>
  <si>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</si>
  <si>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</si>
  <si>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</si>
  <si>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</si>
  <si>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</si>
  <si>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</si>
  <si>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</si>
  <si>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</si>
  <si>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</si>
  <si>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</si>
  <si>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</si>
  <si>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</si>
  <si>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</si>
  <si>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</si>
  <si>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</si>
  <si>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</si>
  <si>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</si>
  <si>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</si>
  <si>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</si>
  <si>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</si>
  <si>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</si>
  <si>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</si>
  <si>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</si>
  <si>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</si>
  <si>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</si>
  <si>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</si>
  <si>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</si>
  <si>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</si>
  <si>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</si>
  <si>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</si>
  <si>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</si>
  <si>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</si>
  <si>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</si>
  <si>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</si>
  <si>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</si>
  <si>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</si>
  <si>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</si>
  <si>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</si>
  <si>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</si>
  <si>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</si>
  <si>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</si>
  <si>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</si>
  <si>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</si>
  <si>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</si>
  <si>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</si>
  <si>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</si>
  <si>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</si>
  <si>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</si>
  <si>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</si>
  <si>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</si>
  <si>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</si>
  <si>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</si>
  <si>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</si>
  <si>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041233 Hosszabb időtartamú közfoglalkoztatás</t>
  </si>
  <si>
    <t>041236 Országos közfoglalkoztatási program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</si>
  <si>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</si>
  <si>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</si>
  <si>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</si>
  <si>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</si>
  <si>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</si>
  <si>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</si>
  <si>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</si>
  <si>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</si>
  <si>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</si>
  <si>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</si>
  <si>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</si>
  <si>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</si>
  <si>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</si>
  <si>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</si>
  <si>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</si>
  <si>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</si>
  <si>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</si>
  <si>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081061 Szabadidős park, fürdő és strandszolgáltatás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</si>
  <si>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</si>
  <si>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</si>
  <si>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</si>
  <si>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</si>
  <si>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</si>
  <si>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</si>
  <si>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</si>
  <si>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</si>
  <si>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</si>
  <si>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</si>
  <si>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</si>
  <si>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</si>
  <si>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</si>
  <si>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</si>
  <si>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</si>
  <si>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</si>
  <si>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</si>
  <si>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</si>
  <si>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</si>
  <si>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</si>
  <si>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</si>
  <si>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</si>
  <si>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</si>
  <si>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</si>
  <si>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</si>
  <si>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</si>
  <si>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</si>
  <si>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</si>
  <si>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</si>
  <si>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</si>
  <si>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</si>
  <si>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</si>
  <si>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</si>
  <si>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</si>
  <si>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</si>
  <si>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</si>
  <si>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</si>
  <si>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</si>
  <si>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</si>
  <si>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</si>
  <si>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</si>
  <si>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</si>
  <si>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</si>
  <si>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</si>
  <si>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 xml:space="preserve">   -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</si>
  <si>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</si>
  <si>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</si>
  <si>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</si>
  <si>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</si>
  <si>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</si>
  <si>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</si>
  <si>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</si>
  <si>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</si>
  <si>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</si>
  <si>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</si>
  <si>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</si>
  <si>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</si>
  <si>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</si>
  <si>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</si>
  <si>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központi költségvetést megillető része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</si>
  <si>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</si>
  <si>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</si>
  <si>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</si>
  <si>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</si>
  <si>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</si>
  <si>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</si>
  <si>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</si>
  <si>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</si>
  <si>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</si>
  <si>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</si>
  <si>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</si>
  <si>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</si>
  <si>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</si>
  <si>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</si>
  <si>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</si>
  <si>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</si>
  <si>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</si>
  <si>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</si>
  <si>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</si>
  <si>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</si>
  <si>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</si>
  <si>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</si>
  <si>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</si>
  <si>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</si>
  <si>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</si>
  <si>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</si>
  <si>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</si>
  <si>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</si>
  <si>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</si>
  <si>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</si>
  <si>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</si>
  <si>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</si>
  <si>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</si>
  <si>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</si>
  <si>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- Kamatbevételek államháztartáson belülről</t>
  </si>
  <si>
    <t>- Befektetési jegyek kamatbevételei</t>
  </si>
  <si>
    <t>- Fedezeti ügyletek kamatbevételei</t>
  </si>
  <si>
    <t>- Egyéb kamatbevételek</t>
  </si>
  <si>
    <t>B408. Kamatbevételek</t>
  </si>
  <si>
    <t>- Részesedések értékesítéséhez kapcsolódó realizált nyereség</t>
  </si>
  <si>
    <t>- Hitelviszonyt megtestesítő értékpapírok értékesítési nyeresége</t>
  </si>
  <si>
    <t>- Hitelviszonyt megtestesítő értékpapírok kibocsátási nyeresége</t>
  </si>
  <si>
    <t>- Valuta és devíza eszközök realizált árfolyamnyeresége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</si>
  <si>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</si>
  <si>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</si>
  <si>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</si>
  <si>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</si>
  <si>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</si>
  <si>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</si>
  <si>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</si>
  <si>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</si>
  <si>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</si>
  <si>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</si>
  <si>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</si>
  <si>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</si>
  <si>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</si>
  <si>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</si>
  <si>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</si>
  <si>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</si>
  <si>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</si>
  <si>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</si>
  <si>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</si>
  <si>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</si>
  <si>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</si>
  <si>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</si>
  <si>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</si>
  <si>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</si>
  <si>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 xml:space="preserve">      - temetéshez nyújtott pénzbeli önkormányzati segély</t>
  </si>
  <si>
    <t xml:space="preserve">      - nem temetéshez nyújtott pénzbeli önkormányzati segély</t>
  </si>
  <si>
    <t xml:space="preserve">      - temetéshez nyújtott természetbeni önkormányzati segély</t>
  </si>
  <si>
    <t xml:space="preserve">      - nem temetéshez nyújtott természetbeni önkormányzati segély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</si>
  <si>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</si>
  <si>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</si>
  <si>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</si>
  <si>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</si>
  <si>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</si>
  <si>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</si>
  <si>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</si>
  <si>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r>
      <t>A KÖLTSÉGVETÉSI ÉVET KÖVETŐ HÁROM ÉVRE</t>
    </r>
    <r>
      <rPr>
        <i/>
        <sz val="12"/>
        <rFont val="Times New Roman"/>
        <family val="1"/>
      </rPr>
      <t xml:space="preserve"> (adatok ezer Ft-ban)</t>
    </r>
  </si>
  <si>
    <t>2013. évi határozat</t>
  </si>
  <si>
    <t>2014. évi határozat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</si>
  <si>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</si>
  <si>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</si>
  <si>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</si>
  <si>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</si>
  <si>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</si>
  <si>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(: Szép Zsuzsanna :)</t>
  </si>
  <si>
    <t>címzetes főjegyző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</si>
  <si>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</si>
  <si>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</si>
  <si>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</si>
  <si>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</si>
  <si>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</si>
  <si>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</si>
  <si>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</si>
  <si>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</si>
  <si>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</si>
  <si>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</si>
  <si>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2015. évi határozat</t>
  </si>
  <si>
    <t>2015. évi rendelet</t>
  </si>
  <si>
    <t xml:space="preserve">2015. ÉVI SAJÁT BEVÉTELEI, TOVÁBBÁ ADÓSSÁGOT KELETKEZTETŐ </t>
  </si>
  <si>
    <r>
      <t>2015. ÉVI KÖLTSÉGVETÉSE</t>
    </r>
    <r>
      <rPr>
        <i/>
        <sz val="12"/>
        <color indexed="8"/>
        <rFont val="Times New Roman"/>
        <family val="1"/>
      </rPr>
      <t xml:space="preserve"> (adatok ezer Ft-ban)</t>
    </r>
  </si>
  <si>
    <t>2014-ben befolyt, 2015-ben átutalt talajterhelési díj</t>
  </si>
  <si>
    <t xml:space="preserve">2013. Tény </t>
  </si>
  <si>
    <t>2014. várható tény</t>
  </si>
  <si>
    <t>2015. terv</t>
  </si>
  <si>
    <t>Egyes működési kiadások összesen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</si>
  <si>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2015. december 31.</t>
    </r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</si>
  <si>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</si>
  <si>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</si>
  <si>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</si>
  <si>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</si>
  <si>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</si>
  <si>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</si>
  <si>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</si>
  <si>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</si>
  <si>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</si>
  <si>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</si>
  <si>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</si>
  <si>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</si>
  <si>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</si>
  <si>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</si>
  <si>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</si>
  <si>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</si>
  <si>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</si>
  <si>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</si>
  <si>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</si>
  <si>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</si>
  <si>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</si>
  <si>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</si>
  <si>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</si>
  <si>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</si>
  <si>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</si>
  <si>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2014. évi rendelet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</si>
  <si>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</si>
  <si>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</si>
  <si>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</si>
  <si>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</si>
  <si>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</si>
  <si>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</si>
  <si>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</si>
  <si>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</si>
  <si>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</si>
  <si>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</si>
  <si>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</si>
  <si>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</si>
  <si>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</si>
  <si>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</si>
  <si>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</si>
  <si>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</si>
  <si>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</si>
  <si>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</si>
  <si>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</si>
  <si>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</si>
  <si>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r>
      <t>Külsősárd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2015. költségvetési évet követő három évre várható összegét az alábbiak szerint állapítja meg: 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</si>
  <si>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Gasparics Győző Sándor polgármester</t>
    </r>
  </si>
  <si>
    <t>(: Gasparics Győző Sándor :)</t>
  </si>
  <si>
    <t xml:space="preserve"> - Szociális ágazati pótlék</t>
  </si>
  <si>
    <t>Fejezettől átvétel</t>
  </si>
  <si>
    <t>- Kaszálás</t>
  </si>
  <si>
    <t xml:space="preserve"> - Teke Klub Resznek</t>
  </si>
  <si>
    <t xml:space="preserve"> - lakosságtól visszatérítendő kölcsön</t>
  </si>
  <si>
    <t xml:space="preserve"> - reprezentáció</t>
  </si>
  <si>
    <t xml:space="preserve"> - személyhez nem köthető repr.</t>
  </si>
  <si>
    <t>107055 Falugondnoki, tanyagondnoki szolgálat</t>
  </si>
  <si>
    <t>107055 Falugondnoki, tanyagondnoki szolgálat (hitel)</t>
  </si>
  <si>
    <t xml:space="preserve"> - Faluház felújítás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</si>
  <si>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</si>
  <si>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</si>
  <si>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</si>
  <si>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 xml:space="preserve">   - Tü. Szertár 2013. évi elszámolás Rédics önk. Felé</t>
  </si>
  <si>
    <t xml:space="preserve">  - lakosságnak visszatérítendő kölcsön</t>
  </si>
  <si>
    <t>A költségvetési hiány belső finanszírozására szolgáló finanszírozási bevételek</t>
  </si>
  <si>
    <r>
      <t>KÜLSŐSÁRD KÖZSÉG ÖNKORMÁNYZATA 2015. ÉVI KÖLTSÉGVETÉSÉNEK BEVÉTELEI ÉS KIADÁSAI</t>
    </r>
    <r>
      <rPr>
        <i/>
        <sz val="12"/>
        <color indexed="8"/>
        <rFont val="Times New Roman"/>
        <family val="1"/>
      </rPr>
      <t xml:space="preserve"> (adatok ezer Ft-ban)</t>
    </r>
  </si>
  <si>
    <t>KÜLSŐSÁRD KÖZSÉG ÖNKORMÁNYZATA 2015. ÉVI KÖLTSÉGVETÉSÉNEK</t>
  </si>
  <si>
    <t xml:space="preserve">KÜLSŐSÁRD KÖZSÉG ÖNKORMÁNYZATA </t>
  </si>
  <si>
    <t>KÜLSŐSÁRD KÖZSÉG ÖNKORMÁNYZATA ÁLTAL VAGY HOZZÁJÁRULÁSÁVAL</t>
  </si>
  <si>
    <t>KÜLSŐSÁRD KÖZSÉG ÖNKORMÁNYZATA 2013-2015. ÉVI MŰKÖDÉSI ÉS FELHALMOZÁSI</t>
  </si>
  <si>
    <r>
      <t xml:space="preserve">KÜLSŐSÁRD KÖZSÉG ÖNKORMÁNYZATA 2015. ÉVI ELŐIRÁNYZAT-FELHASZNÁLÁSI TERVE </t>
    </r>
    <r>
      <rPr>
        <i/>
        <sz val="11"/>
        <rFont val="Times New Roman"/>
        <family val="1"/>
      </rPr>
      <t>(adatok ezer Ft-ban)</t>
    </r>
  </si>
  <si>
    <r>
      <t xml:space="preserve">KÜLSŐSÁRD KÖZSÉG ÖNKORMÁNYZATA TÖBBÉVES KIHATÁSSAL JÁRÓ FELADATAI </t>
    </r>
    <r>
      <rPr>
        <i/>
        <sz val="12"/>
        <color indexed="8"/>
        <rFont val="Times New Roman"/>
        <family val="1"/>
      </rPr>
      <t>(adatok ezer Ft-ban)</t>
    </r>
  </si>
  <si>
    <r>
      <t xml:space="preserve">Külsősárd Község Önkormányzata 2015. évi közvetett támogatásai </t>
    </r>
    <r>
      <rPr>
        <i/>
        <sz val="12"/>
        <rFont val="Times New Roman"/>
        <family val="1"/>
      </rPr>
      <t>(adatok ezer Ft-ban)</t>
    </r>
  </si>
  <si>
    <t>2019.</t>
  </si>
  <si>
    <t>Külsősárd Község Önkormányzata Képviselő-testületének 13/2015.(II.17.) határozata az önkormányzat saját bevételeinek és adósságot keletkeztető ügyleteiből eredő fizetési kötelezettségeinek a költségvetési évet követő három évre várható összegének megállapításáról</t>
  </si>
  <si>
    <t xml:space="preserve"> - Telefon beszerzés</t>
  </si>
  <si>
    <t xml:space="preserve"> - Ivóvízhálózat</t>
  </si>
  <si>
    <t xml:space="preserve"> - Szennyvízhálózat</t>
  </si>
  <si>
    <t xml:space="preserve"> - Kerékpárút helyreállítás Vis maiorhoz önerő</t>
  </si>
  <si>
    <t>- Települési önkormányzatok  szociális feladatainak egyéb támogatása</t>
  </si>
  <si>
    <t>011130 Önkormányzatok és önkormányzati hivatalok jogalkotó és általános igazgatási tevékenysége Képviselői tiszteletdíj</t>
  </si>
  <si>
    <t>Hitelek törlesztése és kamatai:</t>
  </si>
  <si>
    <t xml:space="preserve"> - Falugondnoki autóra felvett hitel saját erő</t>
  </si>
  <si>
    <t>2014.</t>
  </si>
  <si>
    <r>
      <t xml:space="preserve">1. Program, projekt megnevezése: </t>
    </r>
    <r>
      <rPr>
        <b/>
        <sz val="12"/>
        <rFont val="Times New Roman"/>
        <family val="1"/>
      </rPr>
      <t>Falugondnoki autó beszerzése</t>
    </r>
  </si>
  <si>
    <t>Tény</t>
  </si>
  <si>
    <t>Összesen:</t>
  </si>
  <si>
    <t xml:space="preserve"> - belterületi út felújítás</t>
  </si>
  <si>
    <t>- bérkompenzáció támogatása</t>
  </si>
  <si>
    <t xml:space="preserve"> - ágazati pótlék</t>
  </si>
  <si>
    <t xml:space="preserve">        - Lakhatással kapcsolatos tám. </t>
  </si>
  <si>
    <t xml:space="preserve">        - gyógyszerkiadás tám.</t>
  </si>
  <si>
    <t xml:space="preserve">        - fűtési támog.</t>
  </si>
  <si>
    <t xml:space="preserve">        - tankönyv és iskoláztatási támog. </t>
  </si>
  <si>
    <t xml:space="preserve">   - ZALAVÍZ Zrt vízdíj támog. </t>
  </si>
  <si>
    <t>O</t>
  </si>
  <si>
    <t>P</t>
  </si>
  <si>
    <t>Q</t>
  </si>
  <si>
    <t>R</t>
  </si>
  <si>
    <t xml:space="preserve"> - vállalkozástól közvilágítás bővítésre</t>
  </si>
  <si>
    <t xml:space="preserve"> - Közvilágítási lámpa bővítés</t>
  </si>
  <si>
    <t xml:space="preserve"> - Szék beszerzés</t>
  </si>
  <si>
    <t xml:space="preserve"> - Belterületi út felújítása</t>
  </si>
  <si>
    <t xml:space="preserve"> - Teke Klub</t>
  </si>
  <si>
    <t xml:space="preserve"> - Polgárőr Egyesület</t>
  </si>
  <si>
    <t xml:space="preserve">   - ágazati pótlék kieg.</t>
  </si>
  <si>
    <t xml:space="preserve">   - Rendezvény támog. Megyei Önk.</t>
  </si>
  <si>
    <t xml:space="preserve"> -Falugondnoki szolg-hoz Garázs építés</t>
  </si>
  <si>
    <t xml:space="preserve">   - szociális célú tüzlőanyag vásárlás</t>
  </si>
  <si>
    <t xml:space="preserve"> - Önkorm. Adatszolg. Javítása</t>
  </si>
  <si>
    <t xml:space="preserve">   - ZALAVÍZ Zrt vízdíj támog. 2015</t>
  </si>
  <si>
    <t>S</t>
  </si>
  <si>
    <t>T</t>
  </si>
  <si>
    <t>U</t>
  </si>
  <si>
    <t>V</t>
  </si>
  <si>
    <t>W</t>
  </si>
  <si>
    <t>X</t>
  </si>
  <si>
    <t>Y</t>
  </si>
  <si>
    <t>Z</t>
  </si>
  <si>
    <t>Mód. 12.31.</t>
  </si>
  <si>
    <t>Tény 12.31.</t>
  </si>
  <si>
    <t xml:space="preserve">Pénzkészlet </t>
  </si>
  <si>
    <t>Nyító</t>
  </si>
  <si>
    <t>Bev</t>
  </si>
  <si>
    <t>Kiad</t>
  </si>
  <si>
    <t>366*</t>
  </si>
  <si>
    <t>367*</t>
  </si>
  <si>
    <t>Záró</t>
  </si>
  <si>
    <t>Továbbszámlázott közvilágítási lámpa felszerelés</t>
  </si>
  <si>
    <t>- Bérpolitikai intézkedések 2014. évi</t>
  </si>
  <si>
    <t>B8141 Államháztartáson belüli megelőlegezések</t>
  </si>
  <si>
    <t>Telj. %-a</t>
  </si>
  <si>
    <t>Tény 12.31</t>
  </si>
  <si>
    <t>Tény 2015. 12.31.</t>
  </si>
  <si>
    <t>KÜLSŐSÁRD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</si>
  <si>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</si>
  <si>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</si>
  <si>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</si>
  <si>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</si>
  <si>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</si>
  <si>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</si>
  <si>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</si>
  <si>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</si>
  <si>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</si>
  <si>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</si>
  <si>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</si>
  <si>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</si>
  <si>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</si>
  <si>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</si>
  <si>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</si>
  <si>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</si>
  <si>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</si>
  <si>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</si>
  <si>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</si>
  <si>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</si>
  <si>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r>
      <t xml:space="preserve">2015. ÉVI MARADVÁNYKIMUTATÁSA </t>
    </r>
    <r>
      <rPr>
        <i/>
        <sz val="12"/>
        <rFont val="Times New Roman"/>
        <family val="1"/>
      </rPr>
      <t xml:space="preserve"> (adatok ezer Ft-ban)</t>
    </r>
  </si>
  <si>
    <t>Mód. 12.04.</t>
  </si>
  <si>
    <r>
      <t>2015.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</si>
  <si>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</si>
  <si>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</si>
  <si>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</si>
  <si>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</si>
  <si>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</si>
  <si>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</si>
  <si>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</si>
  <si>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</si>
  <si>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</si>
  <si>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</si>
  <si>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</si>
  <si>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</si>
  <si>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</si>
  <si>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</si>
  <si>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KÜLSŐSÁRD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</si>
  <si>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</si>
  <si>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</si>
  <si>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</si>
  <si>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</si>
  <si>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</si>
  <si>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</si>
  <si>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</si>
  <si>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</si>
  <si>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</si>
  <si>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</si>
  <si>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</si>
  <si>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</si>
  <si>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</si>
  <si>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</si>
  <si>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</si>
  <si>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</si>
  <si>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</si>
  <si>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</si>
  <si>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</si>
  <si>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</si>
  <si>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</si>
  <si>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</si>
  <si>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</si>
  <si>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</si>
  <si>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</si>
  <si>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</si>
  <si>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</si>
  <si>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</si>
  <si>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</si>
  <si>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</si>
  <si>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</si>
  <si>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</si>
  <si>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</si>
  <si>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</si>
  <si>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</si>
  <si>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</si>
  <si>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</si>
  <si>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</si>
  <si>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foglalkoztatottaknak adott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</si>
  <si>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</si>
  <si>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</si>
  <si>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</si>
  <si>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</si>
  <si>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</si>
  <si>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</si>
  <si>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</si>
  <si>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</si>
  <si>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</si>
  <si>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</si>
  <si>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</si>
  <si>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</si>
  <si>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</si>
  <si>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</si>
  <si>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</si>
  <si>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</si>
  <si>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</si>
  <si>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</si>
  <si>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</si>
  <si>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</si>
  <si>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</si>
  <si>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</si>
  <si>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</si>
  <si>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</si>
  <si>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</si>
  <si>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</si>
  <si>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</si>
  <si>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</si>
  <si>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</si>
  <si>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</si>
  <si>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</si>
  <si>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</si>
  <si>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</si>
  <si>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</si>
  <si>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 xml:space="preserve">     - ebből áht belüli megelőlegezések visszafizetése</t>
  </si>
  <si>
    <t xml:space="preserve">     - ebből hosszú lejáratú hitel törlesztés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</si>
  <si>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</si>
  <si>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</si>
  <si>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</si>
  <si>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</si>
  <si>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</si>
  <si>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</si>
  <si>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</si>
  <si>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</si>
  <si>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</si>
  <si>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KÜLSŐSÁRD ÖNKORMÁNYZAT TÁRGYI ESZKÖZEIRŐL</t>
  </si>
  <si>
    <r>
      <t>2015.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</si>
  <si>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</si>
  <si>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</si>
  <si>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</si>
  <si>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</si>
  <si>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</si>
  <si>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</si>
  <si>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</si>
  <si>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</si>
  <si>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</si>
  <si>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</si>
  <si>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</si>
  <si>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</si>
  <si>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</si>
  <si>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</si>
  <si>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</si>
  <si>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</si>
  <si>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</si>
  <si>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</si>
  <si>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</si>
  <si>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</si>
  <si>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</si>
  <si>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</si>
  <si>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</si>
  <si>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</si>
  <si>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</si>
  <si>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</si>
  <si>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</si>
  <si>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</si>
  <si>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</si>
  <si>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</si>
  <si>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</si>
  <si>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</si>
  <si>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</si>
  <si>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KÜLSŐSÁRD ÖNKORMÁNYZAT</t>
  </si>
  <si>
    <t>100.000 FT ÉRTÉKET MEGHALADÓ GÉPEIRŐL, BERENDEZÉSEIRŐL</t>
  </si>
  <si>
    <t>Értékcsökkenés</t>
  </si>
  <si>
    <t>Gépek berendezések</t>
  </si>
  <si>
    <t>Honda UMK fűkasza</t>
  </si>
  <si>
    <t>MTD fűnyírótraktor</t>
  </si>
  <si>
    <t>MS 290 motorfűrész</t>
  </si>
  <si>
    <t>Rendezvény fénytechnika</t>
  </si>
  <si>
    <t>Fűnyírótraktor Murray</t>
  </si>
  <si>
    <t>ÖSSZESEN:</t>
  </si>
  <si>
    <t xml:space="preserve">Jármű </t>
  </si>
  <si>
    <t>Volswagen Kombi</t>
  </si>
  <si>
    <t xml:space="preserve">0-ra leirt gép,berendezés </t>
  </si>
  <si>
    <t>ÜGYVITEL TECHNIKAI GÉPEK</t>
  </si>
  <si>
    <t xml:space="preserve">Nyomtató HP LaserJet </t>
  </si>
  <si>
    <t xml:space="preserve">Zárt vasajtós konténer </t>
  </si>
  <si>
    <t xml:space="preserve">FS 350 tisztítófűrész </t>
  </si>
  <si>
    <t xml:space="preserve">Plazma tv </t>
  </si>
  <si>
    <t>1.3. KIMUTATÁS KÜLSŐSÁRD ÖNKORMÁNYZAT</t>
  </si>
  <si>
    <t>FOLYAMATBAN LÉVŐ BERUHÁZÁSAIRÓL</t>
  </si>
  <si>
    <t>Beruházás megnevezése</t>
  </si>
  <si>
    <t>Beruházás összege</t>
  </si>
  <si>
    <t>Falugondnoki garázs építése</t>
  </si>
  <si>
    <t>Beruházás összesen:</t>
  </si>
  <si>
    <t>1.4. KIMUTATÁS KÜLSŐSÁRD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</si>
  <si>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</si>
  <si>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</si>
  <si>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</si>
  <si>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</si>
  <si>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</si>
  <si>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</si>
  <si>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1.5. KIMUTATÁS KÜLSŐSÁRD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</si>
  <si>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</si>
  <si>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</si>
  <si>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</si>
  <si>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</si>
  <si>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</si>
  <si>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Iparűzési adó</t>
  </si>
  <si>
    <t>Gépjárműadó bruttó összeg</t>
  </si>
  <si>
    <t>ebből önkormányzatot megillető (40%)</t>
  </si>
  <si>
    <t>Pótlék</t>
  </si>
  <si>
    <t xml:space="preserve">Követelés közhatalmi bevételre: </t>
  </si>
  <si>
    <t>Követelés működési bevételre:</t>
  </si>
  <si>
    <t>Ktgv évben esedékes követelés:</t>
  </si>
  <si>
    <t>Költségvetési évet követően esdékes követelés:</t>
  </si>
  <si>
    <t>Forgótőke elszámolása</t>
  </si>
  <si>
    <t>Követelés jellegű elszámolások:</t>
  </si>
  <si>
    <t>Követelések összesen:</t>
  </si>
  <si>
    <t>1.6. KIMUTATÁS KÜLSŐSÁRD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</si>
  <si>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</si>
  <si>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</si>
  <si>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2015. december 31.</t>
  </si>
  <si>
    <t>2016. február 28.</t>
  </si>
  <si>
    <t>Kötelezettség dologi kiadásra</t>
  </si>
  <si>
    <t>0</t>
  </si>
  <si>
    <t>Kötségvetési évben esedékes kötelezettség összesen:</t>
  </si>
  <si>
    <t>ÁHT belüli megelőlegezések (állami előleg)</t>
  </si>
  <si>
    <t>Hosszú lejáratú hitel törlesztés</t>
  </si>
  <si>
    <t>Költségvetési évet követően esdékes kötelezettségek összesen:</t>
  </si>
  <si>
    <t>Kapott előlegek</t>
  </si>
  <si>
    <t>Kötelezettségek összesen:</t>
  </si>
  <si>
    <r>
      <t xml:space="preserve">2. KÜLSŐSÁRD ÖNKORMÁNYZAT TÁRGYI ESZKÖZEINEK ALAKULÁSA 2015. ÉVBEN - </t>
    </r>
    <r>
      <rPr>
        <i/>
        <sz val="12"/>
        <rFont val="Times New Roman CE"/>
        <family val="0"/>
      </rPr>
      <t>(adatok Ft-ban)</t>
    </r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</si>
  <si>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</si>
  <si>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</si>
  <si>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</si>
  <si>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</si>
  <si>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</si>
  <si>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</si>
  <si>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</si>
  <si>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</si>
  <si>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Faház előző évi aktíválása</t>
  </si>
  <si>
    <t>58/ hrsz járda előző évi aktíválása</t>
  </si>
  <si>
    <t>Nem aktívált felújítás</t>
  </si>
  <si>
    <t>Közvilágítási lámpa felszerelése</t>
  </si>
  <si>
    <t>58 hrsz út felújítása</t>
  </si>
  <si>
    <t>Ivóvízvezeték felújítás</t>
  </si>
  <si>
    <t>Beruházásokból, felújításokból aktívált érték</t>
  </si>
  <si>
    <t>Térítésmentes átvétel</t>
  </si>
  <si>
    <t>Alapításkori átvétel, vagyonkez vétel miatti átv, vagyonkez jog vvét</t>
  </si>
  <si>
    <t>Külsősárdi kerékpárút felújításának vagyonmegosztása megállapodás alapján</t>
  </si>
  <si>
    <t>Szennyvíz gép felújítás</t>
  </si>
  <si>
    <t>Szennyvíz ingatlan felújítás</t>
  </si>
  <si>
    <t>0-ra írt állomány növekedése leíródás miatt</t>
  </si>
  <si>
    <t>Egyéb növekedés</t>
  </si>
  <si>
    <t>Összes növekedés</t>
  </si>
  <si>
    <t>Értékesítés</t>
  </si>
  <si>
    <t>Hiány, selejtezés, megsemmisülés</t>
  </si>
  <si>
    <t>Térítésmentes átadás</t>
  </si>
  <si>
    <t>Ktgv szerv társ alapításkori átadás, vagyonkez adás miatti átadás, vagyonkez jog visszaadása</t>
  </si>
  <si>
    <t>Ivóvízvezeték előző évi vagyonnövekedés, 2015. évi pü teljesítés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</si>
  <si>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</si>
  <si>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</si>
  <si>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</si>
  <si>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</si>
  <si>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</si>
  <si>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</si>
  <si>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</si>
  <si>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</si>
  <si>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</si>
  <si>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</si>
  <si>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</si>
  <si>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</si>
  <si>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r>
      <t>RÉSZESEDÉSEINEK 2015.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</si>
  <si>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2015. évi változás</t>
  </si>
  <si>
    <t>Zalavíz RT. törzsrészvény</t>
  </si>
  <si>
    <t>2014.12.31-i állomány</t>
  </si>
  <si>
    <t>2015.12.31-i állomány</t>
  </si>
  <si>
    <t>Összes részesedés</t>
  </si>
  <si>
    <t>Adósságot keletkeztető ügylet megnevezése:</t>
  </si>
  <si>
    <t>Kötelezettség iránya:</t>
  </si>
  <si>
    <t xml:space="preserve">Belföldi </t>
  </si>
  <si>
    <t>Adósságállomány lejárata:</t>
  </si>
  <si>
    <t>Adósságállomány összege:</t>
  </si>
  <si>
    <t>MVH pályázathoz saját erő részbeni biztosítását  szolgáló hosszú lejáratú hitel</t>
  </si>
  <si>
    <t>1.000 e Ft</t>
  </si>
  <si>
    <t>2015. december 31-én fennálló adósságállomány:</t>
  </si>
  <si>
    <t>889 e Ft</t>
  </si>
  <si>
    <t>KÜLSŐSÁRD KÖZSÉG ÖNKORMÁNYZATA  ADÓSSÁG  ÁLLOMÁNYA
2015. december 31-én</t>
  </si>
  <si>
    <r>
      <t xml:space="preserve">KÜLSŐSÁRD KÖZSÉG ÖNKORMÁNYZATA 2015. ÉVI PÉNZESZKÖZ VÁLTOZÁSÁNAK BEMUTATÁSA </t>
    </r>
    <r>
      <rPr>
        <i/>
        <sz val="11"/>
        <rFont val="Times New Roman"/>
        <family val="1"/>
      </rPr>
      <t>(adatok Ft-ban)</t>
    </r>
  </si>
  <si>
    <t>Sajátos elszámolások</t>
  </si>
  <si>
    <t>Nyitó pénzkészlet 2015.01.01-én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</si>
</sst>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3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8" borderId="7" applyNumberFormat="0" applyFont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6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80" applyFont="1" applyFill="1" applyBorder="1" applyAlignment="1">
      <alignment horizontal="center" vertical="center" wrapText="1"/>
      <protection/>
    </xf>
    <xf numFmtId="3" fontId="4" fillId="33" borderId="10" xfId="80" applyNumberFormat="1" applyFont="1" applyFill="1" applyBorder="1" applyAlignment="1">
      <alignment horizontal="right" vertical="center" wrapText="1"/>
      <protection/>
    </xf>
    <xf numFmtId="3" fontId="4" fillId="33" borderId="10" xfId="80" applyNumberFormat="1" applyFont="1" applyFill="1" applyBorder="1" applyAlignment="1">
      <alignment horizontal="center" vertical="center" wrapText="1"/>
      <protection/>
    </xf>
    <xf numFmtId="0" fontId="4" fillId="33" borderId="10" xfId="80" applyFont="1" applyFill="1" applyBorder="1" applyAlignment="1">
      <alignment horizontal="left" vertical="center" wrapText="1"/>
      <protection/>
    </xf>
    <xf numFmtId="0" fontId="3" fillId="33" borderId="10" xfId="80" applyFont="1" applyFill="1" applyBorder="1" applyAlignment="1">
      <alignment horizontal="left" vertical="center" wrapText="1"/>
      <protection/>
    </xf>
    <xf numFmtId="0" fontId="5" fillId="33" borderId="10" xfId="8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80" applyNumberFormat="1" applyFont="1" applyFill="1" applyBorder="1" applyAlignment="1">
      <alignment horizontal="right" vertical="center" wrapText="1"/>
      <protection/>
    </xf>
    <xf numFmtId="3" fontId="3" fillId="33" borderId="10" xfId="80" applyNumberFormat="1" applyFont="1" applyFill="1" applyBorder="1" applyAlignment="1">
      <alignment horizontal="right" vertical="center" wrapText="1"/>
      <protection/>
    </xf>
    <xf numFmtId="3" fontId="4" fillId="0" borderId="10" xfId="8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80" applyFont="1" applyFill="1" applyBorder="1" applyAlignment="1">
      <alignment horizontal="center"/>
      <protection/>
    </xf>
    <xf numFmtId="3" fontId="3" fillId="0" borderId="10" xfId="8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8" fillId="0" borderId="0" xfId="0" applyFont="1" applyAlignment="1">
      <alignment/>
    </xf>
    <xf numFmtId="0" fontId="99" fillId="0" borderId="0" xfId="68" applyFont="1" applyAlignment="1">
      <alignment wrapText="1"/>
      <protection/>
    </xf>
    <xf numFmtId="0" fontId="100" fillId="0" borderId="0" xfId="68" applyFont="1">
      <alignment/>
      <protection/>
    </xf>
    <xf numFmtId="0" fontId="101" fillId="0" borderId="10" xfId="68" applyFont="1" applyBorder="1">
      <alignment/>
      <protection/>
    </xf>
    <xf numFmtId="0" fontId="101" fillId="0" borderId="0" xfId="68" applyFont="1">
      <alignment/>
      <protection/>
    </xf>
    <xf numFmtId="3" fontId="102" fillId="0" borderId="0" xfId="68" applyNumberFormat="1" applyFont="1" applyAlignment="1">
      <alignment vertical="center"/>
      <protection/>
    </xf>
    <xf numFmtId="3" fontId="103" fillId="0" borderId="11" xfId="68" applyNumberFormat="1" applyFont="1" applyBorder="1" applyAlignment="1">
      <alignment horizontal="left" vertical="center" wrapText="1"/>
      <protection/>
    </xf>
    <xf numFmtId="3" fontId="104" fillId="0" borderId="10" xfId="68" applyNumberFormat="1" applyFont="1" applyBorder="1" applyAlignment="1">
      <alignment horizontal="center" vertical="center" wrapText="1"/>
      <protection/>
    </xf>
    <xf numFmtId="3" fontId="99" fillId="0" borderId="0" xfId="68" applyNumberFormat="1" applyFont="1" applyAlignment="1">
      <alignment wrapText="1"/>
      <protection/>
    </xf>
    <xf numFmtId="3" fontId="99" fillId="0" borderId="0" xfId="68" applyNumberFormat="1" applyFont="1">
      <alignment/>
      <protection/>
    </xf>
    <xf numFmtId="3" fontId="99" fillId="0" borderId="10" xfId="68" applyNumberFormat="1" applyFont="1" applyBorder="1" applyAlignment="1">
      <alignment wrapText="1"/>
      <protection/>
    </xf>
    <xf numFmtId="3" fontId="100" fillId="0" borderId="10" xfId="68" applyNumberFormat="1" applyFont="1" applyBorder="1">
      <alignment/>
      <protection/>
    </xf>
    <xf numFmtId="3" fontId="100" fillId="0" borderId="0" xfId="68" applyNumberFormat="1" applyFont="1">
      <alignment/>
      <protection/>
    </xf>
    <xf numFmtId="3" fontId="99" fillId="0" borderId="10" xfId="68" applyNumberFormat="1" applyFont="1" applyBorder="1" applyAlignment="1">
      <alignment vertical="center" wrapText="1"/>
      <protection/>
    </xf>
    <xf numFmtId="3" fontId="104" fillId="0" borderId="10" xfId="68" applyNumberFormat="1" applyFont="1" applyBorder="1" applyAlignment="1">
      <alignment wrapText="1"/>
      <protection/>
    </xf>
    <xf numFmtId="3" fontId="101" fillId="0" borderId="10" xfId="68" applyNumberFormat="1" applyFont="1" applyBorder="1">
      <alignment/>
      <protection/>
    </xf>
    <xf numFmtId="3" fontId="101" fillId="0" borderId="0" xfId="68" applyNumberFormat="1" applyFont="1">
      <alignment/>
      <protection/>
    </xf>
    <xf numFmtId="3" fontId="104" fillId="0" borderId="10" xfId="68" applyNumberFormat="1" applyFont="1" applyBorder="1" applyAlignment="1">
      <alignment vertical="center" wrapText="1"/>
      <protection/>
    </xf>
    <xf numFmtId="3" fontId="104" fillId="0" borderId="10" xfId="68" applyNumberFormat="1" applyFont="1" applyBorder="1" applyAlignment="1">
      <alignment vertical="top" wrapText="1"/>
      <protection/>
    </xf>
    <xf numFmtId="3" fontId="17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4" fillId="33" borderId="10" xfId="80" applyNumberFormat="1" applyFont="1" applyFill="1" applyBorder="1" applyAlignment="1">
      <alignment horizontal="right" wrapText="1"/>
      <protection/>
    </xf>
    <xf numFmtId="0" fontId="5" fillId="0" borderId="10" xfId="8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80" applyFont="1" applyFill="1" applyBorder="1" applyAlignment="1">
      <alignment horizontal="center" vertical="center"/>
      <protection/>
    </xf>
    <xf numFmtId="0" fontId="100" fillId="0" borderId="10" xfId="68" applyFont="1" applyBorder="1" applyAlignment="1">
      <alignment wrapText="1"/>
      <protection/>
    </xf>
    <xf numFmtId="3" fontId="4" fillId="0" borderId="13" xfId="80" applyNumberFormat="1" applyFont="1" applyFill="1" applyBorder="1" applyAlignment="1">
      <alignment horizontal="right" wrapText="1"/>
      <protection/>
    </xf>
    <xf numFmtId="0" fontId="101" fillId="0" borderId="10" xfId="68" applyFont="1" applyBorder="1" applyAlignment="1">
      <alignment wrapText="1"/>
      <protection/>
    </xf>
    <xf numFmtId="0" fontId="101" fillId="0" borderId="10" xfId="68" applyFont="1" applyBorder="1" applyAlignment="1">
      <alignment vertical="top" wrapText="1"/>
      <protection/>
    </xf>
    <xf numFmtId="0" fontId="13" fillId="0" borderId="0" xfId="73" applyFill="1">
      <alignment/>
      <protection/>
    </xf>
    <xf numFmtId="0" fontId="3" fillId="0" borderId="0" xfId="78" applyFont="1" applyFill="1" applyAlignment="1">
      <alignment horizontal="center"/>
      <protection/>
    </xf>
    <xf numFmtId="0" fontId="4" fillId="0" borderId="0" xfId="78" applyFont="1" applyFill="1">
      <alignment/>
      <protection/>
    </xf>
    <xf numFmtId="0" fontId="4" fillId="0" borderId="11" xfId="78" applyFont="1" applyFill="1" applyBorder="1" applyAlignment="1">
      <alignment horizontal="center"/>
      <protection/>
    </xf>
    <xf numFmtId="0" fontId="13" fillId="0" borderId="0" xfId="73">
      <alignment/>
      <protection/>
    </xf>
    <xf numFmtId="0" fontId="4" fillId="0" borderId="0" xfId="78" applyFont="1">
      <alignment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0" fontId="8" fillId="0" borderId="0" xfId="78" applyFont="1">
      <alignment/>
      <protection/>
    </xf>
    <xf numFmtId="0" fontId="4" fillId="0" borderId="10" xfId="78" applyFont="1" applyFill="1" applyBorder="1" applyAlignment="1">
      <alignment/>
      <protection/>
    </xf>
    <xf numFmtId="3" fontId="4" fillId="0" borderId="10" xfId="78" applyNumberFormat="1" applyFont="1" applyBorder="1" applyAlignment="1">
      <alignment/>
      <protection/>
    </xf>
    <xf numFmtId="3" fontId="10" fillId="0" borderId="10" xfId="78" applyNumberFormat="1" applyFont="1" applyBorder="1" applyAlignment="1">
      <alignment/>
      <protection/>
    </xf>
    <xf numFmtId="3" fontId="8" fillId="0" borderId="10" xfId="78" applyNumberFormat="1" applyFont="1" applyBorder="1" applyAlignment="1">
      <alignment/>
      <protection/>
    </xf>
    <xf numFmtId="3" fontId="5" fillId="33" borderId="10" xfId="80" applyNumberFormat="1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wrapText="1"/>
      <protection/>
    </xf>
    <xf numFmtId="3" fontId="100" fillId="0" borderId="0" xfId="68" applyNumberFormat="1" applyFont="1" applyAlignment="1">
      <alignment horizontal="center"/>
      <protection/>
    </xf>
    <xf numFmtId="0" fontId="5" fillId="0" borderId="10" xfId="80" applyFont="1" applyFill="1" applyBorder="1" applyAlignment="1">
      <alignment/>
      <protection/>
    </xf>
    <xf numFmtId="0" fontId="16" fillId="0" borderId="10" xfId="80" applyFont="1" applyFill="1" applyBorder="1" applyAlignment="1">
      <alignment/>
      <protection/>
    </xf>
    <xf numFmtId="0" fontId="16" fillId="0" borderId="10" xfId="80" applyFont="1" applyFill="1" applyBorder="1" applyAlignment="1">
      <alignment wrapText="1"/>
      <protection/>
    </xf>
    <xf numFmtId="0" fontId="21" fillId="0" borderId="10" xfId="80" applyFont="1" applyFill="1" applyBorder="1" applyAlignment="1">
      <alignment wrapText="1"/>
      <protection/>
    </xf>
    <xf numFmtId="0" fontId="23" fillId="0" borderId="10" xfId="80" applyFont="1" applyFill="1" applyBorder="1" applyAlignment="1">
      <alignment wrapText="1"/>
      <protection/>
    </xf>
    <xf numFmtId="3" fontId="11" fillId="33" borderId="10" xfId="80" applyNumberFormat="1" applyFont="1" applyFill="1" applyBorder="1" applyAlignment="1">
      <alignment horizontal="center" vertical="center" wrapText="1"/>
      <protection/>
    </xf>
    <xf numFmtId="0" fontId="8" fillId="33" borderId="10" xfId="80" applyFont="1" applyFill="1" applyBorder="1" applyAlignment="1">
      <alignment horizontal="left" vertical="center" wrapText="1"/>
      <protection/>
    </xf>
    <xf numFmtId="0" fontId="7" fillId="33" borderId="10" xfId="80" applyFont="1" applyFill="1" applyBorder="1" applyAlignment="1">
      <alignment horizontal="left" vertical="center" wrapText="1"/>
      <protection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3" fillId="0" borderId="10" xfId="78" applyFont="1" applyFill="1" applyBorder="1" applyAlignment="1">
      <alignment horizontal="center" vertical="center"/>
      <protection/>
    </xf>
    <xf numFmtId="0" fontId="4" fillId="0" borderId="10" xfId="78" applyFont="1" applyFill="1" applyBorder="1" applyAlignment="1">
      <alignment horizontal="left" wrapText="1"/>
      <protection/>
    </xf>
    <xf numFmtId="0" fontId="4" fillId="0" borderId="10" xfId="78" applyFont="1" applyFill="1" applyBorder="1" applyAlignment="1">
      <alignment horizontal="left"/>
      <protection/>
    </xf>
    <xf numFmtId="0" fontId="4" fillId="0" borderId="10" xfId="78" applyFont="1" applyBorder="1" applyAlignment="1">
      <alignment vertical="top" wrapText="1"/>
      <protection/>
    </xf>
    <xf numFmtId="0" fontId="10" fillId="0" borderId="10" xfId="78" applyFont="1" applyBorder="1" applyAlignment="1" quotePrefix="1">
      <alignment vertical="top" wrapText="1"/>
      <protection/>
    </xf>
    <xf numFmtId="0" fontId="8" fillId="0" borderId="10" xfId="78" applyFont="1" applyBorder="1" applyAlignment="1" quotePrefix="1">
      <alignment vertical="top" wrapText="1"/>
      <protection/>
    </xf>
    <xf numFmtId="0" fontId="3" fillId="0" borderId="10" xfId="78" applyFont="1" applyBorder="1" applyAlignment="1">
      <alignment vertical="top" wrapText="1"/>
      <protection/>
    </xf>
    <xf numFmtId="0" fontId="4" fillId="33" borderId="10" xfId="80" applyFont="1" applyFill="1" applyBorder="1" applyAlignment="1">
      <alignment horizontal="center"/>
      <protection/>
    </xf>
    <xf numFmtId="3" fontId="4" fillId="33" borderId="10" xfId="80" applyNumberFormat="1" applyFont="1" applyFill="1" applyBorder="1" applyAlignment="1">
      <alignment horizontal="center" wrapText="1"/>
      <protection/>
    </xf>
    <xf numFmtId="3" fontId="4" fillId="33" borderId="10" xfId="80" applyNumberFormat="1" applyFont="1" applyFill="1" applyBorder="1" applyAlignment="1">
      <alignment wrapText="1"/>
      <protection/>
    </xf>
    <xf numFmtId="3" fontId="3" fillId="33" borderId="10" xfId="80" applyNumberFormat="1" applyFont="1" applyFill="1" applyBorder="1" applyAlignment="1">
      <alignment wrapText="1"/>
      <protection/>
    </xf>
    <xf numFmtId="3" fontId="3" fillId="33" borderId="10" xfId="80" applyNumberFormat="1" applyFont="1" applyFill="1" applyBorder="1" applyAlignment="1">
      <alignment horizontal="right" wrapText="1"/>
      <protection/>
    </xf>
    <xf numFmtId="3" fontId="5" fillId="33" borderId="10" xfId="80" applyNumberFormat="1" applyFont="1" applyFill="1" applyBorder="1" applyAlignment="1">
      <alignment wrapText="1"/>
      <protection/>
    </xf>
    <xf numFmtId="3" fontId="5" fillId="33" borderId="10" xfId="80" applyNumberFormat="1" applyFont="1" applyFill="1" applyBorder="1" applyAlignment="1">
      <alignment horizontal="right"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8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80" applyNumberFormat="1" applyFont="1" applyFill="1" applyBorder="1" applyAlignment="1">
      <alignment wrapText="1"/>
      <protection/>
    </xf>
    <xf numFmtId="0" fontId="4" fillId="0" borderId="10" xfId="80" applyFont="1" applyFill="1" applyBorder="1" applyAlignment="1" quotePrefix="1">
      <alignment/>
      <protection/>
    </xf>
    <xf numFmtId="0" fontId="4" fillId="0" borderId="10" xfId="80" applyFont="1" applyFill="1" applyBorder="1" applyAlignment="1" quotePrefix="1">
      <alignment wrapText="1"/>
      <protection/>
    </xf>
    <xf numFmtId="0" fontId="4" fillId="0" borderId="10" xfId="80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vertical="center" wrapText="1"/>
      <protection/>
    </xf>
    <xf numFmtId="0" fontId="5" fillId="0" borderId="10" xfId="80" applyFont="1" applyFill="1" applyBorder="1" applyAlignment="1">
      <alignment vertical="center" wrapText="1"/>
      <protection/>
    </xf>
    <xf numFmtId="0" fontId="10" fillId="0" borderId="10" xfId="80" applyFont="1" applyFill="1" applyBorder="1" applyAlignment="1">
      <alignment horizontal="left" vertical="center" wrapText="1"/>
      <protection/>
    </xf>
    <xf numFmtId="0" fontId="4" fillId="0" borderId="10" xfId="80" applyFont="1" applyFill="1" applyBorder="1" applyAlignment="1">
      <alignment vertical="center"/>
      <protection/>
    </xf>
    <xf numFmtId="3" fontId="16" fillId="33" borderId="10" xfId="8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104" fillId="0" borderId="0" xfId="68" applyNumberFormat="1" applyFont="1" applyBorder="1" applyAlignment="1">
      <alignment vertical="center" wrapText="1"/>
      <protection/>
    </xf>
    <xf numFmtId="3" fontId="101" fillId="0" borderId="0" xfId="68" applyNumberFormat="1" applyFont="1" applyBorder="1">
      <alignment/>
      <protection/>
    </xf>
    <xf numFmtId="3" fontId="20" fillId="0" borderId="0" xfId="68" applyNumberFormat="1" applyFont="1" applyAlignment="1">
      <alignment wrapText="1"/>
      <protection/>
    </xf>
    <xf numFmtId="0" fontId="4" fillId="33" borderId="10" xfId="80" applyFont="1" applyFill="1" applyBorder="1" applyAlignment="1">
      <alignment horizontal="center" vertical="center" wrapText="1"/>
      <protection/>
    </xf>
    <xf numFmtId="0" fontId="4" fillId="0" borderId="10" xfId="8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80" applyFont="1" applyFill="1" applyBorder="1" applyAlignment="1">
      <alignment horizontal="center" wrapText="1"/>
      <protection/>
    </xf>
    <xf numFmtId="0" fontId="22" fillId="0" borderId="10" xfId="80" applyFont="1" applyFill="1" applyBorder="1" applyAlignment="1">
      <alignment horizontal="center" wrapText="1"/>
      <protection/>
    </xf>
    <xf numFmtId="0" fontId="16" fillId="33" borderId="10" xfId="80" applyFont="1" applyFill="1" applyBorder="1" applyAlignment="1">
      <alignment horizontal="left" vertical="center" wrapText="1"/>
      <protection/>
    </xf>
    <xf numFmtId="0" fontId="22" fillId="0" borderId="10" xfId="80" applyFont="1" applyFill="1" applyBorder="1" applyAlignment="1">
      <alignment horizontal="center"/>
      <protection/>
    </xf>
    <xf numFmtId="0" fontId="4" fillId="0" borderId="10" xfId="80" applyFont="1" applyFill="1" applyBorder="1" applyAlignment="1" quotePrefix="1">
      <alignment horizontal="center"/>
      <protection/>
    </xf>
    <xf numFmtId="3" fontId="3" fillId="0" borderId="10" xfId="80" applyNumberFormat="1" applyFont="1" applyFill="1" applyBorder="1" applyAlignment="1">
      <alignment wrapText="1"/>
      <protection/>
    </xf>
    <xf numFmtId="0" fontId="4" fillId="0" borderId="10" xfId="80" applyFont="1" applyFill="1" applyBorder="1" applyAlignment="1" quotePrefix="1">
      <alignment horizontal="left" wrapText="1"/>
      <protection/>
    </xf>
    <xf numFmtId="0" fontId="105" fillId="0" borderId="10" xfId="80" applyFont="1" applyFill="1" applyBorder="1" applyAlignment="1" quotePrefix="1">
      <alignment wrapText="1"/>
      <protection/>
    </xf>
    <xf numFmtId="0" fontId="105" fillId="0" borderId="10" xfId="80" applyFont="1" applyFill="1" applyBorder="1" applyAlignment="1">
      <alignment wrapText="1"/>
      <protection/>
    </xf>
    <xf numFmtId="0" fontId="105" fillId="0" borderId="10" xfId="8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6" fillId="0" borderId="10" xfId="8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80" applyNumberFormat="1" applyFont="1" applyFill="1" applyBorder="1" applyAlignment="1">
      <alignment horizontal="right" vertical="center" wrapText="1"/>
      <protection/>
    </xf>
    <xf numFmtId="3" fontId="104" fillId="0" borderId="14" xfId="68" applyNumberFormat="1" applyFont="1" applyBorder="1" applyAlignment="1">
      <alignment horizontal="center" vertical="center" wrapText="1"/>
      <protection/>
    </xf>
    <xf numFmtId="0" fontId="106" fillId="0" borderId="0" xfId="0" applyFont="1" applyAlignment="1">
      <alignment/>
    </xf>
    <xf numFmtId="0" fontId="8" fillId="0" borderId="10" xfId="80" applyFont="1" applyFill="1" applyBorder="1" applyAlignment="1">
      <alignment vertical="center" wrapText="1"/>
      <protection/>
    </xf>
    <xf numFmtId="3" fontId="103" fillId="0" borderId="0" xfId="68" applyNumberFormat="1" applyFont="1" applyBorder="1" applyAlignment="1">
      <alignment horizontal="left" vertical="center" wrapText="1"/>
      <protection/>
    </xf>
    <xf numFmtId="0" fontId="102" fillId="0" borderId="0" xfId="0" applyFont="1" applyAlignment="1">
      <alignment/>
    </xf>
    <xf numFmtId="3" fontId="103" fillId="0" borderId="0" xfId="68" applyNumberFormat="1" applyFont="1" applyBorder="1" applyAlignment="1">
      <alignment vertical="center" wrapText="1"/>
      <protection/>
    </xf>
    <xf numFmtId="0" fontId="4" fillId="33" borderId="10" xfId="80" applyFont="1" applyFill="1" applyBorder="1" applyAlignment="1" quotePrefix="1">
      <alignment horizontal="left" vertical="center" wrapText="1"/>
      <protection/>
    </xf>
    <xf numFmtId="3" fontId="8" fillId="33" borderId="10" xfId="80" applyNumberFormat="1" applyFont="1" applyFill="1" applyBorder="1" applyAlignment="1">
      <alignment horizontal="right" vertical="center" wrapText="1"/>
      <protection/>
    </xf>
    <xf numFmtId="3" fontId="7" fillId="33" borderId="10" xfId="80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0" fontId="4" fillId="33" borderId="10" xfId="80" applyFont="1" applyFill="1" applyBorder="1" applyAlignment="1">
      <alignment horizontal="right" vertical="center" wrapText="1"/>
      <protection/>
    </xf>
    <xf numFmtId="0" fontId="92" fillId="0" borderId="0" xfId="0" applyFont="1" applyAlignment="1">
      <alignment/>
    </xf>
    <xf numFmtId="0" fontId="107" fillId="0" borderId="0" xfId="0" applyFont="1" applyAlignment="1">
      <alignment/>
    </xf>
    <xf numFmtId="0" fontId="3" fillId="0" borderId="10" xfId="80" applyFont="1" applyFill="1" applyBorder="1" applyAlignment="1" quotePrefix="1">
      <alignment wrapText="1"/>
      <protection/>
    </xf>
    <xf numFmtId="0" fontId="3" fillId="0" borderId="10" xfId="80" applyFont="1" applyFill="1" applyBorder="1" applyAlignment="1">
      <alignment horizontal="center" wrapText="1"/>
      <protection/>
    </xf>
    <xf numFmtId="0" fontId="3" fillId="0" borderId="0" xfId="0" applyFont="1" applyFill="1" applyAlignment="1">
      <alignment/>
    </xf>
    <xf numFmtId="0" fontId="4" fillId="0" borderId="10" xfId="80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3" fontId="106" fillId="0" borderId="10" xfId="0" applyNumberFormat="1" applyFont="1" applyFill="1" applyBorder="1" applyAlignment="1">
      <alignment vertical="center" wrapText="1"/>
    </xf>
    <xf numFmtId="0" fontId="5" fillId="0" borderId="10" xfId="80" applyFont="1" applyFill="1" applyBorder="1" applyAlignment="1" quotePrefix="1">
      <alignment wrapText="1"/>
      <protection/>
    </xf>
    <xf numFmtId="0" fontId="5" fillId="0" borderId="10" xfId="80" applyFont="1" applyFill="1" applyBorder="1" applyAlignment="1">
      <alignment horizontal="center" wrapText="1"/>
      <protection/>
    </xf>
    <xf numFmtId="3" fontId="5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102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3" fontId="102" fillId="0" borderId="0" xfId="0" applyNumberFormat="1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7" fillId="0" borderId="10" xfId="0" applyFont="1" applyBorder="1" applyAlignment="1">
      <alignment horizontal="center"/>
    </xf>
    <xf numFmtId="3" fontId="102" fillId="0" borderId="10" xfId="0" applyNumberFormat="1" applyFont="1" applyBorder="1" applyAlignment="1">
      <alignment horizontal="center"/>
    </xf>
    <xf numFmtId="0" fontId="97" fillId="0" borderId="10" xfId="0" applyFont="1" applyBorder="1" applyAlignment="1">
      <alignment horizontal="left"/>
    </xf>
    <xf numFmtId="3" fontId="97" fillId="0" borderId="10" xfId="0" applyNumberFormat="1" applyFont="1" applyBorder="1" applyAlignment="1">
      <alignment/>
    </xf>
    <xf numFmtId="0" fontId="102" fillId="0" borderId="10" xfId="0" applyFont="1" applyBorder="1" applyAlignment="1">
      <alignment horizontal="left"/>
    </xf>
    <xf numFmtId="3" fontId="102" fillId="0" borderId="10" xfId="0" applyNumberFormat="1" applyFont="1" applyBorder="1" applyAlignment="1">
      <alignment/>
    </xf>
    <xf numFmtId="0" fontId="102" fillId="0" borderId="10" xfId="0" applyFont="1" applyBorder="1" applyAlignment="1">
      <alignment horizontal="left" wrapText="1"/>
    </xf>
    <xf numFmtId="0" fontId="92" fillId="0" borderId="0" xfId="0" applyFont="1" applyAlignment="1">
      <alignment horizontal="right"/>
    </xf>
    <xf numFmtId="3" fontId="97" fillId="0" borderId="0" xfId="0" applyNumberFormat="1" applyFont="1" applyAlignment="1">
      <alignment/>
    </xf>
    <xf numFmtId="3" fontId="4" fillId="33" borderId="10" xfId="80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4" fontId="4" fillId="0" borderId="10" xfId="80" applyNumberFormat="1" applyFont="1" applyFill="1" applyBorder="1" applyAlignment="1">
      <alignment horizontal="center" vertical="center"/>
      <protection/>
    </xf>
    <xf numFmtId="0" fontId="4" fillId="33" borderId="10" xfId="80" applyFont="1" applyFill="1" applyBorder="1" applyAlignment="1">
      <alignment vertical="center"/>
      <protection/>
    </xf>
    <xf numFmtId="0" fontId="3" fillId="33" borderId="10" xfId="80" applyFont="1" applyFill="1" applyBorder="1" applyAlignment="1">
      <alignment vertical="center"/>
      <protection/>
    </xf>
    <xf numFmtId="3" fontId="3" fillId="33" borderId="10" xfId="80" applyNumberFormat="1" applyFont="1" applyFill="1" applyBorder="1" applyAlignment="1">
      <alignment vertical="center" wrapText="1"/>
      <protection/>
    </xf>
    <xf numFmtId="0" fontId="29" fillId="0" borderId="0" xfId="64" applyFont="1" applyBorder="1" applyAlignment="1">
      <alignment/>
      <protection/>
    </xf>
    <xf numFmtId="0" fontId="31" fillId="0" borderId="0" xfId="64" applyFont="1" applyFill="1">
      <alignment/>
      <protection/>
    </xf>
    <xf numFmtId="0" fontId="13" fillId="0" borderId="0" xfId="82" applyFont="1">
      <alignment/>
      <protection/>
    </xf>
    <xf numFmtId="0" fontId="8" fillId="0" borderId="0" xfId="72" applyNumberFormat="1" applyFont="1" applyFill="1" applyBorder="1" applyAlignment="1" applyProtection="1">
      <alignment/>
      <protection locked="0"/>
    </xf>
    <xf numFmtId="0" fontId="13" fillId="0" borderId="10" xfId="82" applyFont="1" applyBorder="1">
      <alignment/>
      <protection/>
    </xf>
    <xf numFmtId="0" fontId="29" fillId="0" borderId="10" xfId="64" applyFont="1" applyFill="1" applyBorder="1" applyAlignment="1">
      <alignment horizontal="center"/>
      <protection/>
    </xf>
    <xf numFmtId="0" fontId="32" fillId="0" borderId="10" xfId="64" applyFont="1" applyFill="1" applyBorder="1" applyAlignment="1">
      <alignment horizontal="center"/>
      <protection/>
    </xf>
    <xf numFmtId="4" fontId="3" fillId="0" borderId="10" xfId="72" applyNumberFormat="1" applyFont="1" applyFill="1" applyBorder="1" applyAlignment="1" applyProtection="1">
      <alignment horizontal="center"/>
      <protection locked="0"/>
    </xf>
    <xf numFmtId="14" fontId="33" fillId="0" borderId="10" xfId="72" applyNumberFormat="1" applyFont="1" applyFill="1" applyBorder="1" applyAlignment="1" applyProtection="1">
      <alignment horizontal="center"/>
      <protection locked="0"/>
    </xf>
    <xf numFmtId="4" fontId="7" fillId="0" borderId="10" xfId="72" applyNumberFormat="1" applyFont="1" applyFill="1" applyBorder="1" applyAlignment="1" applyProtection="1">
      <alignment/>
      <protection locked="0"/>
    </xf>
    <xf numFmtId="4" fontId="8" fillId="0" borderId="10" xfId="72" applyNumberFormat="1" applyFont="1" applyFill="1" applyBorder="1" applyAlignment="1" applyProtection="1">
      <alignment/>
      <protection locked="0"/>
    </xf>
    <xf numFmtId="4" fontId="17" fillId="0" borderId="10" xfId="72" applyNumberFormat="1" applyFont="1" applyFill="1" applyBorder="1" applyAlignment="1" applyProtection="1">
      <alignment/>
      <protection locked="0"/>
    </xf>
    <xf numFmtId="4" fontId="9" fillId="0" borderId="10" xfId="72" applyNumberFormat="1" applyFont="1" applyFill="1" applyBorder="1" applyAlignment="1" applyProtection="1">
      <alignment wrapText="1"/>
      <protection locked="0"/>
    </xf>
    <xf numFmtId="4" fontId="34" fillId="0" borderId="10" xfId="72" applyNumberFormat="1" applyFont="1" applyFill="1" applyBorder="1" applyAlignment="1" applyProtection="1">
      <alignment/>
      <protection locked="0"/>
    </xf>
    <xf numFmtId="4" fontId="35" fillId="0" borderId="10" xfId="72" applyNumberFormat="1" applyFont="1" applyFill="1" applyBorder="1" applyAlignment="1" applyProtection="1">
      <alignment wrapText="1"/>
      <protection locked="0"/>
    </xf>
    <xf numFmtId="4" fontId="35" fillId="0" borderId="10" xfId="72" applyNumberFormat="1" applyFont="1" applyFill="1" applyBorder="1" applyAlignment="1" applyProtection="1">
      <alignment/>
      <protection locked="0"/>
    </xf>
    <xf numFmtId="4" fontId="17" fillId="0" borderId="10" xfId="72" applyNumberFormat="1" applyFont="1" applyFill="1" applyBorder="1" applyAlignment="1" applyProtection="1">
      <alignment wrapText="1"/>
      <protection locked="0"/>
    </xf>
    <xf numFmtId="4" fontId="9" fillId="0" borderId="10" xfId="72" applyNumberFormat="1" applyFont="1" applyFill="1" applyBorder="1" applyAlignment="1" applyProtection="1">
      <alignment/>
      <protection locked="0"/>
    </xf>
    <xf numFmtId="0" fontId="7" fillId="0" borderId="0" xfId="72" applyNumberFormat="1" applyFont="1" applyFill="1" applyBorder="1" applyAlignment="1" applyProtection="1">
      <alignment/>
      <protection locked="0"/>
    </xf>
    <xf numFmtId="4" fontId="10" fillId="0" borderId="10" xfId="72" applyNumberFormat="1" applyFont="1" applyFill="1" applyBorder="1" applyAlignment="1" applyProtection="1">
      <alignment/>
      <protection locked="0"/>
    </xf>
    <xf numFmtId="4" fontId="15" fillId="0" borderId="10" xfId="72" applyNumberFormat="1" applyFont="1" applyFill="1" applyBorder="1" applyAlignment="1" applyProtection="1">
      <alignment/>
      <protection locked="0"/>
    </xf>
    <xf numFmtId="0" fontId="9" fillId="0" borderId="0" xfId="72" applyNumberFormat="1" applyFont="1" applyFill="1" applyBorder="1" applyAlignment="1" applyProtection="1">
      <alignment/>
      <protection locked="0"/>
    </xf>
    <xf numFmtId="0" fontId="8" fillId="0" borderId="10" xfId="72" applyNumberFormat="1" applyFont="1" applyFill="1" applyBorder="1" applyAlignment="1" applyProtection="1">
      <alignment/>
      <protection locked="0"/>
    </xf>
    <xf numFmtId="0" fontId="10" fillId="0" borderId="0" xfId="72" applyNumberFormat="1" applyFont="1" applyFill="1" applyBorder="1" applyAlignment="1" applyProtection="1">
      <alignment/>
      <protection locked="0"/>
    </xf>
    <xf numFmtId="0" fontId="17" fillId="0" borderId="0" xfId="72" applyNumberFormat="1" applyFont="1" applyFill="1" applyBorder="1" applyAlignment="1" applyProtection="1">
      <alignment/>
      <protection locked="0"/>
    </xf>
    <xf numFmtId="4" fontId="3" fillId="0" borderId="10" xfId="72" applyNumberFormat="1" applyFont="1" applyFill="1" applyBorder="1" applyAlignment="1" applyProtection="1">
      <alignment/>
      <protection locked="0"/>
    </xf>
    <xf numFmtId="0" fontId="37" fillId="0" borderId="10" xfId="82" applyFont="1" applyBorder="1">
      <alignment/>
      <protection/>
    </xf>
    <xf numFmtId="0" fontId="38" fillId="0" borderId="10" xfId="64" applyFont="1" applyFill="1" applyBorder="1" applyAlignment="1">
      <alignment horizontal="center"/>
      <protection/>
    </xf>
    <xf numFmtId="0" fontId="37" fillId="0" borderId="0" xfId="82" applyFont="1">
      <alignment/>
      <protection/>
    </xf>
    <xf numFmtId="4" fontId="37" fillId="0" borderId="0" xfId="72" applyNumberFormat="1" applyFont="1" applyFill="1" applyBorder="1" applyAlignment="1" applyProtection="1">
      <alignment/>
      <protection locked="0"/>
    </xf>
    <xf numFmtId="4" fontId="39" fillId="0" borderId="10" xfId="72" applyNumberFormat="1" applyFont="1" applyFill="1" applyBorder="1" applyAlignment="1" applyProtection="1">
      <alignment/>
      <protection locked="0"/>
    </xf>
    <xf numFmtId="4" fontId="37" fillId="0" borderId="10" xfId="72" applyNumberFormat="1" applyFont="1" applyFill="1" applyBorder="1" applyAlignment="1" applyProtection="1">
      <alignment/>
      <protection locked="0"/>
    </xf>
    <xf numFmtId="4" fontId="40" fillId="0" borderId="10" xfId="72" applyNumberFormat="1" applyFont="1" applyFill="1" applyBorder="1" applyAlignment="1" applyProtection="1">
      <alignment/>
      <protection locked="0"/>
    </xf>
    <xf numFmtId="4" fontId="41" fillId="0" borderId="10" xfId="72" applyNumberFormat="1" applyFont="1" applyFill="1" applyBorder="1" applyAlignment="1" applyProtection="1">
      <alignment/>
      <protection locked="0"/>
    </xf>
    <xf numFmtId="4" fontId="41" fillId="0" borderId="10" xfId="76" applyNumberFormat="1" applyFont="1" applyFill="1" applyBorder="1" applyAlignment="1" applyProtection="1">
      <alignment/>
      <protection locked="0"/>
    </xf>
    <xf numFmtId="4" fontId="39" fillId="34" borderId="10" xfId="72" applyNumberFormat="1" applyFont="1" applyFill="1" applyBorder="1" applyAlignment="1" applyProtection="1">
      <alignment/>
      <protection locked="0"/>
    </xf>
    <xf numFmtId="4" fontId="41" fillId="34" borderId="10" xfId="72" applyNumberFormat="1" applyFont="1" applyFill="1" applyBorder="1" applyAlignment="1" applyProtection="1">
      <alignment/>
      <protection locked="0"/>
    </xf>
    <xf numFmtId="4" fontId="42" fillId="34" borderId="10" xfId="72" applyNumberFormat="1" applyFont="1" applyFill="1" applyBorder="1" applyAlignment="1" applyProtection="1">
      <alignment/>
      <protection locked="0"/>
    </xf>
    <xf numFmtId="4" fontId="43" fillId="0" borderId="10" xfId="72" applyNumberFormat="1" applyFont="1" applyFill="1" applyBorder="1" applyAlignment="1" applyProtection="1">
      <alignment/>
      <protection locked="0"/>
    </xf>
    <xf numFmtId="4" fontId="108" fillId="0" borderId="0" xfId="72" applyNumberFormat="1" applyFont="1" applyFill="1" applyBorder="1" applyAlignment="1" applyProtection="1">
      <alignment/>
      <protection locked="0"/>
    </xf>
    <xf numFmtId="4" fontId="44" fillId="0" borderId="10" xfId="72" applyNumberFormat="1" applyFont="1" applyFill="1" applyBorder="1" applyAlignment="1" applyProtection="1">
      <alignment/>
      <protection locked="0"/>
    </xf>
    <xf numFmtId="4" fontId="12" fillId="0" borderId="10" xfId="72" applyNumberFormat="1" applyFont="1" applyFill="1" applyBorder="1" applyAlignment="1" applyProtection="1">
      <alignment/>
      <protection locked="0"/>
    </xf>
    <xf numFmtId="4" fontId="12" fillId="0" borderId="0" xfId="72" applyNumberFormat="1" applyFont="1" applyFill="1" applyBorder="1" applyAlignment="1" applyProtection="1">
      <alignment/>
      <protection locked="0"/>
    </xf>
    <xf numFmtId="4" fontId="39" fillId="35" borderId="10" xfId="72" applyNumberFormat="1" applyFont="1" applyFill="1" applyBorder="1" applyAlignment="1" applyProtection="1">
      <alignment wrapText="1"/>
      <protection locked="0"/>
    </xf>
    <xf numFmtId="4" fontId="39" fillId="35" borderId="10" xfId="72" applyNumberFormat="1" applyFont="1" applyFill="1" applyBorder="1" applyAlignment="1" applyProtection="1">
      <alignment/>
      <protection locked="0"/>
    </xf>
    <xf numFmtId="4" fontId="41" fillId="35" borderId="10" xfId="72" applyNumberFormat="1" applyFont="1" applyFill="1" applyBorder="1" applyAlignment="1" applyProtection="1">
      <alignment/>
      <protection locked="0"/>
    </xf>
    <xf numFmtId="4" fontId="39" fillId="0" borderId="0" xfId="72" applyNumberFormat="1" applyFont="1" applyFill="1" applyBorder="1" applyAlignment="1" applyProtection="1">
      <alignment/>
      <protection locked="0"/>
    </xf>
    <xf numFmtId="0" fontId="29" fillId="0" borderId="0" xfId="67" applyFont="1" applyBorder="1" applyAlignment="1">
      <alignment/>
      <protection/>
    </xf>
    <xf numFmtId="0" fontId="31" fillId="0" borderId="0" xfId="67" applyFont="1" applyFill="1">
      <alignment/>
      <protection/>
    </xf>
    <xf numFmtId="0" fontId="29" fillId="0" borderId="10" xfId="67" applyFont="1" applyFill="1" applyBorder="1" applyAlignment="1">
      <alignment horizontal="center"/>
      <protection/>
    </xf>
    <xf numFmtId="0" fontId="32" fillId="0" borderId="10" xfId="67" applyFont="1" applyFill="1" applyBorder="1" applyAlignment="1">
      <alignment horizontal="center"/>
      <protection/>
    </xf>
    <xf numFmtId="4" fontId="45" fillId="0" borderId="10" xfId="81" applyNumberFormat="1" applyFont="1" applyFill="1" applyBorder="1" applyAlignment="1" applyProtection="1">
      <alignment/>
      <protection locked="0"/>
    </xf>
    <xf numFmtId="4" fontId="45" fillId="0" borderId="10" xfId="81" applyNumberFormat="1" applyFont="1" applyFill="1" applyBorder="1" applyAlignment="1" applyProtection="1">
      <alignment horizontal="center"/>
      <protection locked="0"/>
    </xf>
    <xf numFmtId="0" fontId="12" fillId="0" borderId="0" xfId="81">
      <alignment/>
      <protection/>
    </xf>
    <xf numFmtId="4" fontId="29" fillId="0" borderId="10" xfId="71" applyNumberFormat="1" applyFont="1" applyFill="1" applyBorder="1" applyAlignment="1" applyProtection="1">
      <alignment/>
      <protection locked="0"/>
    </xf>
    <xf numFmtId="4" fontId="29" fillId="0" borderId="10" xfId="71" applyNumberFormat="1" applyFont="1" applyFill="1" applyBorder="1" applyAlignment="1" applyProtection="1">
      <alignment horizontal="right"/>
      <protection locked="0"/>
    </xf>
    <xf numFmtId="0" fontId="12" fillId="0" borderId="0" xfId="71">
      <alignment/>
      <protection/>
    </xf>
    <xf numFmtId="4" fontId="29" fillId="0" borderId="10" xfId="71" applyNumberFormat="1" applyFont="1" applyFill="1" applyBorder="1" applyAlignment="1" applyProtection="1">
      <alignment horizontal="right"/>
      <protection locked="0"/>
    </xf>
    <xf numFmtId="4" fontId="31" fillId="0" borderId="10" xfId="71" applyNumberFormat="1" applyFont="1" applyFill="1" applyBorder="1" applyAlignment="1" applyProtection="1">
      <alignment horizontal="right"/>
      <protection locked="0"/>
    </xf>
    <xf numFmtId="4" fontId="31" fillId="0" borderId="10" xfId="71" applyNumberFormat="1" applyFont="1" applyFill="1" applyBorder="1" applyAlignment="1" applyProtection="1">
      <alignment/>
      <protection locked="0"/>
    </xf>
    <xf numFmtId="4" fontId="29" fillId="0" borderId="10" xfId="71" applyNumberFormat="1" applyFont="1" applyFill="1" applyBorder="1" applyAlignment="1" applyProtection="1">
      <alignment/>
      <protection locked="0"/>
    </xf>
    <xf numFmtId="4" fontId="31" fillId="0" borderId="10" xfId="71" applyNumberFormat="1" applyFont="1" applyFill="1" applyBorder="1" applyAlignment="1" applyProtection="1">
      <alignment/>
      <protection locked="0"/>
    </xf>
    <xf numFmtId="0" fontId="12" fillId="0" borderId="0" xfId="71" applyFont="1">
      <alignment/>
      <protection/>
    </xf>
    <xf numFmtId="0" fontId="44" fillId="0" borderId="10" xfId="71" applyFont="1" applyBorder="1">
      <alignment/>
      <protection/>
    </xf>
    <xf numFmtId="0" fontId="12" fillId="0" borderId="10" xfId="71" applyBorder="1">
      <alignment/>
      <protection/>
    </xf>
    <xf numFmtId="0" fontId="29" fillId="0" borderId="0" xfId="60" applyFont="1" applyBorder="1" applyAlignment="1">
      <alignment/>
      <protection/>
    </xf>
    <xf numFmtId="0" fontId="31" fillId="0" borderId="0" xfId="60" applyFont="1" applyFill="1">
      <alignment/>
      <protection/>
    </xf>
    <xf numFmtId="0" fontId="29" fillId="0" borderId="10" xfId="60" applyFont="1" applyFill="1" applyBorder="1" applyAlignment="1">
      <alignment horizontal="center"/>
      <protection/>
    </xf>
    <xf numFmtId="0" fontId="32" fillId="0" borderId="10" xfId="60" applyFont="1" applyFill="1" applyBorder="1" applyAlignment="1">
      <alignment horizontal="center"/>
      <protection/>
    </xf>
    <xf numFmtId="4" fontId="31" fillId="0" borderId="10" xfId="77" applyNumberFormat="1" applyFont="1" applyFill="1" applyBorder="1" applyAlignment="1" applyProtection="1">
      <alignment/>
      <protection locked="0"/>
    </xf>
    <xf numFmtId="0" fontId="12" fillId="0" borderId="0" xfId="77">
      <alignment/>
      <protection/>
    </xf>
    <xf numFmtId="4" fontId="29" fillId="36" borderId="10" xfId="77" applyNumberFormat="1" applyFont="1" applyFill="1" applyBorder="1" applyAlignment="1" applyProtection="1">
      <alignment/>
      <protection locked="0"/>
    </xf>
    <xf numFmtId="4" fontId="3" fillId="0" borderId="10" xfId="75" applyNumberFormat="1" applyFont="1" applyFill="1" applyBorder="1" applyAlignment="1" applyProtection="1">
      <alignment horizontal="center"/>
      <protection locked="0"/>
    </xf>
    <xf numFmtId="4" fontId="3" fillId="0" borderId="10" xfId="75" applyNumberFormat="1" applyFont="1" applyFill="1" applyBorder="1" applyAlignment="1" applyProtection="1">
      <alignment/>
      <protection locked="0"/>
    </xf>
    <xf numFmtId="0" fontId="8" fillId="0" borderId="0" xfId="75" applyNumberFormat="1" applyFont="1" applyFill="1" applyBorder="1" applyAlignment="1" applyProtection="1">
      <alignment/>
      <protection locked="0"/>
    </xf>
    <xf numFmtId="4" fontId="3" fillId="0" borderId="10" xfId="75" applyNumberFormat="1" applyFont="1" applyFill="1" applyBorder="1" applyAlignment="1" applyProtection="1">
      <alignment horizontal="right"/>
      <protection locked="0"/>
    </xf>
    <xf numFmtId="4" fontId="3" fillId="37" borderId="10" xfId="75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vertical="center"/>
      <protection locked="0"/>
    </xf>
    <xf numFmtId="3" fontId="46" fillId="0" borderId="10" xfId="72" applyNumberFormat="1" applyFont="1" applyFill="1" applyBorder="1" applyAlignment="1" applyProtection="1">
      <alignment horizontal="center" vertical="center" wrapText="1"/>
      <protection locked="0"/>
    </xf>
    <xf numFmtId="3" fontId="46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/>
      <protection locked="0"/>
    </xf>
    <xf numFmtId="3" fontId="4" fillId="0" borderId="10" xfId="79" applyNumberFormat="1" applyFont="1" applyFill="1" applyBorder="1" applyAlignment="1" applyProtection="1">
      <alignment horizontal="right"/>
      <protection locked="0"/>
    </xf>
    <xf numFmtId="0" fontId="4" fillId="0" borderId="10" xfId="72" applyNumberFormat="1" applyFont="1" applyFill="1" applyBorder="1" applyAlignment="1" applyProtection="1">
      <alignment/>
      <protection locked="0"/>
    </xf>
    <xf numFmtId="3" fontId="28" fillId="0" borderId="10" xfId="79" applyNumberFormat="1" applyFont="1" applyFill="1" applyBorder="1" applyAlignment="1" applyProtection="1">
      <alignment horizontal="right"/>
      <protection locked="0"/>
    </xf>
    <xf numFmtId="3" fontId="28" fillId="0" borderId="10" xfId="79" applyNumberFormat="1" applyFont="1" applyFill="1" applyBorder="1" applyAlignment="1" applyProtection="1">
      <alignment/>
      <protection locked="0"/>
    </xf>
    <xf numFmtId="0" fontId="4" fillId="0" borderId="0" xfId="72" applyNumberFormat="1" applyFont="1" applyFill="1" applyBorder="1" applyAlignment="1" applyProtection="1">
      <alignment/>
      <protection locked="0"/>
    </xf>
    <xf numFmtId="3" fontId="3" fillId="0" borderId="10" xfId="72" applyNumberFormat="1" applyFont="1" applyFill="1" applyBorder="1" applyAlignment="1" applyProtection="1">
      <alignment/>
      <protection locked="0"/>
    </xf>
    <xf numFmtId="0" fontId="3" fillId="0" borderId="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horizontal="right"/>
      <protection locked="0"/>
    </xf>
    <xf numFmtId="3" fontId="3" fillId="0" borderId="10" xfId="72" applyNumberFormat="1" applyFont="1" applyFill="1" applyBorder="1" applyAlignment="1" applyProtection="1">
      <alignment wrapText="1"/>
      <protection locked="0"/>
    </xf>
    <xf numFmtId="3" fontId="3" fillId="0" borderId="10" xfId="72" applyNumberFormat="1" applyFont="1" applyFill="1" applyBorder="1" applyAlignment="1" applyProtection="1">
      <alignment horizontal="right"/>
      <protection locked="0"/>
    </xf>
    <xf numFmtId="3" fontId="4" fillId="0" borderId="10" xfId="72" applyNumberFormat="1" applyFont="1" applyFill="1" applyBorder="1" applyAlignment="1" applyProtection="1">
      <alignment wrapText="1"/>
      <protection locked="0"/>
    </xf>
    <xf numFmtId="0" fontId="28" fillId="0" borderId="0" xfId="79" applyNumberFormat="1" applyFont="1" applyFill="1" applyBorder="1" applyAlignment="1" applyProtection="1">
      <alignment/>
      <protection locked="0"/>
    </xf>
    <xf numFmtId="0" fontId="47" fillId="0" borderId="10" xfId="74" applyNumberFormat="1" applyFont="1" applyFill="1" applyBorder="1" applyAlignment="1" applyProtection="1">
      <alignment/>
      <protection locked="0"/>
    </xf>
    <xf numFmtId="49" fontId="48" fillId="0" borderId="10" xfId="74" applyNumberFormat="1" applyFont="1" applyFill="1" applyBorder="1" applyAlignment="1" applyProtection="1">
      <alignment/>
      <protection locked="0"/>
    </xf>
    <xf numFmtId="49" fontId="48" fillId="0" borderId="10" xfId="74" applyNumberFormat="1" applyFont="1" applyFill="1" applyBorder="1" applyAlignment="1" applyProtection="1">
      <alignment horizontal="right"/>
      <protection locked="0"/>
    </xf>
    <xf numFmtId="0" fontId="47" fillId="0" borderId="0" xfId="74" applyNumberFormat="1" applyFont="1" applyFill="1" applyBorder="1" applyAlignment="1" applyProtection="1">
      <alignment/>
      <protection locked="0"/>
    </xf>
    <xf numFmtId="3" fontId="49" fillId="0" borderId="10" xfId="74" applyNumberFormat="1" applyFont="1" applyBorder="1">
      <alignment/>
      <protection/>
    </xf>
    <xf numFmtId="49" fontId="47" fillId="0" borderId="10" xfId="74" applyNumberFormat="1" applyFont="1" applyFill="1" applyBorder="1" applyAlignment="1" applyProtection="1">
      <alignment horizontal="right"/>
      <protection locked="0"/>
    </xf>
    <xf numFmtId="0" fontId="48" fillId="0" borderId="10" xfId="74" applyNumberFormat="1" applyFont="1" applyFill="1" applyBorder="1" applyAlignment="1" applyProtection="1">
      <alignment wrapText="1"/>
      <protection locked="0"/>
    </xf>
    <xf numFmtId="3" fontId="50" fillId="0" borderId="10" xfId="74" applyNumberFormat="1" applyFont="1" applyBorder="1">
      <alignment/>
      <protection/>
    </xf>
    <xf numFmtId="0" fontId="48" fillId="0" borderId="0" xfId="74" applyNumberFormat="1" applyFont="1" applyFill="1" applyBorder="1" applyAlignment="1" applyProtection="1">
      <alignment/>
      <protection locked="0"/>
    </xf>
    <xf numFmtId="0" fontId="47" fillId="0" borderId="10" xfId="74" applyNumberFormat="1" applyFont="1" applyFill="1" applyBorder="1" applyAlignment="1" applyProtection="1">
      <alignment wrapText="1"/>
      <protection locked="0"/>
    </xf>
    <xf numFmtId="0" fontId="48" fillId="0" borderId="10" xfId="74" applyNumberFormat="1" applyFont="1" applyFill="1" applyBorder="1" applyAlignment="1" applyProtection="1">
      <alignment/>
      <protection locked="0"/>
    </xf>
    <xf numFmtId="0" fontId="48" fillId="36" borderId="10" xfId="74" applyNumberFormat="1" applyFont="1" applyFill="1" applyBorder="1" applyAlignment="1" applyProtection="1">
      <alignment/>
      <protection locked="0"/>
    </xf>
    <xf numFmtId="3" fontId="50" fillId="38" borderId="10" xfId="74" applyNumberFormat="1" applyFont="1" applyFill="1" applyBorder="1">
      <alignment/>
      <protection/>
    </xf>
    <xf numFmtId="0" fontId="28" fillId="0" borderId="0" xfId="72" applyNumberFormat="1" applyFont="1" applyFill="1" applyBorder="1" applyAlignment="1" applyProtection="1">
      <alignment/>
      <protection locked="0"/>
    </xf>
    <xf numFmtId="0" fontId="31" fillId="0" borderId="10" xfId="67" applyFont="1" applyBorder="1">
      <alignment/>
      <protection/>
    </xf>
    <xf numFmtId="0" fontId="31" fillId="0" borderId="0" xfId="67" applyFont="1">
      <alignment/>
      <protection/>
    </xf>
    <xf numFmtId="4" fontId="51" fillId="0" borderId="10" xfId="72" applyNumberFormat="1" applyFont="1" applyFill="1" applyBorder="1" applyAlignment="1" applyProtection="1">
      <alignment horizontal="center" vertical="center"/>
      <protection locked="0"/>
    </xf>
    <xf numFmtId="4" fontId="51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72">
      <alignment/>
      <protection/>
    </xf>
    <xf numFmtId="4" fontId="44" fillId="39" borderId="10" xfId="83" applyNumberFormat="1" applyFont="1" applyFill="1" applyBorder="1">
      <alignment/>
      <protection/>
    </xf>
    <xf numFmtId="4" fontId="44" fillId="39" borderId="10" xfId="83" applyNumberFormat="1" applyFont="1" applyFill="1" applyBorder="1">
      <alignment/>
      <protection/>
    </xf>
    <xf numFmtId="4" fontId="44" fillId="0" borderId="0" xfId="83" applyNumberFormat="1" applyFont="1">
      <alignment/>
      <protection/>
    </xf>
    <xf numFmtId="4" fontId="12" fillId="0" borderId="10" xfId="83" applyNumberFormat="1" applyBorder="1" applyAlignment="1">
      <alignment wrapText="1"/>
      <protection/>
    </xf>
    <xf numFmtId="4" fontId="12" fillId="0" borderId="10" xfId="83" applyNumberFormat="1" applyBorder="1">
      <alignment/>
      <protection/>
    </xf>
    <xf numFmtId="4" fontId="44" fillId="40" borderId="10" xfId="83" applyNumberFormat="1" applyFont="1" applyFill="1" applyBorder="1">
      <alignment/>
      <protection/>
    </xf>
    <xf numFmtId="4" fontId="12" fillId="0" borderId="0" xfId="83" applyNumberFormat="1">
      <alignment/>
      <protection/>
    </xf>
    <xf numFmtId="4" fontId="44" fillId="0" borderId="10" xfId="83" applyNumberFormat="1" applyFont="1" applyBorder="1" applyAlignment="1">
      <alignment wrapText="1"/>
      <protection/>
    </xf>
    <xf numFmtId="4" fontId="44" fillId="0" borderId="10" xfId="83" applyNumberFormat="1" applyFont="1" applyBorder="1">
      <alignment/>
      <protection/>
    </xf>
    <xf numFmtId="4" fontId="44" fillId="0" borderId="0" xfId="83" applyNumberFormat="1" applyFont="1">
      <alignment/>
      <protection/>
    </xf>
    <xf numFmtId="4" fontId="44" fillId="0" borderId="10" xfId="83" applyNumberFormat="1" applyFont="1" applyFill="1" applyBorder="1">
      <alignment/>
      <protection/>
    </xf>
    <xf numFmtId="4" fontId="12" fillId="0" borderId="10" xfId="83" applyNumberFormat="1" applyFont="1" applyFill="1" applyBorder="1">
      <alignment/>
      <protection/>
    </xf>
    <xf numFmtId="4" fontId="12" fillId="0" borderId="10" xfId="83" applyNumberFormat="1" applyFont="1" applyFill="1" applyBorder="1">
      <alignment/>
      <protection/>
    </xf>
    <xf numFmtId="4" fontId="12" fillId="0" borderId="10" xfId="83" applyNumberFormat="1" applyFont="1" applyBorder="1">
      <alignment/>
      <protection/>
    </xf>
    <xf numFmtId="4" fontId="12" fillId="0" borderId="0" xfId="83" applyNumberFormat="1" applyFont="1">
      <alignment/>
      <protection/>
    </xf>
    <xf numFmtId="4" fontId="12" fillId="0" borderId="10" xfId="83" applyNumberFormat="1" applyFont="1" applyBorder="1" applyAlignment="1">
      <alignment wrapText="1"/>
      <protection/>
    </xf>
    <xf numFmtId="4" fontId="44" fillId="0" borderId="10" xfId="83" applyNumberFormat="1" applyFont="1" applyBorder="1">
      <alignment/>
      <protection/>
    </xf>
    <xf numFmtId="0" fontId="92" fillId="0" borderId="0" xfId="0" applyFont="1" applyAlignment="1">
      <alignment vertical="center"/>
    </xf>
    <xf numFmtId="14" fontId="92" fillId="0" borderId="0" xfId="0" applyNumberFormat="1" applyFont="1" applyAlignment="1">
      <alignment horizontal="right"/>
    </xf>
    <xf numFmtId="0" fontId="21" fillId="0" borderId="10" xfId="0" applyFont="1" applyFill="1" applyBorder="1" applyAlignment="1">
      <alignment horizontal="center"/>
    </xf>
    <xf numFmtId="3" fontId="22" fillId="33" borderId="10" xfId="80" applyNumberFormat="1" applyFont="1" applyFill="1" applyBorder="1" applyAlignment="1">
      <alignment horizontal="right" vertical="center" wrapText="1"/>
      <protection/>
    </xf>
    <xf numFmtId="3" fontId="21" fillId="33" borderId="10" xfId="80" applyNumberFormat="1" applyFont="1" applyFill="1" applyBorder="1" applyAlignment="1">
      <alignment horizontal="right" vertical="center" wrapText="1"/>
      <protection/>
    </xf>
    <xf numFmtId="0" fontId="78" fillId="0" borderId="0" xfId="0" applyFont="1" applyAlignment="1">
      <alignment horizontal="right"/>
    </xf>
    <xf numFmtId="0" fontId="4" fillId="0" borderId="10" xfId="80" applyFont="1" applyFill="1" applyBorder="1" applyAlignment="1">
      <alignment horizontal="center" vertical="center"/>
      <protection/>
    </xf>
    <xf numFmtId="0" fontId="21" fillId="0" borderId="10" xfId="80" applyFont="1" applyFill="1" applyBorder="1" applyAlignment="1">
      <alignment vertical="center" wrapText="1"/>
      <protection/>
    </xf>
    <xf numFmtId="3" fontId="4" fillId="33" borderId="10" xfId="80" applyNumberFormat="1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vertical="center" wrapText="1"/>
      <protection/>
    </xf>
    <xf numFmtId="0" fontId="21" fillId="0" borderId="10" xfId="80" applyFont="1" applyFill="1" applyBorder="1" applyAlignment="1">
      <alignment vertical="center"/>
      <protection/>
    </xf>
    <xf numFmtId="3" fontId="4" fillId="33" borderId="10" xfId="80" applyNumberFormat="1" applyFont="1" applyFill="1" applyBorder="1" applyAlignment="1">
      <alignment wrapText="1"/>
      <protection/>
    </xf>
    <xf numFmtId="0" fontId="10" fillId="0" borderId="10" xfId="80" applyFont="1" applyFill="1" applyBorder="1" applyAlignment="1">
      <alignment wrapText="1"/>
      <protection/>
    </xf>
    <xf numFmtId="0" fontId="102" fillId="0" borderId="0" xfId="0" applyFont="1" applyAlignment="1">
      <alignment horizontal="center"/>
    </xf>
    <xf numFmtId="0" fontId="4" fillId="0" borderId="10" xfId="80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5" xfId="80" applyFont="1" applyFill="1" applyBorder="1" applyAlignment="1">
      <alignment horizontal="center" vertical="center" wrapText="1"/>
      <protection/>
    </xf>
    <xf numFmtId="0" fontId="4" fillId="0" borderId="16" xfId="80" applyFont="1" applyFill="1" applyBorder="1" applyAlignment="1">
      <alignment horizontal="center" vertical="center" wrapText="1"/>
      <protection/>
    </xf>
    <xf numFmtId="0" fontId="4" fillId="0" borderId="17" xfId="80" applyFont="1" applyFill="1" applyBorder="1" applyAlignment="1">
      <alignment horizontal="center" vertical="center" wrapText="1"/>
      <protection/>
    </xf>
    <xf numFmtId="0" fontId="4" fillId="33" borderId="12" xfId="80" applyFont="1" applyFill="1" applyBorder="1" applyAlignment="1">
      <alignment horizontal="left" vertical="center" wrapText="1"/>
      <protection/>
    </xf>
    <xf numFmtId="0" fontId="4" fillId="33" borderId="14" xfId="80" applyFont="1" applyFill="1" applyBorder="1" applyAlignment="1">
      <alignment horizontal="left" vertical="center" wrapText="1"/>
      <protection/>
    </xf>
    <xf numFmtId="3" fontId="4" fillId="33" borderId="12" xfId="80" applyNumberFormat="1" applyFont="1" applyFill="1" applyBorder="1" applyAlignment="1">
      <alignment vertical="center" wrapText="1"/>
      <protection/>
    </xf>
    <xf numFmtId="3" fontId="4" fillId="33" borderId="14" xfId="80" applyNumberFormat="1" applyFont="1" applyFill="1" applyBorder="1" applyAlignment="1">
      <alignment vertical="center" wrapText="1"/>
      <protection/>
    </xf>
    <xf numFmtId="0" fontId="4" fillId="33" borderId="10" xfId="80" applyFont="1" applyFill="1" applyBorder="1" applyAlignment="1">
      <alignment vertical="center"/>
      <protection/>
    </xf>
    <xf numFmtId="3" fontId="4" fillId="33" borderId="10" xfId="80" applyNumberFormat="1" applyFont="1" applyFill="1" applyBorder="1" applyAlignment="1">
      <alignment horizontal="center" vertical="center" wrapText="1"/>
      <protection/>
    </xf>
    <xf numFmtId="3" fontId="4" fillId="33" borderId="15" xfId="80" applyNumberFormat="1" applyFont="1" applyFill="1" applyBorder="1" applyAlignment="1">
      <alignment horizontal="center" vertical="center" wrapText="1"/>
      <protection/>
    </xf>
    <xf numFmtId="3" fontId="4" fillId="33" borderId="17" xfId="80" applyNumberFormat="1" applyFont="1" applyFill="1" applyBorder="1" applyAlignment="1">
      <alignment horizontal="center" vertical="center" wrapText="1"/>
      <protection/>
    </xf>
    <xf numFmtId="0" fontId="10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9" fillId="0" borderId="0" xfId="64" applyFont="1" applyBorder="1" applyAlignment="1">
      <alignment horizontal="center"/>
      <protection/>
    </xf>
    <xf numFmtId="4" fontId="39" fillId="0" borderId="12" xfId="72" applyNumberFormat="1" applyFont="1" applyFill="1" applyBorder="1" applyAlignment="1" applyProtection="1">
      <alignment horizontal="center" vertical="center"/>
      <protection locked="0"/>
    </xf>
    <xf numFmtId="4" fontId="39" fillId="0" borderId="14" xfId="72" applyNumberFormat="1" applyFont="1" applyFill="1" applyBorder="1" applyAlignment="1" applyProtection="1">
      <alignment horizontal="center" vertical="center"/>
      <protection locked="0"/>
    </xf>
    <xf numFmtId="4" fontId="39" fillId="0" borderId="15" xfId="72" applyNumberFormat="1" applyFont="1" applyFill="1" applyBorder="1" applyAlignment="1" applyProtection="1">
      <alignment horizontal="center" vertical="center"/>
      <protection locked="0"/>
    </xf>
    <xf numFmtId="4" fontId="39" fillId="0" borderId="16" xfId="72" applyNumberFormat="1" applyFont="1" applyFill="1" applyBorder="1" applyAlignment="1" applyProtection="1">
      <alignment horizontal="center" vertical="center"/>
      <protection locked="0"/>
    </xf>
    <xf numFmtId="4" fontId="39" fillId="0" borderId="17" xfId="72" applyNumberFormat="1" applyFont="1" applyFill="1" applyBorder="1" applyAlignment="1" applyProtection="1">
      <alignment horizontal="center" vertical="center"/>
      <protection locked="0"/>
    </xf>
    <xf numFmtId="4" fontId="39" fillId="0" borderId="15" xfId="72" applyNumberFormat="1" applyFont="1" applyFill="1" applyBorder="1" applyAlignment="1" applyProtection="1">
      <alignment horizontal="center" wrapText="1"/>
      <protection locked="0"/>
    </xf>
    <xf numFmtId="4" fontId="39" fillId="0" borderId="16" xfId="72" applyNumberFormat="1" applyFont="1" applyFill="1" applyBorder="1" applyAlignment="1" applyProtection="1">
      <alignment horizontal="center" wrapText="1"/>
      <protection locked="0"/>
    </xf>
    <xf numFmtId="4" fontId="39" fillId="0" borderId="17" xfId="72" applyNumberFormat="1" applyFont="1" applyFill="1" applyBorder="1" applyAlignment="1" applyProtection="1">
      <alignment horizontal="center" wrapText="1"/>
      <protection locked="0"/>
    </xf>
    <xf numFmtId="4" fontId="39" fillId="0" borderId="15" xfId="72" applyNumberFormat="1" applyFont="1" applyFill="1" applyBorder="1" applyAlignment="1" applyProtection="1">
      <alignment horizontal="center"/>
      <protection locked="0"/>
    </xf>
    <xf numFmtId="4" fontId="39" fillId="0" borderId="16" xfId="72" applyNumberFormat="1" applyFont="1" applyFill="1" applyBorder="1" applyAlignment="1" applyProtection="1">
      <alignment horizontal="center"/>
      <protection locked="0"/>
    </xf>
    <xf numFmtId="4" fontId="39" fillId="0" borderId="17" xfId="72" applyNumberFormat="1" applyFont="1" applyFill="1" applyBorder="1" applyAlignment="1" applyProtection="1">
      <alignment horizontal="center"/>
      <protection locked="0"/>
    </xf>
    <xf numFmtId="0" fontId="29" fillId="0" borderId="0" xfId="67" applyFont="1" applyBorder="1" applyAlignment="1">
      <alignment horizontal="center"/>
      <protection/>
    </xf>
    <xf numFmtId="0" fontId="29" fillId="0" borderId="0" xfId="60" applyFont="1" applyBorder="1" applyAlignment="1">
      <alignment horizontal="center"/>
      <protection/>
    </xf>
    <xf numFmtId="0" fontId="36" fillId="0" borderId="0" xfId="64" applyFont="1" applyBorder="1" applyAlignment="1">
      <alignment horizontal="center"/>
      <protection/>
    </xf>
    <xf numFmtId="0" fontId="109" fillId="0" borderId="0" xfId="0" applyFont="1" applyAlignment="1">
      <alignment horizontal="center" wrapText="1"/>
    </xf>
    <xf numFmtId="0" fontId="92" fillId="0" borderId="0" xfId="0" applyFont="1" applyAlignment="1">
      <alignment horizontal="left" wrapText="1"/>
    </xf>
    <xf numFmtId="3" fontId="4" fillId="33" borderId="12" xfId="80" applyNumberFormat="1" applyFont="1" applyFill="1" applyBorder="1" applyAlignment="1">
      <alignment horizontal="center" vertical="center" wrapText="1"/>
      <protection/>
    </xf>
    <xf numFmtId="3" fontId="4" fillId="33" borderId="14" xfId="80" applyNumberFormat="1" applyFont="1" applyFill="1" applyBorder="1" applyAlignment="1">
      <alignment horizontal="center" vertical="center" wrapText="1"/>
      <protection/>
    </xf>
    <xf numFmtId="0" fontId="5" fillId="0" borderId="0" xfId="78" applyFont="1" applyFill="1" applyAlignment="1">
      <alignment horizontal="center" wrapText="1"/>
      <protection/>
    </xf>
    <xf numFmtId="0" fontId="4" fillId="0" borderId="18" xfId="8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80" applyFont="1" applyFill="1" applyBorder="1" applyAlignment="1">
      <alignment horizontal="center" vertical="center" wrapText="1"/>
      <protection/>
    </xf>
    <xf numFmtId="0" fontId="4" fillId="0" borderId="14" xfId="80" applyFont="1" applyFill="1" applyBorder="1" applyAlignment="1">
      <alignment horizontal="center" vertical="center" wrapText="1"/>
      <protection/>
    </xf>
    <xf numFmtId="3" fontId="103" fillId="0" borderId="11" xfId="68" applyNumberFormat="1" applyFont="1" applyBorder="1" applyAlignment="1">
      <alignment horizontal="justify" vertical="center" wrapText="1"/>
      <protection/>
    </xf>
    <xf numFmtId="3" fontId="103" fillId="0" borderId="0" xfId="68" applyNumberFormat="1" applyFont="1" applyBorder="1" applyAlignment="1">
      <alignment horizontal="justify" vertical="center" wrapText="1"/>
      <protection/>
    </xf>
    <xf numFmtId="3" fontId="98" fillId="0" borderId="0" xfId="68" applyNumberFormat="1" applyFont="1" applyBorder="1" applyAlignment="1">
      <alignment vertical="center" wrapText="1"/>
      <protection/>
    </xf>
    <xf numFmtId="3" fontId="103" fillId="0" borderId="0" xfId="68" applyNumberFormat="1" applyFont="1" applyBorder="1" applyAlignment="1">
      <alignment horizontal="left" vertical="center" wrapText="1"/>
      <protection/>
    </xf>
  </cellXfs>
  <cellStyles count="7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100 e feletti gép Ksárd" xfId="71"/>
    <cellStyle name="Normál_baglad" xfId="72"/>
    <cellStyle name="Normál_Baglad 2007. költségvetés 2" xfId="73"/>
    <cellStyle name="Normál_baglad rövidlej." xfId="74"/>
    <cellStyle name="Normál_Bagladbef. pénzügyi eszk." xfId="75"/>
    <cellStyle name="Normál_belsősárd tárgyi eszközök" xfId="76"/>
    <cellStyle name="Normál_gosztola" xfId="77"/>
    <cellStyle name="Normál_ktgv2004" xfId="78"/>
    <cellStyle name="Normál_ljfa követelés.2005xlr" xfId="79"/>
    <cellStyle name="Normál_Munka1" xfId="80"/>
    <cellStyle name="Normál_resznek" xfId="81"/>
    <cellStyle name="Normál_Zszfa 2004 2" xfId="82"/>
    <cellStyle name="Normál_zszombatfa" xfId="83"/>
    <cellStyle name="Összesen" xfId="84"/>
    <cellStyle name="Currency" xfId="85"/>
    <cellStyle name="Currency [0]" xfId="86"/>
    <cellStyle name="Rossz" xfId="87"/>
    <cellStyle name="Semleges" xfId="88"/>
    <cellStyle name="Számítás" xfId="89"/>
    <cellStyle name="Percent" xfId="90"/>
    <cellStyle name="Százalék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33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5.7109375" style="0" customWidth="1"/>
    <col min="2" max="2" width="25.7109375" style="0" customWidth="1"/>
    <col min="3" max="6" width="10.28125" style="0" customWidth="1"/>
    <col min="7" max="7" width="8.7109375" style="0" customWidth="1"/>
    <col min="8" max="8" width="8.421875" style="0" customWidth="1"/>
    <col min="9" max="14" width="10.28125" style="0" customWidth="1"/>
    <col min="15" max="15" width="25.7109375" style="0" customWidth="1"/>
    <col min="16" max="27" width="10.28125" style="0" customWidth="1"/>
  </cols>
  <sheetData>
    <row r="1" spans="1:27" s="2" customFormat="1" ht="15.75">
      <c r="A1" s="315" t="s">
        <v>559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129"/>
      <c r="AA1" s="129"/>
    </row>
    <row r="2" s="2" customFormat="1" ht="15" customHeight="1">
      <c r="B2" s="126" t="str">
        <f>IF(L12+L14+L21+L23&lt;Y12,"Mötv. 111. § (4) bekezdésbe ütköző működési hiány"," ")</f>
        <v> </v>
      </c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60</v>
      </c>
      <c r="H3" s="1" t="s">
        <v>61</v>
      </c>
      <c r="I3" s="1" t="s">
        <v>62</v>
      </c>
      <c r="J3" s="1" t="s">
        <v>107</v>
      </c>
      <c r="K3" s="1" t="s">
        <v>108</v>
      </c>
      <c r="L3" s="1" t="s">
        <v>63</v>
      </c>
      <c r="M3" s="1" t="s">
        <v>109</v>
      </c>
      <c r="N3" s="1" t="s">
        <v>110</v>
      </c>
      <c r="O3" s="1" t="s">
        <v>111</v>
      </c>
      <c r="P3" s="1" t="s">
        <v>589</v>
      </c>
      <c r="Q3" s="1" t="s">
        <v>590</v>
      </c>
      <c r="R3" s="1" t="s">
        <v>591</v>
      </c>
      <c r="S3" s="1" t="s">
        <v>592</v>
      </c>
      <c r="T3" s="1" t="s">
        <v>605</v>
      </c>
      <c r="U3" s="1" t="s">
        <v>606</v>
      </c>
      <c r="V3" s="1" t="s">
        <v>607</v>
      </c>
      <c r="W3" s="1" t="s">
        <v>608</v>
      </c>
      <c r="X3" s="1" t="s">
        <v>609</v>
      </c>
      <c r="Y3" s="1" t="s">
        <v>610</v>
      </c>
      <c r="Z3" s="1" t="s">
        <v>611</v>
      </c>
      <c r="AA3" s="1" t="s">
        <v>612</v>
      </c>
    </row>
    <row r="4" spans="1:27" s="11" customFormat="1" ht="15.75">
      <c r="A4" s="1">
        <v>1</v>
      </c>
      <c r="B4" s="308" t="s">
        <v>9</v>
      </c>
      <c r="C4" s="308" t="s">
        <v>476</v>
      </c>
      <c r="D4" s="308"/>
      <c r="E4" s="308"/>
      <c r="F4" s="308" t="s">
        <v>146</v>
      </c>
      <c r="G4" s="308"/>
      <c r="H4" s="308"/>
      <c r="I4" s="308" t="s">
        <v>147</v>
      </c>
      <c r="J4" s="308"/>
      <c r="K4" s="308"/>
      <c r="L4" s="308" t="s">
        <v>5</v>
      </c>
      <c r="M4" s="308"/>
      <c r="N4" s="308"/>
      <c r="O4" s="308" t="s">
        <v>9</v>
      </c>
      <c r="P4" s="308" t="s">
        <v>476</v>
      </c>
      <c r="Q4" s="308"/>
      <c r="R4" s="308"/>
      <c r="S4" s="308" t="s">
        <v>146</v>
      </c>
      <c r="T4" s="308"/>
      <c r="U4" s="308"/>
      <c r="V4" s="308" t="s">
        <v>147</v>
      </c>
      <c r="W4" s="308"/>
      <c r="X4" s="308"/>
      <c r="Y4" s="308" t="s">
        <v>5</v>
      </c>
      <c r="Z4" s="308"/>
      <c r="AA4" s="308"/>
    </row>
    <row r="5" spans="1:27" s="11" customFormat="1" ht="31.5">
      <c r="A5" s="1">
        <v>2</v>
      </c>
      <c r="B5" s="308"/>
      <c r="C5" s="97" t="s">
        <v>4</v>
      </c>
      <c r="D5" s="4" t="s">
        <v>613</v>
      </c>
      <c r="E5" s="4" t="s">
        <v>614</v>
      </c>
      <c r="F5" s="97" t="s">
        <v>4</v>
      </c>
      <c r="G5" s="4" t="s">
        <v>613</v>
      </c>
      <c r="H5" s="4" t="s">
        <v>614</v>
      </c>
      <c r="I5" s="97" t="s">
        <v>4</v>
      </c>
      <c r="J5" s="4" t="s">
        <v>613</v>
      </c>
      <c r="K5" s="4" t="s">
        <v>614</v>
      </c>
      <c r="L5" s="97" t="s">
        <v>4</v>
      </c>
      <c r="M5" s="4" t="s">
        <v>613</v>
      </c>
      <c r="N5" s="4" t="s">
        <v>614</v>
      </c>
      <c r="O5" s="308"/>
      <c r="P5" s="97" t="s">
        <v>4</v>
      </c>
      <c r="Q5" s="4" t="s">
        <v>613</v>
      </c>
      <c r="R5" s="4" t="s">
        <v>614</v>
      </c>
      <c r="S5" s="97" t="s">
        <v>4</v>
      </c>
      <c r="T5" s="4" t="s">
        <v>613</v>
      </c>
      <c r="U5" s="4" t="s">
        <v>614</v>
      </c>
      <c r="V5" s="97" t="s">
        <v>4</v>
      </c>
      <c r="W5" s="4" t="s">
        <v>613</v>
      </c>
      <c r="X5" s="4" t="s">
        <v>614</v>
      </c>
      <c r="Y5" s="97" t="s">
        <v>4</v>
      </c>
      <c r="Z5" s="4" t="s">
        <v>613</v>
      </c>
      <c r="AA5" s="4" t="s">
        <v>614</v>
      </c>
    </row>
    <row r="6" spans="1:27" s="104" customFormat="1" ht="16.5">
      <c r="A6" s="1">
        <v>3</v>
      </c>
      <c r="B6" s="309" t="s">
        <v>57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 t="s">
        <v>159</v>
      </c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</row>
    <row r="7" spans="1:38" s="11" customFormat="1" ht="47.25">
      <c r="A7" s="1">
        <v>4</v>
      </c>
      <c r="B7" s="99" t="s">
        <v>354</v>
      </c>
      <c r="C7" s="5">
        <f>Bevételek!C90</f>
        <v>0</v>
      </c>
      <c r="D7" s="5">
        <f>Bevételek!D90</f>
        <v>0</v>
      </c>
      <c r="E7" s="5">
        <f>Bevételek!E90</f>
        <v>0</v>
      </c>
      <c r="F7" s="5">
        <f>Bevételek!C91</f>
        <v>12604</v>
      </c>
      <c r="G7" s="5">
        <f>Bevételek!D91</f>
        <v>13601</v>
      </c>
      <c r="H7" s="5">
        <f>Bevételek!E91</f>
        <v>13601</v>
      </c>
      <c r="I7" s="5">
        <f>Bevételek!C92</f>
        <v>0</v>
      </c>
      <c r="J7" s="5">
        <f>Bevételek!D92</f>
        <v>0</v>
      </c>
      <c r="K7" s="5">
        <f>Bevételek!E92</f>
        <v>0</v>
      </c>
      <c r="L7" s="5">
        <f aca="true" t="shared" si="0" ref="L7:N10">C7+F7+I7</f>
        <v>12604</v>
      </c>
      <c r="M7" s="5">
        <f t="shared" si="0"/>
        <v>13601</v>
      </c>
      <c r="N7" s="5">
        <f t="shared" si="0"/>
        <v>13601</v>
      </c>
      <c r="O7" s="101" t="s">
        <v>48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6587</v>
      </c>
      <c r="T7" s="5">
        <f>Kiadás!D9</f>
        <v>6387</v>
      </c>
      <c r="U7" s="5">
        <f>Kiadás!E9</f>
        <v>6170</v>
      </c>
      <c r="V7" s="5">
        <f>Kiadás!C10</f>
        <v>365</v>
      </c>
      <c r="W7" s="5">
        <f>Kiadás!D10</f>
        <v>388</v>
      </c>
      <c r="X7" s="5">
        <f>Kiadás!E10</f>
        <v>388</v>
      </c>
      <c r="Y7" s="5">
        <f aca="true" t="shared" si="1" ref="Y7:AA11">P7+S7+V7</f>
        <v>6952</v>
      </c>
      <c r="Z7" s="5">
        <f t="shared" si="1"/>
        <v>6775</v>
      </c>
      <c r="AA7" s="5">
        <f t="shared" si="1"/>
        <v>6558</v>
      </c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s="11" customFormat="1" ht="45">
      <c r="A8" s="1">
        <v>5</v>
      </c>
      <c r="B8" s="99" t="s">
        <v>377</v>
      </c>
      <c r="C8" s="5">
        <f>Bevételek!C148</f>
        <v>0</v>
      </c>
      <c r="D8" s="5">
        <f>Bevételek!D148</f>
        <v>0</v>
      </c>
      <c r="E8" s="5">
        <f>Bevételek!E148</f>
        <v>0</v>
      </c>
      <c r="F8" s="5">
        <f>Bevételek!C149</f>
        <v>158</v>
      </c>
      <c r="G8" s="5">
        <f>Bevételek!D149</f>
        <v>158</v>
      </c>
      <c r="H8" s="5">
        <f>Bevételek!E149</f>
        <v>135</v>
      </c>
      <c r="I8" s="5">
        <f>Bevételek!C150</f>
        <v>1068</v>
      </c>
      <c r="J8" s="5">
        <f>Bevételek!D150</f>
        <v>1068</v>
      </c>
      <c r="K8" s="5">
        <f>Bevételek!E150</f>
        <v>934</v>
      </c>
      <c r="L8" s="5">
        <f t="shared" si="0"/>
        <v>1226</v>
      </c>
      <c r="M8" s="5">
        <f t="shared" si="0"/>
        <v>1226</v>
      </c>
      <c r="N8" s="5">
        <f t="shared" si="0"/>
        <v>1069</v>
      </c>
      <c r="O8" s="101" t="s">
        <v>93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1446</v>
      </c>
      <c r="T8" s="5">
        <f>Kiadás!D13</f>
        <v>1423</v>
      </c>
      <c r="U8" s="5">
        <f>Kiadás!E13</f>
        <v>1423</v>
      </c>
      <c r="V8" s="5">
        <f>Kiadás!C14</f>
        <v>111</v>
      </c>
      <c r="W8" s="5">
        <f>Kiadás!D14</f>
        <v>107</v>
      </c>
      <c r="X8" s="5">
        <f>Kiadás!E14</f>
        <v>107</v>
      </c>
      <c r="Y8" s="5">
        <f t="shared" si="1"/>
        <v>1557</v>
      </c>
      <c r="Z8" s="5">
        <f t="shared" si="1"/>
        <v>1530</v>
      </c>
      <c r="AA8" s="5">
        <f t="shared" si="1"/>
        <v>1530</v>
      </c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</row>
    <row r="9" spans="1:38" s="11" customFormat="1" ht="15.75">
      <c r="A9" s="1">
        <v>6</v>
      </c>
      <c r="B9" s="99" t="s">
        <v>57</v>
      </c>
      <c r="C9" s="5">
        <f>Bevételek!C205</f>
        <v>0</v>
      </c>
      <c r="D9" s="5">
        <f>Bevételek!D205</f>
        <v>0</v>
      </c>
      <c r="E9" s="5">
        <f>Bevételek!E205</f>
        <v>0</v>
      </c>
      <c r="F9" s="5">
        <f>Bevételek!C206</f>
        <v>809</v>
      </c>
      <c r="G9" s="5">
        <f>Bevételek!D206</f>
        <v>907</v>
      </c>
      <c r="H9" s="5">
        <f>Bevételek!E206</f>
        <v>804</v>
      </c>
      <c r="I9" s="5">
        <f>Bevételek!C207</f>
        <v>0</v>
      </c>
      <c r="J9" s="5">
        <f>Bevételek!D207</f>
        <v>0</v>
      </c>
      <c r="K9" s="5">
        <f>Bevételek!E207</f>
        <v>0</v>
      </c>
      <c r="L9" s="5">
        <f t="shared" si="0"/>
        <v>809</v>
      </c>
      <c r="M9" s="5">
        <f t="shared" si="0"/>
        <v>907</v>
      </c>
      <c r="N9" s="5">
        <f t="shared" si="0"/>
        <v>804</v>
      </c>
      <c r="O9" s="101" t="s">
        <v>94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5696</v>
      </c>
      <c r="T9" s="5">
        <f>Kiadás!D17</f>
        <v>4434</v>
      </c>
      <c r="U9" s="5">
        <f>Kiadás!E17</f>
        <v>3780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5696</v>
      </c>
      <c r="Z9" s="5">
        <f t="shared" si="1"/>
        <v>4434</v>
      </c>
      <c r="AA9" s="5">
        <f t="shared" si="1"/>
        <v>3780</v>
      </c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</row>
    <row r="10" spans="1:38" s="11" customFormat="1" ht="15.75">
      <c r="A10" s="1">
        <v>7</v>
      </c>
      <c r="B10" s="311" t="s">
        <v>445</v>
      </c>
      <c r="C10" s="310">
        <f>Bevételek!C237</f>
        <v>0</v>
      </c>
      <c r="D10" s="310">
        <f>Bevételek!D237</f>
        <v>0</v>
      </c>
      <c r="E10" s="310">
        <f>Bevételek!E237</f>
        <v>0</v>
      </c>
      <c r="F10" s="310">
        <f>Bevételek!C238</f>
        <v>901</v>
      </c>
      <c r="G10" s="310">
        <f>Bevételek!D238</f>
        <v>901</v>
      </c>
      <c r="H10" s="310">
        <f>Bevételek!E238</f>
        <v>801</v>
      </c>
      <c r="I10" s="310">
        <f>Bevételek!C239</f>
        <v>0</v>
      </c>
      <c r="J10" s="310">
        <f>Bevételek!D239</f>
        <v>0</v>
      </c>
      <c r="K10" s="310">
        <f>Bevételek!E239</f>
        <v>0</v>
      </c>
      <c r="L10" s="310">
        <f t="shared" si="0"/>
        <v>901</v>
      </c>
      <c r="M10" s="310">
        <f t="shared" si="0"/>
        <v>901</v>
      </c>
      <c r="N10" s="310">
        <f t="shared" si="0"/>
        <v>801</v>
      </c>
      <c r="O10" s="101" t="s">
        <v>95</v>
      </c>
      <c r="P10" s="5">
        <f>Kiadás!C83</f>
        <v>0</v>
      </c>
      <c r="Q10" s="5">
        <f>Kiadás!D83</f>
        <v>0</v>
      </c>
      <c r="R10" s="5">
        <f>Kiadás!E83</f>
        <v>0</v>
      </c>
      <c r="S10" s="5">
        <f>Kiadás!C84</f>
        <v>727</v>
      </c>
      <c r="T10" s="5">
        <f>Kiadás!D84</f>
        <v>1362</v>
      </c>
      <c r="U10" s="5">
        <f>Kiadás!E84</f>
        <v>1091</v>
      </c>
      <c r="V10" s="5">
        <f>Kiadás!C85</f>
        <v>0</v>
      </c>
      <c r="W10" s="5">
        <f>Kiadás!D85</f>
        <v>0</v>
      </c>
      <c r="X10" s="5">
        <f>Kiadás!E85</f>
        <v>0</v>
      </c>
      <c r="Y10" s="5">
        <f t="shared" si="1"/>
        <v>727</v>
      </c>
      <c r="Z10" s="5">
        <f t="shared" si="1"/>
        <v>1362</v>
      </c>
      <c r="AA10" s="5">
        <f t="shared" si="1"/>
        <v>1091</v>
      </c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8" s="11" customFormat="1" ht="30">
      <c r="A11" s="1">
        <v>8</v>
      </c>
      <c r="B11" s="311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101" t="s">
        <v>96</v>
      </c>
      <c r="P11" s="5">
        <f>Kiadás!C145</f>
        <v>0</v>
      </c>
      <c r="Q11" s="5">
        <f>Kiadás!D145</f>
        <v>0</v>
      </c>
      <c r="R11" s="5">
        <f>Kiadás!E145</f>
        <v>0</v>
      </c>
      <c r="S11" s="5">
        <f>Kiadás!C146</f>
        <v>280</v>
      </c>
      <c r="T11" s="5">
        <f>Kiadás!D146</f>
        <v>1293</v>
      </c>
      <c r="U11" s="5">
        <f>Kiadás!E146</f>
        <v>1113</v>
      </c>
      <c r="V11" s="5">
        <f>Kiadás!C147</f>
        <v>0</v>
      </c>
      <c r="W11" s="5">
        <f>Kiadás!D147</f>
        <v>0</v>
      </c>
      <c r="X11" s="5">
        <f>Kiadás!E147</f>
        <v>0</v>
      </c>
      <c r="Y11" s="5">
        <f t="shared" si="1"/>
        <v>280</v>
      </c>
      <c r="Z11" s="5">
        <f t="shared" si="1"/>
        <v>1293</v>
      </c>
      <c r="AA11" s="5">
        <f t="shared" si="1"/>
        <v>1113</v>
      </c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8" s="11" customFormat="1" ht="15.75">
      <c r="A12" s="1">
        <v>9</v>
      </c>
      <c r="B12" s="100" t="s">
        <v>98</v>
      </c>
      <c r="C12" s="13">
        <f aca="true" t="shared" si="2" ref="C12:N12">SUM(C7:C11)</f>
        <v>0</v>
      </c>
      <c r="D12" s="13">
        <f>SUM(D7:D11)</f>
        <v>0</v>
      </c>
      <c r="E12" s="13">
        <f>SUM(E7:E11)</f>
        <v>0</v>
      </c>
      <c r="F12" s="13">
        <f t="shared" si="2"/>
        <v>14472</v>
      </c>
      <c r="G12" s="13">
        <f>SUM(G7:G11)</f>
        <v>15567</v>
      </c>
      <c r="H12" s="13">
        <f>SUM(H7:H11)</f>
        <v>15341</v>
      </c>
      <c r="I12" s="13">
        <f t="shared" si="2"/>
        <v>1068</v>
      </c>
      <c r="J12" s="13">
        <f>SUM(J7:J11)</f>
        <v>1068</v>
      </c>
      <c r="K12" s="13">
        <f>SUM(K7:K11)</f>
        <v>934</v>
      </c>
      <c r="L12" s="13">
        <f t="shared" si="2"/>
        <v>15540</v>
      </c>
      <c r="M12" s="13">
        <f t="shared" si="2"/>
        <v>16635</v>
      </c>
      <c r="N12" s="13">
        <f t="shared" si="2"/>
        <v>16275</v>
      </c>
      <c r="O12" s="100" t="s">
        <v>99</v>
      </c>
      <c r="P12" s="13">
        <f aca="true" t="shared" si="3" ref="P12:AA12">SUM(P7:P11)</f>
        <v>0</v>
      </c>
      <c r="Q12" s="13">
        <f>SUM(Q7:Q11)</f>
        <v>0</v>
      </c>
      <c r="R12" s="13">
        <f>SUM(R7:R11)</f>
        <v>0</v>
      </c>
      <c r="S12" s="13">
        <f t="shared" si="3"/>
        <v>14736</v>
      </c>
      <c r="T12" s="13">
        <f t="shared" si="3"/>
        <v>14899</v>
      </c>
      <c r="U12" s="13">
        <f t="shared" si="3"/>
        <v>13577</v>
      </c>
      <c r="V12" s="13">
        <f t="shared" si="3"/>
        <v>476</v>
      </c>
      <c r="W12" s="13">
        <f>SUM(W7:W11)</f>
        <v>495</v>
      </c>
      <c r="X12" s="13">
        <f>SUM(X7:X11)</f>
        <v>495</v>
      </c>
      <c r="Y12" s="13">
        <f t="shared" si="3"/>
        <v>15212</v>
      </c>
      <c r="Z12" s="13">
        <f t="shared" si="3"/>
        <v>15394</v>
      </c>
      <c r="AA12" s="13">
        <f t="shared" si="3"/>
        <v>14072</v>
      </c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8" s="11" customFormat="1" ht="15.75">
      <c r="A13" s="1">
        <v>10</v>
      </c>
      <c r="B13" s="102" t="s">
        <v>164</v>
      </c>
      <c r="C13" s="103">
        <f aca="true" t="shared" si="4" ref="C13:N13">C12-P12</f>
        <v>0</v>
      </c>
      <c r="D13" s="103">
        <f>D12-Q12</f>
        <v>0</v>
      </c>
      <c r="E13" s="103">
        <f>E12-R12</f>
        <v>0</v>
      </c>
      <c r="F13" s="103">
        <f t="shared" si="4"/>
        <v>-264</v>
      </c>
      <c r="G13" s="103">
        <f>G12-T12</f>
        <v>668</v>
      </c>
      <c r="H13" s="103">
        <f>H12-U12</f>
        <v>1764</v>
      </c>
      <c r="I13" s="103">
        <f t="shared" si="4"/>
        <v>592</v>
      </c>
      <c r="J13" s="103">
        <f>J12-W12</f>
        <v>573</v>
      </c>
      <c r="K13" s="103">
        <f>K12-X12</f>
        <v>439</v>
      </c>
      <c r="L13" s="103">
        <f t="shared" si="4"/>
        <v>328</v>
      </c>
      <c r="M13" s="103">
        <f t="shared" si="4"/>
        <v>1241</v>
      </c>
      <c r="N13" s="103">
        <f t="shared" si="4"/>
        <v>2203</v>
      </c>
      <c r="O13" s="314" t="s">
        <v>150</v>
      </c>
      <c r="P13" s="313">
        <f>Kiadás!C174</f>
        <v>0</v>
      </c>
      <c r="Q13" s="313">
        <f>Kiadás!D174</f>
        <v>0</v>
      </c>
      <c r="R13" s="313">
        <f>Kiadás!E174</f>
        <v>0</v>
      </c>
      <c r="S13" s="313">
        <f>Kiadás!C175</f>
        <v>0</v>
      </c>
      <c r="T13" s="313">
        <f>Kiadás!D175</f>
        <v>916</v>
      </c>
      <c r="U13" s="313">
        <f>Kiadás!E175</f>
        <v>433</v>
      </c>
      <c r="V13" s="313">
        <f>Kiadás!C176</f>
        <v>0</v>
      </c>
      <c r="W13" s="313">
        <f>Kiadás!D176</f>
        <v>0</v>
      </c>
      <c r="X13" s="313">
        <f>Kiadás!E176</f>
        <v>0</v>
      </c>
      <c r="Y13" s="313">
        <f>P13+S13+V13</f>
        <v>0</v>
      </c>
      <c r="Z13" s="313">
        <f>Q13+T13+W13</f>
        <v>916</v>
      </c>
      <c r="AA13" s="313">
        <f>R13+U13+X13</f>
        <v>433</v>
      </c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8" s="11" customFormat="1" ht="15.75">
      <c r="A14" s="1">
        <v>11</v>
      </c>
      <c r="B14" s="102" t="s">
        <v>155</v>
      </c>
      <c r="C14" s="5">
        <f>Bevételek!C259</f>
        <v>0</v>
      </c>
      <c r="D14" s="5">
        <f>Bevételek!D259</f>
        <v>0</v>
      </c>
      <c r="E14" s="5">
        <f>Bevételek!E259</f>
        <v>0</v>
      </c>
      <c r="F14" s="5">
        <f>Bevételek!C260</f>
        <v>10939</v>
      </c>
      <c r="G14" s="5">
        <f>Bevételek!D260</f>
        <v>11316</v>
      </c>
      <c r="H14" s="5">
        <f>Bevételek!E260</f>
        <v>11316</v>
      </c>
      <c r="I14" s="5">
        <f>Bevételek!C261</f>
        <v>0</v>
      </c>
      <c r="J14" s="5">
        <f>Bevételek!D261</f>
        <v>0</v>
      </c>
      <c r="K14" s="5">
        <f>Bevételek!E261</f>
        <v>0</v>
      </c>
      <c r="L14" s="5">
        <f aca="true" t="shared" si="5" ref="L14:N15">C14+F14+I14</f>
        <v>10939</v>
      </c>
      <c r="M14" s="5">
        <f t="shared" si="5"/>
        <v>11316</v>
      </c>
      <c r="N14" s="5">
        <f t="shared" si="5"/>
        <v>11316</v>
      </c>
      <c r="O14" s="314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5" spans="1:38" s="11" customFormat="1" ht="15.75">
      <c r="A15" s="1">
        <v>12</v>
      </c>
      <c r="B15" s="102" t="s">
        <v>156</v>
      </c>
      <c r="C15" s="5">
        <f>Bevételek!C280</f>
        <v>0</v>
      </c>
      <c r="D15" s="5">
        <f>Bevételek!D280</f>
        <v>0</v>
      </c>
      <c r="E15" s="5">
        <f>Bevételek!E280</f>
        <v>0</v>
      </c>
      <c r="F15" s="5">
        <f>Bevételek!C281</f>
        <v>0</v>
      </c>
      <c r="G15" s="5">
        <f>Bevételek!D281</f>
        <v>483</v>
      </c>
      <c r="H15" s="5">
        <f>Bevételek!E281</f>
        <v>483</v>
      </c>
      <c r="I15" s="5">
        <f>Bevételek!C282</f>
        <v>0</v>
      </c>
      <c r="J15" s="5">
        <f>Bevételek!D282</f>
        <v>0</v>
      </c>
      <c r="K15" s="5">
        <f>Bevételek!E282</f>
        <v>0</v>
      </c>
      <c r="L15" s="5">
        <f t="shared" si="5"/>
        <v>0</v>
      </c>
      <c r="M15" s="5">
        <f t="shared" si="5"/>
        <v>483</v>
      </c>
      <c r="N15" s="5">
        <f t="shared" si="5"/>
        <v>483</v>
      </c>
      <c r="O15" s="314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</row>
    <row r="16" spans="1:38" s="11" customFormat="1" ht="31.5">
      <c r="A16" s="1">
        <v>13</v>
      </c>
      <c r="B16" s="100" t="s">
        <v>10</v>
      </c>
      <c r="C16" s="14">
        <f aca="true" t="shared" si="6" ref="C16:N16">C12+C14+C15</f>
        <v>0</v>
      </c>
      <c r="D16" s="14">
        <f>D12+D14+D15</f>
        <v>0</v>
      </c>
      <c r="E16" s="14">
        <f>E12+E14+E15</f>
        <v>0</v>
      </c>
      <c r="F16" s="14">
        <f t="shared" si="6"/>
        <v>25411</v>
      </c>
      <c r="G16" s="14">
        <f>G12+G14+G15</f>
        <v>27366</v>
      </c>
      <c r="H16" s="14">
        <f>H12+H14+H15</f>
        <v>27140</v>
      </c>
      <c r="I16" s="14">
        <f t="shared" si="6"/>
        <v>1068</v>
      </c>
      <c r="J16" s="14">
        <f>J12+J14+J15</f>
        <v>1068</v>
      </c>
      <c r="K16" s="14">
        <f>K12+K14+K15</f>
        <v>934</v>
      </c>
      <c r="L16" s="14">
        <f t="shared" si="6"/>
        <v>26479</v>
      </c>
      <c r="M16" s="14">
        <f t="shared" si="6"/>
        <v>28434</v>
      </c>
      <c r="N16" s="14">
        <f t="shared" si="6"/>
        <v>28074</v>
      </c>
      <c r="O16" s="100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14736</v>
      </c>
      <c r="T16" s="14">
        <f t="shared" si="7"/>
        <v>15815</v>
      </c>
      <c r="U16" s="14">
        <f>U12+U13</f>
        <v>14010</v>
      </c>
      <c r="V16" s="14">
        <f t="shared" si="7"/>
        <v>476</v>
      </c>
      <c r="W16" s="14">
        <f t="shared" si="7"/>
        <v>495</v>
      </c>
      <c r="X16" s="14">
        <f>X12+X13</f>
        <v>495</v>
      </c>
      <c r="Y16" s="14">
        <f t="shared" si="7"/>
        <v>15212</v>
      </c>
      <c r="Z16" s="14">
        <f t="shared" si="7"/>
        <v>16310</v>
      </c>
      <c r="AA16" s="14">
        <f>AA12+AA13</f>
        <v>14505</v>
      </c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</row>
    <row r="17" spans="1:38" s="104" customFormat="1" ht="16.5">
      <c r="A17" s="1">
        <v>14</v>
      </c>
      <c r="B17" s="312" t="s">
        <v>158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09" t="s">
        <v>130</v>
      </c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</row>
    <row r="18" spans="1:38" s="11" customFormat="1" ht="47.25">
      <c r="A18" s="1">
        <v>15</v>
      </c>
      <c r="B18" s="99" t="s">
        <v>363</v>
      </c>
      <c r="C18" s="5">
        <f>Bevételek!C118</f>
        <v>0</v>
      </c>
      <c r="D18" s="5">
        <f>Bevételek!D118</f>
        <v>0</v>
      </c>
      <c r="E18" s="5">
        <f>Bevételek!E118</f>
        <v>0</v>
      </c>
      <c r="F18" s="5">
        <f>Bevételek!C119</f>
        <v>0</v>
      </c>
      <c r="G18" s="5">
        <f>Bevételek!D119</f>
        <v>5548</v>
      </c>
      <c r="H18" s="5">
        <f>Bevételek!E119</f>
        <v>5548</v>
      </c>
      <c r="I18" s="5">
        <f>Bevételek!C120</f>
        <v>0</v>
      </c>
      <c r="J18" s="5">
        <f>Bevételek!D120</f>
        <v>0</v>
      </c>
      <c r="K18" s="5">
        <f>Bevételek!E120</f>
        <v>0</v>
      </c>
      <c r="L18" s="5">
        <f aca="true" t="shared" si="8" ref="L18:N20">C18+F18+I18</f>
        <v>0</v>
      </c>
      <c r="M18" s="5">
        <f t="shared" si="8"/>
        <v>5548</v>
      </c>
      <c r="N18" s="5">
        <f t="shared" si="8"/>
        <v>5548</v>
      </c>
      <c r="O18" s="99" t="s">
        <v>124</v>
      </c>
      <c r="P18" s="5">
        <f>Kiadás!C150</f>
        <v>0</v>
      </c>
      <c r="Q18" s="5">
        <f>Kiadás!D150</f>
        <v>0</v>
      </c>
      <c r="R18" s="5">
        <f>Kiadás!E150</f>
        <v>0</v>
      </c>
      <c r="S18" s="5">
        <f>Kiadás!C151</f>
        <v>329</v>
      </c>
      <c r="T18" s="5">
        <f>Kiadás!D151</f>
        <v>401</v>
      </c>
      <c r="U18" s="5">
        <f>Kiadás!E151</f>
        <v>263</v>
      </c>
      <c r="V18" s="5">
        <f>Kiadás!C152</f>
        <v>0</v>
      </c>
      <c r="W18" s="5">
        <f>Kiadás!D152</f>
        <v>0</v>
      </c>
      <c r="X18" s="5">
        <f>Kiadás!E152</f>
        <v>0</v>
      </c>
      <c r="Y18" s="5">
        <f aca="true" t="shared" si="9" ref="Y18:AA20">P18+S18+V18</f>
        <v>329</v>
      </c>
      <c r="Z18" s="5">
        <f t="shared" si="9"/>
        <v>401</v>
      </c>
      <c r="AA18" s="5">
        <f t="shared" si="9"/>
        <v>263</v>
      </c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</row>
    <row r="19" spans="1:38" s="11" customFormat="1" ht="15.75">
      <c r="A19" s="1">
        <v>16</v>
      </c>
      <c r="B19" s="99" t="s">
        <v>158</v>
      </c>
      <c r="C19" s="5">
        <f>Bevételek!C225</f>
        <v>0</v>
      </c>
      <c r="D19" s="5">
        <f>Bevételek!D225</f>
        <v>0</v>
      </c>
      <c r="E19" s="5">
        <f>Bevételek!E225</f>
        <v>0</v>
      </c>
      <c r="F19" s="5">
        <f>Bevételek!C226</f>
        <v>0</v>
      </c>
      <c r="G19" s="5">
        <f>Bevételek!D226</f>
        <v>0</v>
      </c>
      <c r="H19" s="5">
        <f>Bevételek!E226</f>
        <v>0</v>
      </c>
      <c r="I19" s="5">
        <f>Bevételek!C227</f>
        <v>0</v>
      </c>
      <c r="J19" s="5">
        <f>Bevételek!D227</f>
        <v>0</v>
      </c>
      <c r="K19" s="5">
        <f>Bevételek!E227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9" t="s">
        <v>58</v>
      </c>
      <c r="P19" s="5">
        <f>Kiadás!C154</f>
        <v>0</v>
      </c>
      <c r="Q19" s="5">
        <f>Kiadás!D154</f>
        <v>0</v>
      </c>
      <c r="R19" s="5">
        <f>Kiadás!E154</f>
        <v>0</v>
      </c>
      <c r="S19" s="5">
        <f>Kiadás!C155</f>
        <v>655</v>
      </c>
      <c r="T19" s="5">
        <f>Kiadás!D155</f>
        <v>6988</v>
      </c>
      <c r="U19" s="5">
        <f>Kiadás!E155</f>
        <v>6822</v>
      </c>
      <c r="V19" s="5">
        <f>Kiadás!C156</f>
        <v>0</v>
      </c>
      <c r="W19" s="5">
        <f>Kiadás!D156</f>
        <v>0</v>
      </c>
      <c r="X19" s="5">
        <f>Kiadás!E156</f>
        <v>0</v>
      </c>
      <c r="Y19" s="5">
        <f t="shared" si="9"/>
        <v>655</v>
      </c>
      <c r="Z19" s="5">
        <f t="shared" si="9"/>
        <v>6988</v>
      </c>
      <c r="AA19" s="5">
        <f t="shared" si="9"/>
        <v>6822</v>
      </c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</row>
    <row r="20" spans="1:38" s="11" customFormat="1" ht="31.5">
      <c r="A20" s="1">
        <v>17</v>
      </c>
      <c r="B20" s="99" t="s">
        <v>446</v>
      </c>
      <c r="C20" s="5">
        <f>Bevételek!C250</f>
        <v>0</v>
      </c>
      <c r="D20" s="5">
        <f>Bevételek!D250</f>
        <v>0</v>
      </c>
      <c r="E20" s="5">
        <f>Bevételek!E250</f>
        <v>0</v>
      </c>
      <c r="F20" s="5">
        <f>Bevételek!C251</f>
        <v>0</v>
      </c>
      <c r="G20" s="5">
        <f>Bevételek!D251</f>
        <v>0</v>
      </c>
      <c r="H20" s="5">
        <f>Bevételek!E251</f>
        <v>0</v>
      </c>
      <c r="I20" s="5">
        <f>Bevételek!C252</f>
        <v>0</v>
      </c>
      <c r="J20" s="5">
        <f>Bevételek!D252</f>
        <v>0</v>
      </c>
      <c r="K20" s="5">
        <f>Bevételek!E252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99" t="s">
        <v>268</v>
      </c>
      <c r="P20" s="5">
        <f>Kiadás!C158</f>
        <v>0</v>
      </c>
      <c r="Q20" s="5">
        <f>Kiadás!D158</f>
        <v>0</v>
      </c>
      <c r="R20" s="5">
        <f>Kiadás!E158</f>
        <v>0</v>
      </c>
      <c r="S20" s="5">
        <f>Kiadás!C159</f>
        <v>82</v>
      </c>
      <c r="T20" s="5">
        <f>Kiadás!D159</f>
        <v>82</v>
      </c>
      <c r="U20" s="5">
        <f>Kiadás!E159</f>
        <v>82</v>
      </c>
      <c r="V20" s="5">
        <f>Kiadás!C160</f>
        <v>0</v>
      </c>
      <c r="W20" s="5">
        <f>Kiadás!D160</f>
        <v>0</v>
      </c>
      <c r="X20" s="5">
        <f>Kiadás!E160</f>
        <v>0</v>
      </c>
      <c r="Y20" s="5">
        <f t="shared" si="9"/>
        <v>82</v>
      </c>
      <c r="Z20" s="5">
        <f t="shared" si="9"/>
        <v>82</v>
      </c>
      <c r="AA20" s="5">
        <f t="shared" si="9"/>
        <v>82</v>
      </c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</row>
    <row r="21" spans="1:38" s="11" customFormat="1" ht="15.75">
      <c r="A21" s="1">
        <v>18</v>
      </c>
      <c r="B21" s="100" t="s">
        <v>98</v>
      </c>
      <c r="C21" s="13">
        <f aca="true" t="shared" si="10" ref="C21:N21">SUM(C18:C20)</f>
        <v>0</v>
      </c>
      <c r="D21" s="13">
        <f>SUM(D18:D20)</f>
        <v>0</v>
      </c>
      <c r="E21" s="13">
        <f>SUM(E18:E20)</f>
        <v>0</v>
      </c>
      <c r="F21" s="13">
        <f t="shared" si="10"/>
        <v>0</v>
      </c>
      <c r="G21" s="13">
        <f>SUM(G18:G20)</f>
        <v>5548</v>
      </c>
      <c r="H21" s="13">
        <f>SUM(H18:H20)</f>
        <v>5548</v>
      </c>
      <c r="I21" s="13">
        <f t="shared" si="10"/>
        <v>0</v>
      </c>
      <c r="J21" s="13">
        <f>SUM(J18:J20)</f>
        <v>0</v>
      </c>
      <c r="K21" s="13">
        <f>SUM(K18:K20)</f>
        <v>0</v>
      </c>
      <c r="L21" s="13">
        <f t="shared" si="10"/>
        <v>0</v>
      </c>
      <c r="M21" s="13">
        <f t="shared" si="10"/>
        <v>5548</v>
      </c>
      <c r="N21" s="13">
        <f t="shared" si="10"/>
        <v>5548</v>
      </c>
      <c r="O21" s="100" t="s">
        <v>99</v>
      </c>
      <c r="P21" s="13">
        <f aca="true" t="shared" si="11" ref="P21:AA21">SUM(P18:P20)</f>
        <v>0</v>
      </c>
      <c r="Q21" s="13">
        <f>SUM(Q18:Q20)</f>
        <v>0</v>
      </c>
      <c r="R21" s="13">
        <f>SUM(R18:R20)</f>
        <v>0</v>
      </c>
      <c r="S21" s="13">
        <f t="shared" si="11"/>
        <v>1066</v>
      </c>
      <c r="T21" s="13">
        <f>SUM(T18:T20)</f>
        <v>7471</v>
      </c>
      <c r="U21" s="13">
        <f>SUM(U18:U20)</f>
        <v>7167</v>
      </c>
      <c r="V21" s="13">
        <f t="shared" si="11"/>
        <v>0</v>
      </c>
      <c r="W21" s="13">
        <f>SUM(W18:W20)</f>
        <v>0</v>
      </c>
      <c r="X21" s="13">
        <f>SUM(X18:X20)</f>
        <v>0</v>
      </c>
      <c r="Y21" s="13">
        <f t="shared" si="11"/>
        <v>1066</v>
      </c>
      <c r="Z21" s="13">
        <f t="shared" si="11"/>
        <v>7471</v>
      </c>
      <c r="AA21" s="13">
        <f t="shared" si="11"/>
        <v>7167</v>
      </c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</row>
    <row r="22" spans="1:38" s="11" customFormat="1" ht="15.75">
      <c r="A22" s="1">
        <v>19</v>
      </c>
      <c r="B22" s="102" t="s">
        <v>164</v>
      </c>
      <c r="C22" s="103">
        <f aca="true" t="shared" si="12" ref="C22:N22">C21-P21</f>
        <v>0</v>
      </c>
      <c r="D22" s="103">
        <f>D21-Q21</f>
        <v>0</v>
      </c>
      <c r="E22" s="103">
        <f>E21-R21</f>
        <v>0</v>
      </c>
      <c r="F22" s="103">
        <f t="shared" si="12"/>
        <v>-1066</v>
      </c>
      <c r="G22" s="103">
        <f>G21-T21</f>
        <v>-1923</v>
      </c>
      <c r="H22" s="103">
        <f>H21-U21</f>
        <v>-1619</v>
      </c>
      <c r="I22" s="103">
        <f t="shared" si="12"/>
        <v>0</v>
      </c>
      <c r="J22" s="103">
        <f>J21-W21</f>
        <v>0</v>
      </c>
      <c r="K22" s="103">
        <f>K21-X21</f>
        <v>0</v>
      </c>
      <c r="L22" s="103">
        <f t="shared" si="12"/>
        <v>-1066</v>
      </c>
      <c r="M22" s="103">
        <f t="shared" si="12"/>
        <v>-1923</v>
      </c>
      <c r="N22" s="103">
        <f t="shared" si="12"/>
        <v>-1619</v>
      </c>
      <c r="O22" s="314" t="s">
        <v>150</v>
      </c>
      <c r="P22" s="313">
        <f>Kiadás!C189</f>
        <v>0</v>
      </c>
      <c r="Q22" s="313">
        <f>Kiadás!D189</f>
        <v>0</v>
      </c>
      <c r="R22" s="313">
        <f>Kiadás!E189</f>
        <v>0</v>
      </c>
      <c r="S22" s="313">
        <f>Kiadás!C190</f>
        <v>10201</v>
      </c>
      <c r="T22" s="313">
        <f>Kiadás!D190</f>
        <v>10201</v>
      </c>
      <c r="U22" s="313">
        <f>Kiadás!E190</f>
        <v>10111</v>
      </c>
      <c r="V22" s="313">
        <f>Kiadás!C191</f>
        <v>0</v>
      </c>
      <c r="W22" s="313">
        <f>Kiadás!D191</f>
        <v>0</v>
      </c>
      <c r="X22" s="313">
        <f>Kiadás!E191</f>
        <v>0</v>
      </c>
      <c r="Y22" s="313">
        <f>P22+S22+V22</f>
        <v>10201</v>
      </c>
      <c r="Z22" s="313">
        <f>Q22+T22+W22</f>
        <v>10201</v>
      </c>
      <c r="AA22" s="313">
        <f>R22+U22+X22</f>
        <v>10111</v>
      </c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</row>
    <row r="23" spans="1:38" s="11" customFormat="1" ht="15.75">
      <c r="A23" s="1">
        <v>20</v>
      </c>
      <c r="B23" s="102" t="s">
        <v>155</v>
      </c>
      <c r="C23" s="5">
        <f>Bevételek!C266</f>
        <v>0</v>
      </c>
      <c r="D23" s="5">
        <f>Bevételek!D266</f>
        <v>0</v>
      </c>
      <c r="E23" s="5">
        <f>Bevételek!E266</f>
        <v>0</v>
      </c>
      <c r="F23" s="5">
        <f>Bevételek!C267</f>
        <v>0</v>
      </c>
      <c r="G23" s="5">
        <f>Bevételek!D267</f>
        <v>0</v>
      </c>
      <c r="H23" s="5">
        <f>Bevételek!E267</f>
        <v>0</v>
      </c>
      <c r="I23" s="5">
        <f>Bevételek!C268</f>
        <v>0</v>
      </c>
      <c r="J23" s="5">
        <f>Bevételek!D268</f>
        <v>0</v>
      </c>
      <c r="K23" s="5">
        <f>Bevételek!E268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14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</row>
    <row r="24" spans="1:38" s="11" customFormat="1" ht="15.75">
      <c r="A24" s="1">
        <v>21</v>
      </c>
      <c r="B24" s="102" t="s">
        <v>156</v>
      </c>
      <c r="C24" s="5">
        <f>Bevételek!C293</f>
        <v>0</v>
      </c>
      <c r="D24" s="5">
        <f>Bevételek!D293</f>
        <v>0</v>
      </c>
      <c r="E24" s="5">
        <f>Bevételek!E293</f>
        <v>0</v>
      </c>
      <c r="F24" s="5">
        <f>Bevételek!C294</f>
        <v>0</v>
      </c>
      <c r="G24" s="5">
        <f>Bevételek!D294</f>
        <v>0</v>
      </c>
      <c r="H24" s="5">
        <f>Bevételek!E294</f>
        <v>0</v>
      </c>
      <c r="I24" s="5">
        <f>Bevételek!C295</f>
        <v>0</v>
      </c>
      <c r="J24" s="5">
        <f>Bevételek!D295</f>
        <v>0</v>
      </c>
      <c r="K24" s="5">
        <f>Bevételek!E295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14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</row>
    <row r="25" spans="1:38" s="11" customFormat="1" ht="31.5">
      <c r="A25" s="1">
        <v>22</v>
      </c>
      <c r="B25" s="100" t="s">
        <v>12</v>
      </c>
      <c r="C25" s="14">
        <f aca="true" t="shared" si="14" ref="C25:N25">C21+C23+C24</f>
        <v>0</v>
      </c>
      <c r="D25" s="14">
        <f>D21+D23+D24</f>
        <v>0</v>
      </c>
      <c r="E25" s="14">
        <f>E21+E23+E24</f>
        <v>0</v>
      </c>
      <c r="F25" s="14">
        <f t="shared" si="14"/>
        <v>0</v>
      </c>
      <c r="G25" s="14">
        <f>G21+G23+G24</f>
        <v>5548</v>
      </c>
      <c r="H25" s="14">
        <f>H21+H23+H24</f>
        <v>5548</v>
      </c>
      <c r="I25" s="14">
        <f t="shared" si="14"/>
        <v>0</v>
      </c>
      <c r="J25" s="14">
        <f>J21+J23+J24</f>
        <v>0</v>
      </c>
      <c r="K25" s="14">
        <f>K21+K23+K24</f>
        <v>0</v>
      </c>
      <c r="L25" s="14">
        <f t="shared" si="14"/>
        <v>0</v>
      </c>
      <c r="M25" s="14">
        <f t="shared" si="14"/>
        <v>5548</v>
      </c>
      <c r="N25" s="14">
        <f t="shared" si="14"/>
        <v>5548</v>
      </c>
      <c r="O25" s="100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11267</v>
      </c>
      <c r="T25" s="14">
        <f t="shared" si="15"/>
        <v>17672</v>
      </c>
      <c r="U25" s="14">
        <f t="shared" si="15"/>
        <v>17278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11267</v>
      </c>
      <c r="Z25" s="14">
        <f t="shared" si="15"/>
        <v>17672</v>
      </c>
      <c r="AA25" s="14">
        <f t="shared" si="15"/>
        <v>17278</v>
      </c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</row>
    <row r="26" spans="1:38" s="104" customFormat="1" ht="16.5">
      <c r="A26" s="1">
        <v>23</v>
      </c>
      <c r="B26" s="309" t="s">
        <v>160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 t="s">
        <v>161</v>
      </c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</row>
    <row r="27" spans="1:38" s="11" customFormat="1" ht="15.75">
      <c r="A27" s="1">
        <v>24</v>
      </c>
      <c r="B27" s="99" t="s">
        <v>162</v>
      </c>
      <c r="C27" s="5">
        <f aca="true" t="shared" si="16" ref="C27:N27">C12+C21</f>
        <v>0</v>
      </c>
      <c r="D27" s="5">
        <f>D12+D21</f>
        <v>0</v>
      </c>
      <c r="E27" s="5">
        <f>E12+E21</f>
        <v>0</v>
      </c>
      <c r="F27" s="5">
        <f t="shared" si="16"/>
        <v>14472</v>
      </c>
      <c r="G27" s="5">
        <f t="shared" si="16"/>
        <v>21115</v>
      </c>
      <c r="H27" s="5">
        <f t="shared" si="16"/>
        <v>20889</v>
      </c>
      <c r="I27" s="5">
        <f t="shared" si="16"/>
        <v>1068</v>
      </c>
      <c r="J27" s="5">
        <f t="shared" si="16"/>
        <v>1068</v>
      </c>
      <c r="K27" s="5">
        <f t="shared" si="16"/>
        <v>934</v>
      </c>
      <c r="L27" s="5">
        <f t="shared" si="16"/>
        <v>15540</v>
      </c>
      <c r="M27" s="5">
        <f t="shared" si="16"/>
        <v>22183</v>
      </c>
      <c r="N27" s="5">
        <f t="shared" si="16"/>
        <v>21823</v>
      </c>
      <c r="O27" s="99" t="s">
        <v>163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15802</v>
      </c>
      <c r="T27" s="5">
        <f t="shared" si="17"/>
        <v>22370</v>
      </c>
      <c r="U27" s="5">
        <f t="shared" si="17"/>
        <v>20744</v>
      </c>
      <c r="V27" s="5">
        <f t="shared" si="17"/>
        <v>476</v>
      </c>
      <c r="W27" s="5">
        <f t="shared" si="17"/>
        <v>495</v>
      </c>
      <c r="X27" s="5">
        <f t="shared" si="17"/>
        <v>495</v>
      </c>
      <c r="Y27" s="5">
        <f t="shared" si="17"/>
        <v>16278</v>
      </c>
      <c r="Z27" s="5">
        <f t="shared" si="17"/>
        <v>22865</v>
      </c>
      <c r="AA27" s="5">
        <f t="shared" si="17"/>
        <v>21239</v>
      </c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</row>
    <row r="28" spans="1:38" s="11" customFormat="1" ht="15.75">
      <c r="A28" s="1">
        <v>25</v>
      </c>
      <c r="B28" s="102" t="s">
        <v>164</v>
      </c>
      <c r="C28" s="103">
        <f aca="true" t="shared" si="18" ref="C28:N28">C27-P27</f>
        <v>0</v>
      </c>
      <c r="D28" s="103">
        <f>D27-Q27</f>
        <v>0</v>
      </c>
      <c r="E28" s="103">
        <f>E27-R27</f>
        <v>0</v>
      </c>
      <c r="F28" s="103">
        <f t="shared" si="18"/>
        <v>-1330</v>
      </c>
      <c r="G28" s="103">
        <f t="shared" si="18"/>
        <v>-1255</v>
      </c>
      <c r="H28" s="103">
        <f t="shared" si="18"/>
        <v>145</v>
      </c>
      <c r="I28" s="103">
        <f t="shared" si="18"/>
        <v>592</v>
      </c>
      <c r="J28" s="103">
        <f t="shared" si="18"/>
        <v>573</v>
      </c>
      <c r="K28" s="103">
        <f t="shared" si="18"/>
        <v>439</v>
      </c>
      <c r="L28" s="103">
        <f t="shared" si="18"/>
        <v>-738</v>
      </c>
      <c r="M28" s="103">
        <f t="shared" si="18"/>
        <v>-682</v>
      </c>
      <c r="N28" s="103">
        <f t="shared" si="18"/>
        <v>584</v>
      </c>
      <c r="O28" s="314" t="s">
        <v>157</v>
      </c>
      <c r="P28" s="313">
        <f aca="true" t="shared" si="19" ref="P28:AA28">P13+P22</f>
        <v>0</v>
      </c>
      <c r="Q28" s="313">
        <f t="shared" si="19"/>
        <v>0</v>
      </c>
      <c r="R28" s="313">
        <f t="shared" si="19"/>
        <v>0</v>
      </c>
      <c r="S28" s="313">
        <f t="shared" si="19"/>
        <v>10201</v>
      </c>
      <c r="T28" s="313">
        <f>T13+T22</f>
        <v>11117</v>
      </c>
      <c r="U28" s="313">
        <f>U13+U22</f>
        <v>10544</v>
      </c>
      <c r="V28" s="313">
        <f t="shared" si="19"/>
        <v>0</v>
      </c>
      <c r="W28" s="313">
        <f t="shared" si="19"/>
        <v>0</v>
      </c>
      <c r="X28" s="313">
        <f t="shared" si="19"/>
        <v>0</v>
      </c>
      <c r="Y28" s="313">
        <f t="shared" si="19"/>
        <v>10201</v>
      </c>
      <c r="Z28" s="313">
        <f t="shared" si="19"/>
        <v>11117</v>
      </c>
      <c r="AA28" s="313">
        <f t="shared" si="19"/>
        <v>10544</v>
      </c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</row>
    <row r="29" spans="1:38" s="11" customFormat="1" ht="15.75">
      <c r="A29" s="1">
        <v>26</v>
      </c>
      <c r="B29" s="102" t="s">
        <v>155</v>
      </c>
      <c r="C29" s="5">
        <f aca="true" t="shared" si="20" ref="C29:N29">C14+C23</f>
        <v>0</v>
      </c>
      <c r="D29" s="5">
        <f>D14+D23</f>
        <v>0</v>
      </c>
      <c r="E29" s="5">
        <f>E14+E23</f>
        <v>0</v>
      </c>
      <c r="F29" s="5">
        <f t="shared" si="20"/>
        <v>10939</v>
      </c>
      <c r="G29" s="5">
        <f t="shared" si="20"/>
        <v>11316</v>
      </c>
      <c r="H29" s="5">
        <f t="shared" si="20"/>
        <v>11316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10939</v>
      </c>
      <c r="M29" s="5">
        <f t="shared" si="20"/>
        <v>11316</v>
      </c>
      <c r="N29" s="5">
        <f t="shared" si="20"/>
        <v>11316</v>
      </c>
      <c r="O29" s="314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</row>
    <row r="30" spans="1:38" s="11" customFormat="1" ht="15.75">
      <c r="A30" s="1">
        <v>27</v>
      </c>
      <c r="B30" s="102" t="s">
        <v>156</v>
      </c>
      <c r="C30" s="5">
        <f aca="true" t="shared" si="21" ref="C30:N30">C15+C24</f>
        <v>0</v>
      </c>
      <c r="D30" s="5">
        <f>D15+D24</f>
        <v>0</v>
      </c>
      <c r="E30" s="5">
        <f>E15+E24</f>
        <v>0</v>
      </c>
      <c r="F30" s="5">
        <f t="shared" si="21"/>
        <v>0</v>
      </c>
      <c r="G30" s="5">
        <f t="shared" si="21"/>
        <v>483</v>
      </c>
      <c r="H30" s="5">
        <f t="shared" si="21"/>
        <v>483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483</v>
      </c>
      <c r="N30" s="5">
        <f t="shared" si="21"/>
        <v>483</v>
      </c>
      <c r="O30" s="314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</row>
    <row r="31" spans="1:38" s="11" customFormat="1" ht="15.75">
      <c r="A31" s="1">
        <v>28</v>
      </c>
      <c r="B31" s="98" t="s">
        <v>7</v>
      </c>
      <c r="C31" s="14">
        <f aca="true" t="shared" si="22" ref="C31:N31">C27+C29+C30</f>
        <v>0</v>
      </c>
      <c r="D31" s="14">
        <f>D27+D29+D30</f>
        <v>0</v>
      </c>
      <c r="E31" s="14">
        <f>E27+E29+E30</f>
        <v>0</v>
      </c>
      <c r="F31" s="14">
        <f t="shared" si="22"/>
        <v>25411</v>
      </c>
      <c r="G31" s="14">
        <f t="shared" si="22"/>
        <v>32914</v>
      </c>
      <c r="H31" s="14">
        <f t="shared" si="22"/>
        <v>32688</v>
      </c>
      <c r="I31" s="14">
        <f t="shared" si="22"/>
        <v>1068</v>
      </c>
      <c r="J31" s="14">
        <f t="shared" si="22"/>
        <v>1068</v>
      </c>
      <c r="K31" s="14">
        <f t="shared" si="22"/>
        <v>934</v>
      </c>
      <c r="L31" s="14">
        <f t="shared" si="22"/>
        <v>26479</v>
      </c>
      <c r="M31" s="14">
        <f t="shared" si="22"/>
        <v>33982</v>
      </c>
      <c r="N31" s="14">
        <f t="shared" si="22"/>
        <v>33622</v>
      </c>
      <c r="O31" s="98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26003</v>
      </c>
      <c r="T31" s="14">
        <f t="shared" si="23"/>
        <v>33487</v>
      </c>
      <c r="U31" s="14">
        <f t="shared" si="23"/>
        <v>31288</v>
      </c>
      <c r="V31" s="14">
        <f t="shared" si="23"/>
        <v>476</v>
      </c>
      <c r="W31" s="14">
        <f t="shared" si="23"/>
        <v>495</v>
      </c>
      <c r="X31" s="14">
        <f t="shared" si="23"/>
        <v>495</v>
      </c>
      <c r="Y31" s="14">
        <f t="shared" si="23"/>
        <v>26479</v>
      </c>
      <c r="Z31" s="14">
        <f t="shared" si="23"/>
        <v>33982</v>
      </c>
      <c r="AA31" s="14">
        <f t="shared" si="23"/>
        <v>31783</v>
      </c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</row>
    <row r="32" spans="12:27" ht="15">
      <c r="L32" s="42"/>
      <c r="M32" s="42"/>
      <c r="N32" s="42"/>
      <c r="Z32" s="144"/>
      <c r="AA32" s="144"/>
    </row>
    <row r="33" spans="12:14" ht="15">
      <c r="L33" s="42"/>
      <c r="M33" s="42"/>
      <c r="N33" s="42"/>
    </row>
  </sheetData>
  <sheetProtection/>
  <mergeCells count="69">
    <mergeCell ref="L4:N4"/>
    <mergeCell ref="Q13:Q15"/>
    <mergeCell ref="A1:Y1"/>
    <mergeCell ref="Y13:Y15"/>
    <mergeCell ref="T13:T15"/>
    <mergeCell ref="B4:B5"/>
    <mergeCell ref="O4:O5"/>
    <mergeCell ref="O13:O15"/>
    <mergeCell ref="P4:R4"/>
    <mergeCell ref="I10:I11"/>
    <mergeCell ref="I4:K4"/>
    <mergeCell ref="O28:O30"/>
    <mergeCell ref="P28:P30"/>
    <mergeCell ref="Q22:Q24"/>
    <mergeCell ref="O22:O24"/>
    <mergeCell ref="O26:AA26"/>
    <mergeCell ref="S22:S24"/>
    <mergeCell ref="Y28:Y30"/>
    <mergeCell ref="U28:U30"/>
    <mergeCell ref="Q28:Q30"/>
    <mergeCell ref="R22:R24"/>
    <mergeCell ref="R28:R30"/>
    <mergeCell ref="Y22:Y24"/>
    <mergeCell ref="Z13:Z15"/>
    <mergeCell ref="X13:X15"/>
    <mergeCell ref="S28:S30"/>
    <mergeCell ref="X28:X30"/>
    <mergeCell ref="R13:R15"/>
    <mergeCell ref="U13:U15"/>
    <mergeCell ref="V22:V24"/>
    <mergeCell ref="U22:U24"/>
    <mergeCell ref="AA28:AA30"/>
    <mergeCell ref="Z28:Z30"/>
    <mergeCell ref="Z22:Z24"/>
    <mergeCell ref="T28:T30"/>
    <mergeCell ref="T22:T24"/>
    <mergeCell ref="X22:X24"/>
    <mergeCell ref="W22:W24"/>
    <mergeCell ref="W28:W30"/>
    <mergeCell ref="V28:V30"/>
    <mergeCell ref="B26:N26"/>
    <mergeCell ref="B17:N17"/>
    <mergeCell ref="AA13:AA15"/>
    <mergeCell ref="AA22:AA24"/>
    <mergeCell ref="W13:W15"/>
    <mergeCell ref="V13:V15"/>
    <mergeCell ref="S13:S15"/>
    <mergeCell ref="P13:P15"/>
    <mergeCell ref="P22:P24"/>
    <mergeCell ref="O17:AA17"/>
    <mergeCell ref="D10:D11"/>
    <mergeCell ref="G10:G11"/>
    <mergeCell ref="J10:J11"/>
    <mergeCell ref="L10:L11"/>
    <mergeCell ref="B6:N6"/>
    <mergeCell ref="B10:B11"/>
    <mergeCell ref="C10:C11"/>
    <mergeCell ref="F10:F11"/>
    <mergeCell ref="N10:N11"/>
    <mergeCell ref="S4:U4"/>
    <mergeCell ref="V4:X4"/>
    <mergeCell ref="O6:AA6"/>
    <mergeCell ref="E10:E11"/>
    <mergeCell ref="H10:H11"/>
    <mergeCell ref="K10:K11"/>
    <mergeCell ref="M10:M11"/>
    <mergeCell ref="Y4:AA4"/>
    <mergeCell ref="C4:E4"/>
    <mergeCell ref="F4:H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  <headerFooter>
    <oddHeader>&amp;R&amp;"Arial,Normál"&amp;10 1. melléklet az 5/2016.(IV.27.)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29"/>
  <sheetViews>
    <sheetView zoomScalePageLayoutView="0" workbookViewId="0" topLeftCell="A1">
      <pane xSplit="2" ySplit="4" topLeftCell="C14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P1" sqref="P1:P16384"/>
    </sheetView>
  </sheetViews>
  <sheetFormatPr defaultColWidth="9.140625" defaultRowHeight="15"/>
  <cols>
    <col min="1" max="1" width="5.7109375" style="75" customWidth="1"/>
    <col min="2" max="2" width="36.57421875" style="75" customWidth="1"/>
    <col min="3" max="6" width="6.7109375" style="75" customWidth="1"/>
    <col min="7" max="7" width="7.421875" style="75" customWidth="1"/>
    <col min="8" max="9" width="6.7109375" style="75" customWidth="1"/>
    <col min="10" max="11" width="8.140625" style="75" customWidth="1"/>
    <col min="12" max="14" width="7.57421875" style="75" customWidth="1"/>
    <col min="15" max="15" width="8.140625" style="75" customWidth="1"/>
    <col min="16" max="16" width="9.140625" style="75" hidden="1" customWidth="1"/>
    <col min="17" max="16384" width="9.140625" style="75" customWidth="1"/>
  </cols>
  <sheetData>
    <row r="1" spans="1:15" s="16" customFormat="1" ht="15.75">
      <c r="A1" s="334" t="s">
        <v>564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60</v>
      </c>
      <c r="H3" s="1" t="s">
        <v>61</v>
      </c>
      <c r="I3" s="1" t="s">
        <v>62</v>
      </c>
      <c r="J3" s="1" t="s">
        <v>107</v>
      </c>
      <c r="K3" s="1" t="s">
        <v>108</v>
      </c>
      <c r="L3" s="1" t="s">
        <v>63</v>
      </c>
      <c r="M3" s="1" t="s">
        <v>109</v>
      </c>
      <c r="N3" s="1" t="s">
        <v>110</v>
      </c>
      <c r="O3" s="1" t="s">
        <v>111</v>
      </c>
    </row>
    <row r="4" spans="1:15" s="10" customFormat="1" ht="22.5">
      <c r="A4" s="1">
        <v>1</v>
      </c>
      <c r="B4" s="6" t="s">
        <v>9</v>
      </c>
      <c r="C4" s="72" t="s">
        <v>112</v>
      </c>
      <c r="D4" s="72" t="s">
        <v>113</v>
      </c>
      <c r="E4" s="72" t="s">
        <v>114</v>
      </c>
      <c r="F4" s="72" t="s">
        <v>115</v>
      </c>
      <c r="G4" s="72" t="s">
        <v>116</v>
      </c>
      <c r="H4" s="72" t="s">
        <v>117</v>
      </c>
      <c r="I4" s="72" t="s">
        <v>118</v>
      </c>
      <c r="J4" s="72" t="s">
        <v>119</v>
      </c>
      <c r="K4" s="72" t="s">
        <v>120</v>
      </c>
      <c r="L4" s="72" t="s">
        <v>121</v>
      </c>
      <c r="M4" s="72" t="s">
        <v>122</v>
      </c>
      <c r="N4" s="72" t="s">
        <v>123</v>
      </c>
      <c r="O4" s="72" t="s">
        <v>5</v>
      </c>
    </row>
    <row r="5" spans="1:16" s="10" customFormat="1" ht="25.5">
      <c r="A5" s="1">
        <v>2</v>
      </c>
      <c r="B5" s="127" t="s">
        <v>354</v>
      </c>
      <c r="C5" s="5">
        <v>1305</v>
      </c>
      <c r="D5" s="5">
        <v>905</v>
      </c>
      <c r="E5" s="5">
        <v>910</v>
      </c>
      <c r="F5" s="5">
        <v>960</v>
      </c>
      <c r="G5" s="5">
        <v>985</v>
      </c>
      <c r="H5" s="5">
        <v>1070</v>
      </c>
      <c r="I5" s="5">
        <v>1056</v>
      </c>
      <c r="J5" s="5">
        <v>1074</v>
      </c>
      <c r="K5" s="5">
        <v>1080</v>
      </c>
      <c r="L5" s="5">
        <v>1090</v>
      </c>
      <c r="M5" s="5">
        <v>1070</v>
      </c>
      <c r="N5" s="5">
        <v>1099</v>
      </c>
      <c r="O5" s="14">
        <f>SUM(C5:N5)</f>
        <v>12604</v>
      </c>
      <c r="P5" s="12">
        <f>Összesen!L7</f>
        <v>12604</v>
      </c>
    </row>
    <row r="6" spans="1:16" s="10" customFormat="1" ht="25.5">
      <c r="A6" s="1">
        <v>3</v>
      </c>
      <c r="B6" s="127" t="s">
        <v>363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2">
        <f>Összesen!L18</f>
        <v>0</v>
      </c>
    </row>
    <row r="7" spans="1:16" s="10" customFormat="1" ht="15.75">
      <c r="A7" s="1">
        <v>4</v>
      </c>
      <c r="B7" s="127" t="s">
        <v>377</v>
      </c>
      <c r="C7" s="5">
        <v>56</v>
      </c>
      <c r="D7" s="5">
        <v>110</v>
      </c>
      <c r="E7" s="5">
        <v>400</v>
      </c>
      <c r="F7" s="5">
        <v>65</v>
      </c>
      <c r="G7" s="5">
        <v>25</v>
      </c>
      <c r="H7" s="5">
        <v>10</v>
      </c>
      <c r="I7" s="5">
        <v>65</v>
      </c>
      <c r="J7" s="5">
        <v>73</v>
      </c>
      <c r="K7" s="5">
        <v>390</v>
      </c>
      <c r="L7" s="5">
        <v>20</v>
      </c>
      <c r="M7" s="5">
        <v>12</v>
      </c>
      <c r="N7" s="5">
        <v>0</v>
      </c>
      <c r="O7" s="14">
        <f aca="true" t="shared" si="0" ref="O7:O15">SUM(C7:N7)</f>
        <v>1226</v>
      </c>
      <c r="P7" s="12">
        <f>Összesen!L8</f>
        <v>1226</v>
      </c>
    </row>
    <row r="8" spans="1:16" s="10" customFormat="1" ht="15.75">
      <c r="A8" s="1">
        <v>5</v>
      </c>
      <c r="B8" s="127" t="s">
        <v>57</v>
      </c>
      <c r="C8" s="5">
        <v>40</v>
      </c>
      <c r="D8" s="5">
        <v>75</v>
      </c>
      <c r="E8" s="5">
        <v>41</v>
      </c>
      <c r="F8" s="5">
        <v>43</v>
      </c>
      <c r="G8" s="5">
        <v>80</v>
      </c>
      <c r="H8" s="5">
        <v>50</v>
      </c>
      <c r="I8" s="5">
        <v>164</v>
      </c>
      <c r="J8" s="5">
        <v>74</v>
      </c>
      <c r="K8" s="5">
        <v>58</v>
      </c>
      <c r="L8" s="5">
        <v>42</v>
      </c>
      <c r="M8" s="5">
        <v>58</v>
      </c>
      <c r="N8" s="5">
        <v>84</v>
      </c>
      <c r="O8" s="14">
        <f t="shared" si="0"/>
        <v>809</v>
      </c>
      <c r="P8" s="12">
        <f>Összesen!L9</f>
        <v>809</v>
      </c>
    </row>
    <row r="9" spans="1:16" s="10" customFormat="1" ht="15.75">
      <c r="A9" s="1">
        <v>6</v>
      </c>
      <c r="B9" s="127" t="s">
        <v>158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0"/>
        <v>0</v>
      </c>
      <c r="P9" s="12">
        <f>Összesen!L19</f>
        <v>0</v>
      </c>
    </row>
    <row r="10" spans="1:16" s="10" customFormat="1" ht="15.75">
      <c r="A10" s="1">
        <v>7</v>
      </c>
      <c r="B10" s="127" t="s">
        <v>445</v>
      </c>
      <c r="C10" s="5">
        <v>801</v>
      </c>
      <c r="D10" s="5">
        <v>0</v>
      </c>
      <c r="E10" s="5">
        <v>15</v>
      </c>
      <c r="F10" s="5">
        <v>25</v>
      </c>
      <c r="G10" s="5">
        <v>10</v>
      </c>
      <c r="H10" s="5">
        <v>5</v>
      </c>
      <c r="I10" s="5">
        <v>12</v>
      </c>
      <c r="J10" s="5">
        <v>10</v>
      </c>
      <c r="K10" s="5">
        <v>16</v>
      </c>
      <c r="L10" s="5">
        <v>5</v>
      </c>
      <c r="M10" s="5">
        <v>2</v>
      </c>
      <c r="N10" s="5">
        <v>0</v>
      </c>
      <c r="O10" s="14">
        <f t="shared" si="0"/>
        <v>901</v>
      </c>
      <c r="P10" s="12">
        <f>Összesen!L10</f>
        <v>901</v>
      </c>
    </row>
    <row r="11" spans="1:16" s="10" customFormat="1" ht="15.75">
      <c r="A11" s="1">
        <v>8</v>
      </c>
      <c r="B11" s="127" t="s">
        <v>446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0"/>
        <v>0</v>
      </c>
      <c r="P11" s="12">
        <f>Összesen!L20</f>
        <v>0</v>
      </c>
    </row>
    <row r="12" spans="1:16" s="10" customFormat="1" ht="15.75">
      <c r="A12" s="1">
        <v>9</v>
      </c>
      <c r="B12" s="127" t="s">
        <v>460</v>
      </c>
      <c r="C12" s="132">
        <v>10000</v>
      </c>
      <c r="D12" s="5">
        <v>939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0"/>
        <v>10939</v>
      </c>
      <c r="P12" s="12">
        <f>Összesen!L14</f>
        <v>10939</v>
      </c>
    </row>
    <row r="13" spans="1:16" s="10" customFormat="1" ht="15.75">
      <c r="A13" s="1">
        <v>10</v>
      </c>
      <c r="B13" s="127" t="s">
        <v>461</v>
      </c>
      <c r="C13" s="132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0"/>
        <v>0</v>
      </c>
      <c r="P13" s="12">
        <f>Összesen!L23</f>
        <v>0</v>
      </c>
    </row>
    <row r="14" spans="1:16" s="10" customFormat="1" ht="15.75">
      <c r="A14" s="1">
        <v>11</v>
      </c>
      <c r="B14" s="127" t="s">
        <v>458</v>
      </c>
      <c r="C14" s="132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0"/>
        <v>0</v>
      </c>
      <c r="P14" s="12">
        <f>Összesen!L15</f>
        <v>0</v>
      </c>
    </row>
    <row r="15" spans="1:16" s="10" customFormat="1" ht="15.75">
      <c r="A15" s="1">
        <v>12</v>
      </c>
      <c r="B15" s="127" t="s">
        <v>459</v>
      </c>
      <c r="C15" s="132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0"/>
        <v>0</v>
      </c>
      <c r="P15" s="12">
        <f>Összesen!L24</f>
        <v>0</v>
      </c>
    </row>
    <row r="16" spans="1:16" s="10" customFormat="1" ht="15.75">
      <c r="A16" s="1">
        <v>13</v>
      </c>
      <c r="B16" s="74" t="s">
        <v>7</v>
      </c>
      <c r="C16" s="133">
        <f aca="true" t="shared" si="1" ref="C16:O16">SUM(C5:C15)</f>
        <v>12202</v>
      </c>
      <c r="D16" s="14">
        <f t="shared" si="1"/>
        <v>2029</v>
      </c>
      <c r="E16" s="14">
        <f t="shared" si="1"/>
        <v>1366</v>
      </c>
      <c r="F16" s="14">
        <f t="shared" si="1"/>
        <v>1093</v>
      </c>
      <c r="G16" s="14">
        <f t="shared" si="1"/>
        <v>1100</v>
      </c>
      <c r="H16" s="14">
        <f t="shared" si="1"/>
        <v>1135</v>
      </c>
      <c r="I16" s="14">
        <f t="shared" si="1"/>
        <v>1297</v>
      </c>
      <c r="J16" s="14">
        <f t="shared" si="1"/>
        <v>1231</v>
      </c>
      <c r="K16" s="14">
        <f t="shared" si="1"/>
        <v>1544</v>
      </c>
      <c r="L16" s="14">
        <f t="shared" si="1"/>
        <v>1157</v>
      </c>
      <c r="M16" s="14">
        <f t="shared" si="1"/>
        <v>1142</v>
      </c>
      <c r="N16" s="14">
        <f t="shared" si="1"/>
        <v>1183</v>
      </c>
      <c r="O16" s="14">
        <f t="shared" si="1"/>
        <v>26479</v>
      </c>
      <c r="P16" s="12">
        <f>Összesen!L31</f>
        <v>26479</v>
      </c>
    </row>
    <row r="17" spans="1:16" s="10" customFormat="1" ht="15.75">
      <c r="A17" s="1">
        <v>14</v>
      </c>
      <c r="B17" s="73" t="s">
        <v>48</v>
      </c>
      <c r="C17" s="5">
        <v>428</v>
      </c>
      <c r="D17" s="5">
        <v>428</v>
      </c>
      <c r="E17" s="5">
        <v>428</v>
      </c>
      <c r="F17" s="5">
        <v>580</v>
      </c>
      <c r="G17" s="5">
        <v>580</v>
      </c>
      <c r="H17" s="5">
        <v>780</v>
      </c>
      <c r="I17" s="5">
        <v>585</v>
      </c>
      <c r="J17" s="5">
        <v>585</v>
      </c>
      <c r="K17" s="5">
        <v>585</v>
      </c>
      <c r="L17" s="5">
        <v>585</v>
      </c>
      <c r="M17" s="5">
        <v>585</v>
      </c>
      <c r="N17" s="5">
        <v>803</v>
      </c>
      <c r="O17" s="14">
        <f aca="true" t="shared" si="2" ref="O17:O26">SUM(C17:N17)</f>
        <v>6952</v>
      </c>
      <c r="P17" s="12">
        <f>Összesen!Y7</f>
        <v>6952</v>
      </c>
    </row>
    <row r="18" spans="1:16" s="10" customFormat="1" ht="25.5">
      <c r="A18" s="1">
        <v>15</v>
      </c>
      <c r="B18" s="73" t="s">
        <v>93</v>
      </c>
      <c r="C18" s="5">
        <v>115</v>
      </c>
      <c r="D18" s="5">
        <v>115</v>
      </c>
      <c r="E18" s="5">
        <v>115</v>
      </c>
      <c r="F18" s="5">
        <v>135</v>
      </c>
      <c r="G18" s="5">
        <v>135</v>
      </c>
      <c r="H18" s="5">
        <v>115</v>
      </c>
      <c r="I18" s="5">
        <v>140</v>
      </c>
      <c r="J18" s="5">
        <v>140</v>
      </c>
      <c r="K18" s="5">
        <v>140</v>
      </c>
      <c r="L18" s="5">
        <v>140</v>
      </c>
      <c r="M18" s="5">
        <v>140</v>
      </c>
      <c r="N18" s="5">
        <v>127</v>
      </c>
      <c r="O18" s="14">
        <f t="shared" si="2"/>
        <v>1557</v>
      </c>
      <c r="P18" s="12">
        <f>Összesen!Y8</f>
        <v>1557</v>
      </c>
    </row>
    <row r="19" spans="1:16" s="10" customFormat="1" ht="15.75">
      <c r="A19" s="1">
        <v>16</v>
      </c>
      <c r="B19" s="73" t="s">
        <v>94</v>
      </c>
      <c r="C19" s="5">
        <v>410</v>
      </c>
      <c r="D19" s="5">
        <v>450</v>
      </c>
      <c r="E19" s="5">
        <v>420</v>
      </c>
      <c r="F19" s="5">
        <v>510</v>
      </c>
      <c r="G19" s="5">
        <v>510</v>
      </c>
      <c r="H19" s="5">
        <v>490</v>
      </c>
      <c r="I19" s="5">
        <v>525</v>
      </c>
      <c r="J19" s="5">
        <v>540</v>
      </c>
      <c r="K19" s="5">
        <v>525</v>
      </c>
      <c r="L19" s="5">
        <v>520</v>
      </c>
      <c r="M19" s="5">
        <v>396</v>
      </c>
      <c r="N19" s="5">
        <v>400</v>
      </c>
      <c r="O19" s="14">
        <f t="shared" si="2"/>
        <v>5696</v>
      </c>
      <c r="P19" s="12">
        <f>Összesen!Y9</f>
        <v>5696</v>
      </c>
    </row>
    <row r="20" spans="1:16" s="10" customFormat="1" ht="15.75">
      <c r="A20" s="1">
        <v>17</v>
      </c>
      <c r="B20" s="73" t="s">
        <v>95</v>
      </c>
      <c r="C20" s="5">
        <v>79</v>
      </c>
      <c r="D20" s="5">
        <v>90</v>
      </c>
      <c r="E20" s="5">
        <v>50</v>
      </c>
      <c r="F20" s="5">
        <v>20</v>
      </c>
      <c r="G20" s="5">
        <v>0</v>
      </c>
      <c r="H20" s="5">
        <v>50</v>
      </c>
      <c r="I20" s="5">
        <v>200</v>
      </c>
      <c r="J20" s="5">
        <v>0</v>
      </c>
      <c r="K20" s="5">
        <v>70</v>
      </c>
      <c r="L20" s="5">
        <v>39</v>
      </c>
      <c r="M20" s="5">
        <v>0</v>
      </c>
      <c r="N20" s="5">
        <v>129</v>
      </c>
      <c r="O20" s="14">
        <f t="shared" si="2"/>
        <v>727</v>
      </c>
      <c r="P20" s="12">
        <f>Összesen!Y10</f>
        <v>727</v>
      </c>
    </row>
    <row r="21" spans="1:16" s="10" customFormat="1" ht="15.75">
      <c r="A21" s="1">
        <v>18</v>
      </c>
      <c r="B21" s="73" t="s">
        <v>96</v>
      </c>
      <c r="C21" s="5">
        <v>0</v>
      </c>
      <c r="D21" s="5">
        <v>0</v>
      </c>
      <c r="E21" s="5">
        <v>0</v>
      </c>
      <c r="F21" s="5">
        <v>10</v>
      </c>
      <c r="G21" s="5">
        <v>0</v>
      </c>
      <c r="H21" s="5">
        <v>0</v>
      </c>
      <c r="I21" s="5">
        <v>130</v>
      </c>
      <c r="J21" s="5">
        <v>0</v>
      </c>
      <c r="K21" s="5">
        <v>20</v>
      </c>
      <c r="L21" s="5">
        <v>0</v>
      </c>
      <c r="M21" s="5">
        <v>20</v>
      </c>
      <c r="N21" s="5">
        <v>100</v>
      </c>
      <c r="O21" s="14">
        <f t="shared" si="2"/>
        <v>280</v>
      </c>
      <c r="P21" s="12">
        <f>Összesen!Y11</f>
        <v>280</v>
      </c>
    </row>
    <row r="22" spans="1:16" s="10" customFormat="1" ht="15.75">
      <c r="A22" s="1">
        <v>19</v>
      </c>
      <c r="B22" s="73" t="s">
        <v>124</v>
      </c>
      <c r="C22" s="5">
        <v>0</v>
      </c>
      <c r="D22" s="5">
        <v>0</v>
      </c>
      <c r="E22" s="5">
        <v>0</v>
      </c>
      <c r="F22" s="5">
        <v>20</v>
      </c>
      <c r="G22" s="5">
        <v>309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2"/>
        <v>329</v>
      </c>
      <c r="P22" s="12">
        <f>Összesen!Y18</f>
        <v>329</v>
      </c>
    </row>
    <row r="23" spans="1:16" s="10" customFormat="1" ht="15.75">
      <c r="A23" s="1">
        <v>20</v>
      </c>
      <c r="B23" s="73" t="s">
        <v>58</v>
      </c>
      <c r="C23" s="5">
        <v>0</v>
      </c>
      <c r="D23" s="5">
        <v>0</v>
      </c>
      <c r="E23" s="5">
        <v>0</v>
      </c>
      <c r="F23" s="5">
        <v>45</v>
      </c>
      <c r="G23" s="5">
        <v>0</v>
      </c>
      <c r="H23" s="5">
        <v>0</v>
      </c>
      <c r="I23" s="5">
        <v>300</v>
      </c>
      <c r="J23" s="5">
        <v>65</v>
      </c>
      <c r="K23" s="5">
        <v>155</v>
      </c>
      <c r="L23" s="5">
        <v>70</v>
      </c>
      <c r="M23" s="5">
        <v>20</v>
      </c>
      <c r="N23" s="5">
        <v>0</v>
      </c>
      <c r="O23" s="14">
        <f t="shared" si="2"/>
        <v>655</v>
      </c>
      <c r="P23" s="12">
        <f>Összesen!Y19</f>
        <v>655</v>
      </c>
    </row>
    <row r="24" spans="1:16" s="10" customFormat="1" ht="15.75">
      <c r="A24" s="1">
        <v>21</v>
      </c>
      <c r="B24" s="73" t="s">
        <v>268</v>
      </c>
      <c r="C24" s="5">
        <v>0</v>
      </c>
      <c r="D24" s="5">
        <v>0</v>
      </c>
      <c r="E24" s="5">
        <v>0</v>
      </c>
      <c r="F24" s="5">
        <v>0</v>
      </c>
      <c r="G24" s="5">
        <v>82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2"/>
        <v>82</v>
      </c>
      <c r="P24" s="12">
        <f>Összesen!Y20</f>
        <v>82</v>
      </c>
    </row>
    <row r="25" spans="1:16" s="10" customFormat="1" ht="15.75">
      <c r="A25" s="1">
        <v>22</v>
      </c>
      <c r="B25" s="73" t="s">
        <v>106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2"/>
        <v>0</v>
      </c>
      <c r="P25" s="12">
        <f>Összesen!Y13</f>
        <v>0</v>
      </c>
    </row>
    <row r="26" spans="1:16" s="10" customFormat="1" ht="15.75">
      <c r="A26" s="1">
        <v>23</v>
      </c>
      <c r="B26" s="73" t="s">
        <v>126</v>
      </c>
      <c r="C26" s="132">
        <v>10201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2"/>
        <v>10201</v>
      </c>
      <c r="P26" s="12">
        <f>Összesen!Y22</f>
        <v>10201</v>
      </c>
    </row>
    <row r="27" spans="1:16" s="10" customFormat="1" ht="15.75">
      <c r="A27" s="1">
        <v>24</v>
      </c>
      <c r="B27" s="74" t="s">
        <v>8</v>
      </c>
      <c r="C27" s="133">
        <f>SUM(C17:C26)</f>
        <v>11233</v>
      </c>
      <c r="D27" s="14">
        <f aca="true" t="shared" si="3" ref="D27:O27">SUM(D17:D26)</f>
        <v>1083</v>
      </c>
      <c r="E27" s="14">
        <f t="shared" si="3"/>
        <v>1013</v>
      </c>
      <c r="F27" s="14">
        <f t="shared" si="3"/>
        <v>1320</v>
      </c>
      <c r="G27" s="14">
        <f t="shared" si="3"/>
        <v>1616</v>
      </c>
      <c r="H27" s="14">
        <f t="shared" si="3"/>
        <v>1435</v>
      </c>
      <c r="I27" s="14">
        <f t="shared" si="3"/>
        <v>1880</v>
      </c>
      <c r="J27" s="14">
        <f t="shared" si="3"/>
        <v>1330</v>
      </c>
      <c r="K27" s="14">
        <f t="shared" si="3"/>
        <v>1495</v>
      </c>
      <c r="L27" s="14">
        <f t="shared" si="3"/>
        <v>1354</v>
      </c>
      <c r="M27" s="14">
        <f t="shared" si="3"/>
        <v>1161</v>
      </c>
      <c r="N27" s="14">
        <f t="shared" si="3"/>
        <v>1559</v>
      </c>
      <c r="O27" s="14">
        <f t="shared" si="3"/>
        <v>26479</v>
      </c>
      <c r="P27" s="12">
        <f>Összesen!Y31</f>
        <v>26479</v>
      </c>
    </row>
    <row r="28" spans="1:15" ht="15.75">
      <c r="A28" s="1">
        <v>25</v>
      </c>
      <c r="B28" s="74" t="s">
        <v>137</v>
      </c>
      <c r="C28" s="14">
        <f>C16-C27</f>
        <v>969</v>
      </c>
      <c r="D28" s="14">
        <f>C28+D16-D27</f>
        <v>1915</v>
      </c>
      <c r="E28" s="14">
        <f aca="true" t="shared" si="4" ref="E28:O28">D28+E16-E27</f>
        <v>2268</v>
      </c>
      <c r="F28" s="14">
        <f t="shared" si="4"/>
        <v>2041</v>
      </c>
      <c r="G28" s="14">
        <f t="shared" si="4"/>
        <v>1525</v>
      </c>
      <c r="H28" s="14">
        <f t="shared" si="4"/>
        <v>1225</v>
      </c>
      <c r="I28" s="14">
        <f t="shared" si="4"/>
        <v>642</v>
      </c>
      <c r="J28" s="14">
        <f t="shared" si="4"/>
        <v>543</v>
      </c>
      <c r="K28" s="14">
        <f t="shared" si="4"/>
        <v>592</v>
      </c>
      <c r="L28" s="14">
        <f t="shared" si="4"/>
        <v>395</v>
      </c>
      <c r="M28" s="14">
        <f t="shared" si="4"/>
        <v>376</v>
      </c>
      <c r="N28" s="14">
        <f t="shared" si="4"/>
        <v>0</v>
      </c>
      <c r="O28" s="14">
        <f t="shared" si="4"/>
        <v>0</v>
      </c>
    </row>
    <row r="29" ht="15">
      <c r="O29" s="76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&amp;R2.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D5" sqref="D5"/>
    </sheetView>
  </sheetViews>
  <sheetFormatPr defaultColWidth="12.00390625" defaultRowHeight="15"/>
  <cols>
    <col min="1" max="1" width="5.7109375" style="174" customWidth="1"/>
    <col min="2" max="2" width="41.421875" style="175" customWidth="1"/>
    <col min="3" max="4" width="21.140625" style="175" customWidth="1"/>
    <col min="5" max="16384" width="12.00390625" style="175" customWidth="1"/>
  </cols>
  <sheetData>
    <row r="1" spans="1:7" s="173" customFormat="1" ht="17.25" customHeight="1">
      <c r="A1" s="335" t="s">
        <v>666</v>
      </c>
      <c r="B1" s="335"/>
      <c r="C1" s="335"/>
      <c r="D1" s="335"/>
      <c r="E1" s="172"/>
      <c r="F1" s="172"/>
      <c r="G1" s="172"/>
    </row>
    <row r="2" ht="11.25" customHeight="1"/>
    <row r="3" spans="1:4" s="174" customFormat="1" ht="13.5" customHeight="1">
      <c r="A3" s="176"/>
      <c r="B3" s="177" t="s">
        <v>0</v>
      </c>
      <c r="C3" s="177" t="s">
        <v>1</v>
      </c>
      <c r="D3" s="177" t="s">
        <v>2</v>
      </c>
    </row>
    <row r="4" spans="1:4" ht="15.75">
      <c r="A4" s="178">
        <v>1</v>
      </c>
      <c r="B4" s="179" t="s">
        <v>9</v>
      </c>
      <c r="C4" s="180">
        <v>42004</v>
      </c>
      <c r="D4" s="180">
        <v>42369</v>
      </c>
    </row>
    <row r="5" spans="1:4" ht="15.75">
      <c r="A5" s="178">
        <v>2</v>
      </c>
      <c r="B5" s="179" t="s">
        <v>667</v>
      </c>
      <c r="C5" s="180"/>
      <c r="D5" s="180"/>
    </row>
    <row r="6" spans="1:4" ht="12.75">
      <c r="A6" s="178">
        <v>3</v>
      </c>
      <c r="B6" s="181" t="s">
        <v>668</v>
      </c>
      <c r="C6" s="181">
        <f>SUM(C7:C8)</f>
        <v>0</v>
      </c>
      <c r="D6" s="181">
        <f>SUM(D7:D8)</f>
        <v>0</v>
      </c>
    </row>
    <row r="7" spans="1:4" ht="12.75">
      <c r="A7" s="178">
        <v>4</v>
      </c>
      <c r="B7" s="182" t="s">
        <v>669</v>
      </c>
      <c r="C7" s="182">
        <v>0</v>
      </c>
      <c r="D7" s="182">
        <v>0</v>
      </c>
    </row>
    <row r="8" spans="1:4" ht="12.75">
      <c r="A8" s="178">
        <v>5</v>
      </c>
      <c r="B8" s="182" t="s">
        <v>670</v>
      </c>
      <c r="C8" s="182">
        <v>0</v>
      </c>
      <c r="D8" s="182">
        <v>0</v>
      </c>
    </row>
    <row r="9" spans="1:4" ht="12.75">
      <c r="A9" s="178">
        <v>6</v>
      </c>
      <c r="B9" s="181" t="s">
        <v>671</v>
      </c>
      <c r="C9" s="181">
        <f>SUM(C10:C12)</f>
        <v>58007009</v>
      </c>
      <c r="D9" s="181">
        <f>SUM(D10:D12)</f>
        <v>60297041</v>
      </c>
    </row>
    <row r="10" spans="1:4" ht="12.75">
      <c r="A10" s="178">
        <v>7</v>
      </c>
      <c r="B10" s="183" t="s">
        <v>672</v>
      </c>
      <c r="C10" s="182">
        <v>46183199</v>
      </c>
      <c r="D10" s="182">
        <v>52112046</v>
      </c>
    </row>
    <row r="11" spans="1:4" ht="12.75">
      <c r="A11" s="178">
        <v>8</v>
      </c>
      <c r="B11" s="183" t="s">
        <v>673</v>
      </c>
      <c r="C11" s="182">
        <v>10452751</v>
      </c>
      <c r="D11" s="182">
        <v>8034995</v>
      </c>
    </row>
    <row r="12" spans="1:4" ht="12.75">
      <c r="A12" s="178">
        <v>9</v>
      </c>
      <c r="B12" s="182" t="s">
        <v>674</v>
      </c>
      <c r="C12" s="182">
        <v>1371059</v>
      </c>
      <c r="D12" s="182">
        <v>150000</v>
      </c>
    </row>
    <row r="13" spans="1:4" ht="12.75">
      <c r="A13" s="178">
        <v>10</v>
      </c>
      <c r="B13" s="181" t="s">
        <v>675</v>
      </c>
      <c r="C13" s="181">
        <f>SUM(C14:C14)</f>
        <v>100000</v>
      </c>
      <c r="D13" s="181">
        <f>SUM(D14:D14)</f>
        <v>100000</v>
      </c>
    </row>
    <row r="14" spans="1:4" ht="12.75">
      <c r="A14" s="178">
        <v>11</v>
      </c>
      <c r="B14" s="183" t="s">
        <v>676</v>
      </c>
      <c r="C14" s="182">
        <v>100000</v>
      </c>
      <c r="D14" s="182">
        <v>100000</v>
      </c>
    </row>
    <row r="15" spans="1:4" ht="12.75">
      <c r="A15" s="178">
        <v>12</v>
      </c>
      <c r="B15" s="181" t="s">
        <v>677</v>
      </c>
      <c r="C15" s="181">
        <f>SUM(C16:C16)</f>
        <v>20174749</v>
      </c>
      <c r="D15" s="181">
        <f>SUM(D16:D16)</f>
        <v>19742101</v>
      </c>
    </row>
    <row r="16" spans="1:4" ht="12.75">
      <c r="A16" s="178">
        <v>13</v>
      </c>
      <c r="B16" s="183" t="s">
        <v>678</v>
      </c>
      <c r="C16" s="182">
        <v>20174749</v>
      </c>
      <c r="D16" s="182">
        <v>19742101</v>
      </c>
    </row>
    <row r="17" spans="1:4" ht="37.5" customHeight="1">
      <c r="A17" s="178">
        <v>14</v>
      </c>
      <c r="B17" s="184" t="s">
        <v>679</v>
      </c>
      <c r="C17" s="185">
        <f>C9+C13+C15+C6</f>
        <v>78281758</v>
      </c>
      <c r="D17" s="185">
        <f>D9+D13+D15+D6</f>
        <v>80139142</v>
      </c>
    </row>
    <row r="18" spans="1:4" ht="13.5">
      <c r="A18" s="178">
        <v>15</v>
      </c>
      <c r="B18" s="186" t="s">
        <v>680</v>
      </c>
      <c r="C18" s="187">
        <f>C19</f>
        <v>0</v>
      </c>
      <c r="D18" s="187">
        <f>D19</f>
        <v>0</v>
      </c>
    </row>
    <row r="19" spans="1:4" ht="12.75">
      <c r="A19" s="178">
        <v>16</v>
      </c>
      <c r="B19" s="188" t="s">
        <v>681</v>
      </c>
      <c r="C19" s="183">
        <v>0</v>
      </c>
      <c r="D19" s="183">
        <v>0</v>
      </c>
    </row>
    <row r="20" spans="1:4" ht="12.75">
      <c r="A20" s="178">
        <v>17</v>
      </c>
      <c r="B20" s="181" t="s">
        <v>682</v>
      </c>
      <c r="C20" s="181">
        <f>C21</f>
        <v>0</v>
      </c>
      <c r="D20" s="181">
        <f>D21</f>
        <v>0</v>
      </c>
    </row>
    <row r="21" spans="1:4" ht="12.75">
      <c r="A21" s="178">
        <v>18</v>
      </c>
      <c r="B21" s="183" t="s">
        <v>683</v>
      </c>
      <c r="C21" s="182">
        <v>0</v>
      </c>
      <c r="D21" s="182">
        <v>0</v>
      </c>
    </row>
    <row r="22" spans="1:4" ht="28.5">
      <c r="A22" s="178">
        <v>19</v>
      </c>
      <c r="B22" s="184" t="s">
        <v>684</v>
      </c>
      <c r="C22" s="189">
        <f>SUM(C18,C20)</f>
        <v>0</v>
      </c>
      <c r="D22" s="189">
        <f>SUM(D18,D20)</f>
        <v>0</v>
      </c>
    </row>
    <row r="23" spans="1:4" ht="12.75">
      <c r="A23" s="178">
        <v>20</v>
      </c>
      <c r="B23" s="181" t="s">
        <v>685</v>
      </c>
      <c r="C23" s="181">
        <f>SUM(C24:C25)</f>
        <v>10939342</v>
      </c>
      <c r="D23" s="181">
        <f>SUM(D24:D25)</f>
        <v>1874717</v>
      </c>
    </row>
    <row r="24" spans="1:4" ht="12.75">
      <c r="A24" s="178">
        <v>21</v>
      </c>
      <c r="B24" s="183" t="s">
        <v>686</v>
      </c>
      <c r="C24" s="182">
        <v>0</v>
      </c>
      <c r="D24" s="182">
        <v>0</v>
      </c>
    </row>
    <row r="25" spans="1:4" ht="12.75">
      <c r="A25" s="178">
        <v>22</v>
      </c>
      <c r="B25" s="183" t="s">
        <v>687</v>
      </c>
      <c r="C25" s="182">
        <v>10939342</v>
      </c>
      <c r="D25" s="182">
        <v>1874717</v>
      </c>
    </row>
    <row r="26" spans="1:4" ht="12.75">
      <c r="A26" s="178">
        <v>23</v>
      </c>
      <c r="B26" s="181" t="s">
        <v>688</v>
      </c>
      <c r="C26" s="181">
        <f>SUM(C27,C28,C29,C30,C32,C34)</f>
        <v>1341773</v>
      </c>
      <c r="D26" s="181">
        <f>SUM(D27,D28,D29,D30,D32,D34)</f>
        <v>9582</v>
      </c>
    </row>
    <row r="27" spans="1:4" ht="12.75">
      <c r="A27" s="178">
        <v>24</v>
      </c>
      <c r="B27" s="183" t="s">
        <v>689</v>
      </c>
      <c r="C27" s="182">
        <v>500125</v>
      </c>
      <c r="D27" s="182">
        <v>9482</v>
      </c>
    </row>
    <row r="28" spans="1:4" ht="12.75">
      <c r="A28" s="178">
        <v>25</v>
      </c>
      <c r="B28" s="183" t="s">
        <v>690</v>
      </c>
      <c r="C28" s="182">
        <v>41000</v>
      </c>
      <c r="D28" s="182">
        <v>100</v>
      </c>
    </row>
    <row r="29" spans="1:4" ht="12.75">
      <c r="A29" s="178">
        <v>26</v>
      </c>
      <c r="B29" s="183" t="s">
        <v>691</v>
      </c>
      <c r="C29" s="182">
        <v>0</v>
      </c>
      <c r="D29" s="182">
        <v>0</v>
      </c>
    </row>
    <row r="30" spans="1:4" ht="12.75">
      <c r="A30" s="178">
        <v>27</v>
      </c>
      <c r="B30" s="183" t="s">
        <v>692</v>
      </c>
      <c r="C30" s="182">
        <v>800648</v>
      </c>
      <c r="D30" s="182">
        <v>0</v>
      </c>
    </row>
    <row r="31" spans="1:4" ht="12.75">
      <c r="A31" s="178">
        <v>28</v>
      </c>
      <c r="B31" s="183" t="s">
        <v>693</v>
      </c>
      <c r="C31" s="182">
        <v>800648</v>
      </c>
      <c r="D31" s="182">
        <v>0</v>
      </c>
    </row>
    <row r="32" spans="1:4" ht="12.75">
      <c r="A32" s="178">
        <v>29</v>
      </c>
      <c r="B32" s="183" t="s">
        <v>694</v>
      </c>
      <c r="C32" s="182">
        <v>0</v>
      </c>
      <c r="D32" s="182">
        <v>0</v>
      </c>
    </row>
    <row r="33" spans="1:4" ht="12.75">
      <c r="A33" s="178">
        <v>30</v>
      </c>
      <c r="B33" s="183" t="s">
        <v>695</v>
      </c>
      <c r="C33" s="182">
        <v>0</v>
      </c>
      <c r="D33" s="182">
        <v>0</v>
      </c>
    </row>
    <row r="34" spans="1:4" ht="12.75">
      <c r="A34" s="178">
        <v>31</v>
      </c>
      <c r="B34" s="183" t="s">
        <v>696</v>
      </c>
      <c r="C34" s="182">
        <v>0</v>
      </c>
      <c r="D34" s="182">
        <v>0</v>
      </c>
    </row>
    <row r="35" spans="1:4" ht="12.75">
      <c r="A35" s="178">
        <v>32</v>
      </c>
      <c r="B35" s="181" t="s">
        <v>697</v>
      </c>
      <c r="C35" s="181">
        <f>SUM(C36,C37,C39,C41)</f>
        <v>37310</v>
      </c>
      <c r="D35" s="181">
        <f>SUM(D36,D37,D39,D41)</f>
        <v>29520</v>
      </c>
    </row>
    <row r="36" spans="1:4" ht="12.75">
      <c r="A36" s="178">
        <v>33</v>
      </c>
      <c r="B36" s="183" t="s">
        <v>698</v>
      </c>
      <c r="C36" s="182">
        <v>37310</v>
      </c>
      <c r="D36" s="182">
        <v>29520</v>
      </c>
    </row>
    <row r="37" spans="1:4" ht="12.75">
      <c r="A37" s="178">
        <v>34</v>
      </c>
      <c r="B37" s="183" t="s">
        <v>699</v>
      </c>
      <c r="C37" s="182">
        <v>0</v>
      </c>
      <c r="D37" s="182">
        <v>0</v>
      </c>
    </row>
    <row r="38" spans="1:4" ht="12.75">
      <c r="A38" s="178">
        <v>35</v>
      </c>
      <c r="B38" s="183" t="s">
        <v>693</v>
      </c>
      <c r="C38" s="182">
        <v>0</v>
      </c>
      <c r="D38" s="182">
        <v>0</v>
      </c>
    </row>
    <row r="39" spans="1:4" ht="12.75">
      <c r="A39" s="178">
        <v>36</v>
      </c>
      <c r="B39" s="183" t="s">
        <v>700</v>
      </c>
      <c r="C39" s="182">
        <v>0</v>
      </c>
      <c r="D39" s="182">
        <v>0</v>
      </c>
    </row>
    <row r="40" spans="1:4" ht="12.75">
      <c r="A40" s="178">
        <v>37</v>
      </c>
      <c r="B40" s="183" t="s">
        <v>695</v>
      </c>
      <c r="C40" s="182">
        <v>0</v>
      </c>
      <c r="D40" s="182">
        <v>0</v>
      </c>
    </row>
    <row r="41" spans="1:4" ht="12.75">
      <c r="A41" s="178">
        <v>38</v>
      </c>
      <c r="B41" s="183" t="s">
        <v>701</v>
      </c>
      <c r="C41" s="182">
        <v>0</v>
      </c>
      <c r="D41" s="182">
        <v>0</v>
      </c>
    </row>
    <row r="42" spans="1:4" s="190" customFormat="1" ht="12.75">
      <c r="A42" s="178">
        <v>39</v>
      </c>
      <c r="B42" s="181" t="s">
        <v>702</v>
      </c>
      <c r="C42" s="181">
        <f>SUM(C43,C46)</f>
        <v>26000</v>
      </c>
      <c r="D42" s="181">
        <f>SUM(D43,D46)</f>
        <v>18000</v>
      </c>
    </row>
    <row r="43" spans="1:4" ht="12.75">
      <c r="A43" s="178">
        <v>40</v>
      </c>
      <c r="B43" s="183" t="s">
        <v>703</v>
      </c>
      <c r="C43" s="182">
        <v>20000</v>
      </c>
      <c r="D43" s="182">
        <v>0</v>
      </c>
    </row>
    <row r="44" spans="1:4" ht="12.75">
      <c r="A44" s="178">
        <v>41</v>
      </c>
      <c r="B44" s="183" t="s">
        <v>704</v>
      </c>
      <c r="C44" s="182">
        <v>0</v>
      </c>
      <c r="D44" s="182">
        <v>0</v>
      </c>
    </row>
    <row r="45" spans="1:4" ht="12.75">
      <c r="A45" s="178">
        <v>42</v>
      </c>
      <c r="B45" s="183" t="s">
        <v>705</v>
      </c>
      <c r="C45" s="182">
        <v>20000</v>
      </c>
      <c r="D45" s="182">
        <v>0</v>
      </c>
    </row>
    <row r="46" spans="1:4" ht="12.75">
      <c r="A46" s="178">
        <v>43</v>
      </c>
      <c r="B46" s="183" t="s">
        <v>706</v>
      </c>
      <c r="C46" s="182">
        <v>6000</v>
      </c>
      <c r="D46" s="182">
        <v>18000</v>
      </c>
    </row>
    <row r="47" spans="1:4" ht="15">
      <c r="A47" s="178">
        <v>44</v>
      </c>
      <c r="B47" s="189" t="s">
        <v>707</v>
      </c>
      <c r="C47" s="185">
        <f>SUM(C26,C35,C42)</f>
        <v>1405083</v>
      </c>
      <c r="D47" s="185">
        <f>SUM(D26,D35,D42)</f>
        <v>57102</v>
      </c>
    </row>
    <row r="48" spans="1:4" ht="29.25">
      <c r="A48" s="178">
        <v>45</v>
      </c>
      <c r="B48" s="184" t="s">
        <v>708</v>
      </c>
      <c r="C48" s="185">
        <v>351422</v>
      </c>
      <c r="D48" s="185">
        <v>0</v>
      </c>
    </row>
    <row r="49" spans="1:4" ht="28.5">
      <c r="A49" s="178">
        <v>46</v>
      </c>
      <c r="B49" s="184" t="s">
        <v>709</v>
      </c>
      <c r="C49" s="189">
        <f>SUM(C50:C52)</f>
        <v>0</v>
      </c>
      <c r="D49" s="189">
        <f>SUM(D50:D52)</f>
        <v>0</v>
      </c>
    </row>
    <row r="50" spans="1:4" ht="18" customHeight="1">
      <c r="A50" s="178">
        <v>47</v>
      </c>
      <c r="B50" s="188" t="s">
        <v>710</v>
      </c>
      <c r="C50" s="191">
        <v>0</v>
      </c>
      <c r="D50" s="191">
        <v>0</v>
      </c>
    </row>
    <row r="51" spans="1:4" ht="15">
      <c r="A51" s="178">
        <v>48</v>
      </c>
      <c r="B51" s="188" t="s">
        <v>711</v>
      </c>
      <c r="C51" s="191">
        <v>0</v>
      </c>
      <c r="D51" s="191">
        <v>0</v>
      </c>
    </row>
    <row r="52" spans="1:4" ht="15">
      <c r="A52" s="178">
        <v>49</v>
      </c>
      <c r="B52" s="183" t="s">
        <v>712</v>
      </c>
      <c r="C52" s="191">
        <v>0</v>
      </c>
      <c r="D52" s="191">
        <v>0</v>
      </c>
    </row>
    <row r="53" spans="1:4" ht="14.25">
      <c r="A53" s="178">
        <v>50</v>
      </c>
      <c r="B53" s="189" t="s">
        <v>713</v>
      </c>
      <c r="C53" s="189">
        <f>SUM(C17,C22,C23,C47,C48,C49,)</f>
        <v>90977605</v>
      </c>
      <c r="D53" s="189">
        <f>SUM(D17,D22,D23,D47,D48,D49,)</f>
        <v>82070961</v>
      </c>
    </row>
    <row r="54" spans="1:4" ht="15.75">
      <c r="A54" s="178">
        <v>51</v>
      </c>
      <c r="B54" s="179" t="s">
        <v>714</v>
      </c>
      <c r="C54" s="182"/>
      <c r="D54" s="182"/>
    </row>
    <row r="55" spans="1:4" ht="14.25">
      <c r="A55" s="178">
        <v>52</v>
      </c>
      <c r="B55" s="189" t="s">
        <v>715</v>
      </c>
      <c r="C55" s="181">
        <f>SUM(C56:C60)</f>
        <v>69320723</v>
      </c>
      <c r="D55" s="181">
        <f>SUM(D56:D60)</f>
        <v>68134323</v>
      </c>
    </row>
    <row r="56" spans="1:4" ht="12.75">
      <c r="A56" s="178">
        <v>53</v>
      </c>
      <c r="B56" s="183" t="s">
        <v>716</v>
      </c>
      <c r="C56" s="182">
        <v>93492446</v>
      </c>
      <c r="D56" s="182">
        <v>93492446</v>
      </c>
    </row>
    <row r="57" spans="1:4" ht="12.75">
      <c r="A57" s="178">
        <v>54</v>
      </c>
      <c r="B57" s="183" t="s">
        <v>717</v>
      </c>
      <c r="C57" s="182">
        <v>0</v>
      </c>
      <c r="D57" s="182">
        <v>0</v>
      </c>
    </row>
    <row r="58" spans="1:4" ht="12.75">
      <c r="A58" s="178">
        <v>55</v>
      </c>
      <c r="B58" s="183" t="s">
        <v>718</v>
      </c>
      <c r="C58" s="182">
        <v>981745</v>
      </c>
      <c r="D58" s="182">
        <v>981745</v>
      </c>
    </row>
    <row r="59" spans="1:4" ht="12.75">
      <c r="A59" s="178">
        <v>56</v>
      </c>
      <c r="B59" s="183" t="s">
        <v>719</v>
      </c>
      <c r="C59" s="182">
        <v>-18356295</v>
      </c>
      <c r="D59" s="182">
        <v>-25153468</v>
      </c>
    </row>
    <row r="60" spans="1:4" ht="12.75">
      <c r="A60" s="178">
        <v>57</v>
      </c>
      <c r="B60" s="183" t="s">
        <v>720</v>
      </c>
      <c r="C60" s="182">
        <v>-6797173</v>
      </c>
      <c r="D60" s="182">
        <v>-1186400</v>
      </c>
    </row>
    <row r="61" spans="1:4" ht="12.75">
      <c r="A61" s="178">
        <v>58</v>
      </c>
      <c r="B61" s="181" t="s">
        <v>721</v>
      </c>
      <c r="C61" s="181">
        <f>SUM(C62:C69)</f>
        <v>10006125</v>
      </c>
      <c r="D61" s="181">
        <f>SUM(D62:D69)</f>
        <v>45363</v>
      </c>
    </row>
    <row r="62" spans="1:4" ht="12.75">
      <c r="A62" s="178">
        <v>59</v>
      </c>
      <c r="B62" s="183" t="s">
        <v>722</v>
      </c>
      <c r="C62" s="182">
        <v>0</v>
      </c>
      <c r="D62" s="182">
        <v>0</v>
      </c>
    </row>
    <row r="63" spans="1:4" ht="12.75">
      <c r="A63" s="178">
        <v>60</v>
      </c>
      <c r="B63" s="183" t="s">
        <v>723</v>
      </c>
      <c r="C63" s="182">
        <v>0</v>
      </c>
      <c r="D63" s="182">
        <v>0</v>
      </c>
    </row>
    <row r="64" spans="1:4" ht="12.75">
      <c r="A64" s="178">
        <v>61</v>
      </c>
      <c r="B64" s="183" t="s">
        <v>724</v>
      </c>
      <c r="C64" s="182">
        <v>4624</v>
      </c>
      <c r="D64" s="182">
        <v>45363</v>
      </c>
    </row>
    <row r="65" spans="1:4" ht="12.75">
      <c r="A65" s="178">
        <v>62</v>
      </c>
      <c r="B65" s="183" t="s">
        <v>725</v>
      </c>
      <c r="C65" s="182">
        <v>0</v>
      </c>
      <c r="D65" s="182">
        <v>0</v>
      </c>
    </row>
    <row r="66" spans="1:4" ht="12.75">
      <c r="A66" s="178">
        <v>63</v>
      </c>
      <c r="B66" s="183" t="s">
        <v>726</v>
      </c>
      <c r="C66" s="182">
        <v>0</v>
      </c>
      <c r="D66" s="182">
        <v>0</v>
      </c>
    </row>
    <row r="67" spans="1:4" ht="12.75">
      <c r="A67" s="178">
        <v>64</v>
      </c>
      <c r="B67" s="183" t="s">
        <v>727</v>
      </c>
      <c r="C67" s="182">
        <v>0</v>
      </c>
      <c r="D67" s="182">
        <v>0</v>
      </c>
    </row>
    <row r="68" spans="1:4" ht="12.75">
      <c r="A68" s="178">
        <v>65</v>
      </c>
      <c r="B68" s="183" t="s">
        <v>728</v>
      </c>
      <c r="C68" s="182">
        <v>1501</v>
      </c>
      <c r="D68" s="182">
        <v>0</v>
      </c>
    </row>
    <row r="69" spans="1:4" ht="12.75">
      <c r="A69" s="178">
        <v>66</v>
      </c>
      <c r="B69" s="183" t="s">
        <v>729</v>
      </c>
      <c r="C69" s="182">
        <v>10000000</v>
      </c>
      <c r="D69" s="182">
        <v>0</v>
      </c>
    </row>
    <row r="70" spans="1:4" ht="12.75">
      <c r="A70" s="178">
        <v>67</v>
      </c>
      <c r="B70" s="183" t="s">
        <v>730</v>
      </c>
      <c r="C70" s="182">
        <v>10000000</v>
      </c>
      <c r="D70" s="182">
        <v>0</v>
      </c>
    </row>
    <row r="71" spans="1:4" s="190" customFormat="1" ht="12.75">
      <c r="A71" s="178">
        <v>68</v>
      </c>
      <c r="B71" s="181" t="s">
        <v>731</v>
      </c>
      <c r="C71" s="181">
        <f>SUM(C72:C79)</f>
        <v>1433270</v>
      </c>
      <c r="D71" s="181">
        <f>SUM(D72:D79)</f>
        <v>1371717</v>
      </c>
    </row>
    <row r="72" spans="1:4" s="190" customFormat="1" ht="12.75">
      <c r="A72" s="178">
        <v>69</v>
      </c>
      <c r="B72" s="183" t="s">
        <v>732</v>
      </c>
      <c r="C72" s="182">
        <v>0</v>
      </c>
      <c r="D72" s="182">
        <v>0</v>
      </c>
    </row>
    <row r="73" spans="1:4" s="190" customFormat="1" ht="12.75">
      <c r="A73" s="178">
        <v>70</v>
      </c>
      <c r="B73" s="183" t="s">
        <v>733</v>
      </c>
      <c r="C73" s="182">
        <v>0</v>
      </c>
      <c r="D73" s="182">
        <v>0</v>
      </c>
    </row>
    <row r="74" spans="1:4" s="190" customFormat="1" ht="12.75">
      <c r="A74" s="178">
        <v>71</v>
      </c>
      <c r="B74" s="183" t="s">
        <v>734</v>
      </c>
      <c r="C74" s="182">
        <v>0</v>
      </c>
      <c r="D74" s="182">
        <v>0</v>
      </c>
    </row>
    <row r="75" spans="1:4" s="190" customFormat="1" ht="12.75">
      <c r="A75" s="178">
        <v>72</v>
      </c>
      <c r="B75" s="183" t="s">
        <v>735</v>
      </c>
      <c r="C75" s="182">
        <v>0</v>
      </c>
      <c r="D75" s="182">
        <v>0</v>
      </c>
    </row>
    <row r="76" spans="1:4" s="190" customFormat="1" ht="12.75">
      <c r="A76" s="178">
        <v>73</v>
      </c>
      <c r="B76" s="183" t="s">
        <v>736</v>
      </c>
      <c r="C76" s="182">
        <v>0</v>
      </c>
      <c r="D76" s="182">
        <v>0</v>
      </c>
    </row>
    <row r="77" spans="1:4" s="190" customFormat="1" ht="12.75">
      <c r="A77" s="178">
        <v>74</v>
      </c>
      <c r="B77" s="183" t="s">
        <v>737</v>
      </c>
      <c r="C77" s="182">
        <v>0</v>
      </c>
      <c r="D77" s="182">
        <v>0</v>
      </c>
    </row>
    <row r="78" spans="1:4" s="190" customFormat="1" ht="12.75">
      <c r="A78" s="178">
        <v>75</v>
      </c>
      <c r="B78" s="183" t="s">
        <v>738</v>
      </c>
      <c r="C78" s="182">
        <v>0</v>
      </c>
      <c r="D78" s="182">
        <v>0</v>
      </c>
    </row>
    <row r="79" spans="1:4" s="190" customFormat="1" ht="12.75">
      <c r="A79" s="178">
        <v>76</v>
      </c>
      <c r="B79" s="183" t="s">
        <v>739</v>
      </c>
      <c r="C79" s="182">
        <v>1433270</v>
      </c>
      <c r="D79" s="182">
        <v>1371717</v>
      </c>
    </row>
    <row r="80" spans="1:4" s="190" customFormat="1" ht="12.75">
      <c r="A80" s="178">
        <v>77</v>
      </c>
      <c r="B80" s="183" t="s">
        <v>740</v>
      </c>
      <c r="C80" s="182">
        <v>433270</v>
      </c>
      <c r="D80" s="182">
        <v>482552</v>
      </c>
    </row>
    <row r="81" spans="1:4" s="190" customFormat="1" ht="12.75">
      <c r="A81" s="178">
        <v>78</v>
      </c>
      <c r="B81" s="183" t="s">
        <v>741</v>
      </c>
      <c r="C81" s="182">
        <v>1000000</v>
      </c>
      <c r="D81" s="182">
        <v>889165</v>
      </c>
    </row>
    <row r="82" spans="1:4" s="190" customFormat="1" ht="12.75">
      <c r="A82" s="178">
        <v>79</v>
      </c>
      <c r="B82" s="192" t="s">
        <v>742</v>
      </c>
      <c r="C82" s="181">
        <f>C83</f>
        <v>5521</v>
      </c>
      <c r="D82" s="181">
        <f>D83</f>
        <v>58850</v>
      </c>
    </row>
    <row r="83" spans="1:4" s="190" customFormat="1" ht="12.75">
      <c r="A83" s="178">
        <v>80</v>
      </c>
      <c r="B83" s="183" t="s">
        <v>743</v>
      </c>
      <c r="C83" s="182">
        <v>5521</v>
      </c>
      <c r="D83" s="182">
        <v>58850</v>
      </c>
    </row>
    <row r="84" spans="1:4" s="190" customFormat="1" ht="14.25">
      <c r="A84" s="178">
        <v>81</v>
      </c>
      <c r="B84" s="189" t="s">
        <v>744</v>
      </c>
      <c r="C84" s="181">
        <f>SUM(C61,C71,C82)</f>
        <v>11444916</v>
      </c>
      <c r="D84" s="181">
        <f>SUM(D61,D71,D82)</f>
        <v>1475930</v>
      </c>
    </row>
    <row r="85" spans="1:4" s="193" customFormat="1" ht="28.5">
      <c r="A85" s="178">
        <v>83</v>
      </c>
      <c r="B85" s="184" t="s">
        <v>745</v>
      </c>
      <c r="C85" s="189">
        <v>0</v>
      </c>
      <c r="D85" s="189">
        <v>0</v>
      </c>
    </row>
    <row r="86" spans="1:4" s="193" customFormat="1" ht="28.5">
      <c r="A86" s="178">
        <v>84</v>
      </c>
      <c r="B86" s="184" t="s">
        <v>746</v>
      </c>
      <c r="C86" s="189">
        <f>SUM(C87:C89)</f>
        <v>10211966</v>
      </c>
      <c r="D86" s="189">
        <f>SUM(D87:D89)</f>
        <v>12475608</v>
      </c>
    </row>
    <row r="87" spans="1:4" s="195" customFormat="1" ht="15">
      <c r="A87" s="178">
        <v>85</v>
      </c>
      <c r="B87" s="188" t="s">
        <v>747</v>
      </c>
      <c r="C87" s="194">
        <v>0</v>
      </c>
      <c r="D87" s="194">
        <v>0</v>
      </c>
    </row>
    <row r="88" spans="1:4" s="195" customFormat="1" ht="15">
      <c r="A88" s="178">
        <v>86</v>
      </c>
      <c r="B88" s="188" t="s">
        <v>748</v>
      </c>
      <c r="C88" s="182">
        <v>721555</v>
      </c>
      <c r="D88" s="182">
        <v>661897</v>
      </c>
    </row>
    <row r="89" spans="1:4" s="196" customFormat="1" ht="12.75">
      <c r="A89" s="178">
        <v>87</v>
      </c>
      <c r="B89" s="188" t="s">
        <v>749</v>
      </c>
      <c r="C89" s="182">
        <v>9490411</v>
      </c>
      <c r="D89" s="182">
        <v>11813711</v>
      </c>
    </row>
    <row r="90" spans="1:4" ht="15.75">
      <c r="A90" s="178">
        <v>88</v>
      </c>
      <c r="B90" s="197" t="s">
        <v>750</v>
      </c>
      <c r="C90" s="197">
        <f>SUM(C55,C84,C85,C86)</f>
        <v>90977605</v>
      </c>
      <c r="D90" s="197">
        <f>SUM(D55,D84,D85,D86)</f>
        <v>82085861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C5" sqref="C5:E5"/>
    </sheetView>
  </sheetViews>
  <sheetFormatPr defaultColWidth="12.00390625" defaultRowHeight="15"/>
  <cols>
    <col min="1" max="1" width="3.00390625" style="174" bestFit="1" customWidth="1"/>
    <col min="2" max="2" width="20.140625" style="214" customWidth="1"/>
    <col min="3" max="3" width="11.00390625" style="214" customWidth="1"/>
    <col min="4" max="4" width="10.8515625" style="214" bestFit="1" customWidth="1"/>
    <col min="5" max="5" width="10.8515625" style="214" customWidth="1"/>
    <col min="6" max="6" width="10.57421875" style="214" customWidth="1"/>
    <col min="7" max="7" width="9.7109375" style="214" customWidth="1"/>
    <col min="8" max="8" width="11.28125" style="214" bestFit="1" customWidth="1"/>
    <col min="9" max="9" width="12.00390625" style="214" customWidth="1"/>
    <col min="10" max="10" width="11.140625" style="214" customWidth="1"/>
    <col min="11" max="11" width="12.00390625" style="214" customWidth="1"/>
    <col min="12" max="12" width="10.00390625" style="214" customWidth="1"/>
    <col min="13" max="14" width="9.7109375" style="214" customWidth="1"/>
    <col min="15" max="15" width="12.00390625" style="214" customWidth="1"/>
    <col min="16" max="16" width="14.421875" style="214" customWidth="1"/>
    <col min="17" max="16384" width="12.00390625" style="214" customWidth="1"/>
  </cols>
  <sheetData>
    <row r="1" spans="1:14" s="173" customFormat="1" ht="17.25" customHeight="1">
      <c r="A1" s="335" t="s">
        <v>751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s="173" customFormat="1" ht="17.25" customHeight="1">
      <c r="A2" s="335" t="s">
        <v>752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4" spans="1:14" s="200" customFormat="1" ht="13.5" customHeight="1">
      <c r="A4" s="198"/>
      <c r="B4" s="199" t="s">
        <v>0</v>
      </c>
      <c r="C4" s="199" t="s">
        <v>1</v>
      </c>
      <c r="D4" s="199" t="s">
        <v>2</v>
      </c>
      <c r="E4" s="199" t="s">
        <v>3</v>
      </c>
      <c r="F4" s="199" t="s">
        <v>6</v>
      </c>
      <c r="G4" s="199" t="s">
        <v>60</v>
      </c>
      <c r="H4" s="199" t="s">
        <v>61</v>
      </c>
      <c r="I4" s="199" t="s">
        <v>62</v>
      </c>
      <c r="J4" s="199" t="s">
        <v>107</v>
      </c>
      <c r="K4" s="199" t="s">
        <v>108</v>
      </c>
      <c r="L4" s="199" t="s">
        <v>63</v>
      </c>
      <c r="M4" s="199" t="s">
        <v>109</v>
      </c>
      <c r="N4" s="199" t="s">
        <v>110</v>
      </c>
    </row>
    <row r="5" spans="1:14" s="201" customFormat="1" ht="29.25" customHeight="1">
      <c r="A5" s="199">
        <v>1</v>
      </c>
      <c r="B5" s="336" t="s">
        <v>9</v>
      </c>
      <c r="C5" s="338" t="s">
        <v>753</v>
      </c>
      <c r="D5" s="339"/>
      <c r="E5" s="340"/>
      <c r="F5" s="341" t="s">
        <v>754</v>
      </c>
      <c r="G5" s="342"/>
      <c r="H5" s="343"/>
      <c r="I5" s="344" t="s">
        <v>755</v>
      </c>
      <c r="J5" s="345"/>
      <c r="K5" s="346"/>
      <c r="L5" s="344" t="s">
        <v>756</v>
      </c>
      <c r="M5" s="345"/>
      <c r="N5" s="346"/>
    </row>
    <row r="6" spans="1:14" s="201" customFormat="1" ht="15" customHeight="1">
      <c r="A6" s="199">
        <v>2</v>
      </c>
      <c r="B6" s="337"/>
      <c r="C6" s="202" t="s">
        <v>757</v>
      </c>
      <c r="D6" s="202" t="s">
        <v>758</v>
      </c>
      <c r="E6" s="202" t="s">
        <v>759</v>
      </c>
      <c r="F6" s="202" t="s">
        <v>757</v>
      </c>
      <c r="G6" s="202" t="s">
        <v>758</v>
      </c>
      <c r="H6" s="202" t="s">
        <v>759</v>
      </c>
      <c r="I6" s="202" t="s">
        <v>757</v>
      </c>
      <c r="J6" s="202" t="s">
        <v>758</v>
      </c>
      <c r="K6" s="202" t="s">
        <v>759</v>
      </c>
      <c r="L6" s="202" t="s">
        <v>757</v>
      </c>
      <c r="M6" s="202" t="s">
        <v>758</v>
      </c>
      <c r="N6" s="202" t="s">
        <v>759</v>
      </c>
    </row>
    <row r="7" spans="1:14" s="201" customFormat="1" ht="15" customHeight="1">
      <c r="A7" s="199">
        <v>3</v>
      </c>
      <c r="B7" s="203" t="s">
        <v>760</v>
      </c>
      <c r="C7" s="204">
        <v>0</v>
      </c>
      <c r="D7" s="204">
        <v>0</v>
      </c>
      <c r="E7" s="204">
        <f aca="true" t="shared" si="0" ref="E7:E13">C7-D7</f>
        <v>0</v>
      </c>
      <c r="F7" s="204">
        <v>996327</v>
      </c>
      <c r="G7" s="204">
        <v>0</v>
      </c>
      <c r="H7" s="204">
        <f aca="true" t="shared" si="1" ref="H7:H13">F7-G7</f>
        <v>996327</v>
      </c>
      <c r="I7" s="204">
        <v>389536</v>
      </c>
      <c r="J7" s="204">
        <v>0</v>
      </c>
      <c r="K7" s="204">
        <f aca="true" t="shared" si="2" ref="K7:K13">I7-J7</f>
        <v>389536</v>
      </c>
      <c r="L7" s="204">
        <v>0</v>
      </c>
      <c r="M7" s="204">
        <v>0</v>
      </c>
      <c r="N7" s="204">
        <f aca="true" t="shared" si="3" ref="N7:N13">L7-M7</f>
        <v>0</v>
      </c>
    </row>
    <row r="8" spans="1:14" s="201" customFormat="1" ht="15" customHeight="1">
      <c r="A8" s="199">
        <v>4</v>
      </c>
      <c r="B8" s="203" t="s">
        <v>761</v>
      </c>
      <c r="C8" s="204">
        <v>0</v>
      </c>
      <c r="D8" s="204">
        <v>0</v>
      </c>
      <c r="E8" s="204">
        <f t="shared" si="0"/>
        <v>0</v>
      </c>
      <c r="F8" s="204">
        <v>0</v>
      </c>
      <c r="G8" s="204">
        <v>0</v>
      </c>
      <c r="H8" s="204">
        <f t="shared" si="1"/>
        <v>0</v>
      </c>
      <c r="I8" s="204">
        <v>0</v>
      </c>
      <c r="J8" s="204">
        <v>0</v>
      </c>
      <c r="K8" s="204">
        <f t="shared" si="2"/>
        <v>0</v>
      </c>
      <c r="L8" s="204">
        <v>0</v>
      </c>
      <c r="M8" s="204">
        <v>0</v>
      </c>
      <c r="N8" s="204">
        <f t="shared" si="3"/>
        <v>0</v>
      </c>
    </row>
    <row r="9" spans="1:14" s="201" customFormat="1" ht="15" customHeight="1">
      <c r="A9" s="199">
        <v>5</v>
      </c>
      <c r="B9" s="203" t="s">
        <v>762</v>
      </c>
      <c r="C9" s="204">
        <v>0</v>
      </c>
      <c r="D9" s="204">
        <v>0</v>
      </c>
      <c r="E9" s="204">
        <f t="shared" si="0"/>
        <v>0</v>
      </c>
      <c r="F9" s="204">
        <v>0</v>
      </c>
      <c r="G9" s="204">
        <v>0</v>
      </c>
      <c r="H9" s="204">
        <f t="shared" si="1"/>
        <v>0</v>
      </c>
      <c r="I9" s="204">
        <v>0</v>
      </c>
      <c r="J9" s="204">
        <v>0</v>
      </c>
      <c r="K9" s="204">
        <f t="shared" si="2"/>
        <v>0</v>
      </c>
      <c r="L9" s="204">
        <v>547000</v>
      </c>
      <c r="M9" s="204">
        <v>0</v>
      </c>
      <c r="N9" s="204">
        <f t="shared" si="3"/>
        <v>547000</v>
      </c>
    </row>
    <row r="10" spans="1:14" s="201" customFormat="1" ht="15" customHeight="1">
      <c r="A10" s="199">
        <v>6</v>
      </c>
      <c r="B10" s="203" t="s">
        <v>763</v>
      </c>
      <c r="C10" s="204">
        <v>0</v>
      </c>
      <c r="D10" s="204">
        <v>0</v>
      </c>
      <c r="E10" s="204">
        <f t="shared" si="0"/>
        <v>0</v>
      </c>
      <c r="F10" s="204">
        <v>0</v>
      </c>
      <c r="G10" s="204">
        <v>0</v>
      </c>
      <c r="H10" s="204">
        <f t="shared" si="1"/>
        <v>0</v>
      </c>
      <c r="I10" s="204">
        <v>0</v>
      </c>
      <c r="J10" s="204">
        <v>0</v>
      </c>
      <c r="K10" s="204">
        <f t="shared" si="2"/>
        <v>0</v>
      </c>
      <c r="L10" s="204">
        <v>59230</v>
      </c>
      <c r="M10" s="204">
        <v>0</v>
      </c>
      <c r="N10" s="204">
        <f t="shared" si="3"/>
        <v>59230</v>
      </c>
    </row>
    <row r="11" spans="1:14" s="201" customFormat="1" ht="15" customHeight="1">
      <c r="A11" s="199">
        <v>7</v>
      </c>
      <c r="B11" s="203" t="s">
        <v>764</v>
      </c>
      <c r="C11" s="204">
        <v>14562490</v>
      </c>
      <c r="D11" s="204">
        <v>0</v>
      </c>
      <c r="E11" s="204">
        <f t="shared" si="0"/>
        <v>14562490</v>
      </c>
      <c r="F11" s="204">
        <v>0</v>
      </c>
      <c r="G11" s="204">
        <v>0</v>
      </c>
      <c r="H11" s="204">
        <f t="shared" si="1"/>
        <v>0</v>
      </c>
      <c r="I11" s="204">
        <v>0</v>
      </c>
      <c r="J11" s="204">
        <v>0</v>
      </c>
      <c r="K11" s="204">
        <f t="shared" si="2"/>
        <v>0</v>
      </c>
      <c r="L11" s="204">
        <v>0</v>
      </c>
      <c r="M11" s="204">
        <v>0</v>
      </c>
      <c r="N11" s="204">
        <f t="shared" si="3"/>
        <v>0</v>
      </c>
    </row>
    <row r="12" spans="1:14" s="201" customFormat="1" ht="15" customHeight="1">
      <c r="A12" s="199">
        <v>8</v>
      </c>
      <c r="B12" s="203" t="s">
        <v>765</v>
      </c>
      <c r="C12" s="204">
        <v>0</v>
      </c>
      <c r="D12" s="204">
        <v>0</v>
      </c>
      <c r="E12" s="204">
        <f t="shared" si="0"/>
        <v>0</v>
      </c>
      <c r="F12" s="204">
        <v>526600</v>
      </c>
      <c r="G12" s="204">
        <v>0</v>
      </c>
      <c r="H12" s="204">
        <f t="shared" si="1"/>
        <v>526600</v>
      </c>
      <c r="I12" s="204">
        <v>0</v>
      </c>
      <c r="J12" s="204">
        <v>0</v>
      </c>
      <c r="K12" s="204">
        <f t="shared" si="2"/>
        <v>0</v>
      </c>
      <c r="L12" s="204">
        <v>0</v>
      </c>
      <c r="M12" s="204">
        <v>0</v>
      </c>
      <c r="N12" s="204">
        <f t="shared" si="3"/>
        <v>0</v>
      </c>
    </row>
    <row r="13" spans="1:14" s="201" customFormat="1" ht="15" customHeight="1">
      <c r="A13" s="199">
        <v>9</v>
      </c>
      <c r="B13" s="203" t="s">
        <v>766</v>
      </c>
      <c r="C13" s="204">
        <v>0</v>
      </c>
      <c r="D13" s="204">
        <v>0</v>
      </c>
      <c r="E13" s="204">
        <f t="shared" si="0"/>
        <v>0</v>
      </c>
      <c r="F13" s="204">
        <v>0</v>
      </c>
      <c r="G13" s="204">
        <v>0</v>
      </c>
      <c r="H13" s="204">
        <f t="shared" si="1"/>
        <v>0</v>
      </c>
      <c r="I13" s="204">
        <v>2873</v>
      </c>
      <c r="J13" s="204">
        <v>0</v>
      </c>
      <c r="K13" s="204">
        <f t="shared" si="2"/>
        <v>2873</v>
      </c>
      <c r="L13" s="204">
        <v>10000</v>
      </c>
      <c r="M13" s="204">
        <v>0</v>
      </c>
      <c r="N13" s="204">
        <f t="shared" si="3"/>
        <v>10000</v>
      </c>
    </row>
    <row r="14" spans="1:14" s="201" customFormat="1" ht="15" customHeight="1">
      <c r="A14" s="199">
        <v>10</v>
      </c>
      <c r="B14" s="202" t="s">
        <v>767</v>
      </c>
      <c r="C14" s="205">
        <f>SUM(C7:C13)</f>
        <v>14562490</v>
      </c>
      <c r="D14" s="205">
        <f>SUM(D7:D13)</f>
        <v>0</v>
      </c>
      <c r="E14" s="205">
        <f>SUM(E7:E13)</f>
        <v>14562490</v>
      </c>
      <c r="F14" s="205">
        <f aca="true" t="shared" si="4" ref="F14:N14">SUM(F7:F13)</f>
        <v>1522927</v>
      </c>
      <c r="G14" s="205">
        <f t="shared" si="4"/>
        <v>0</v>
      </c>
      <c r="H14" s="205">
        <f t="shared" si="4"/>
        <v>1522927</v>
      </c>
      <c r="I14" s="205">
        <f t="shared" si="4"/>
        <v>392409</v>
      </c>
      <c r="J14" s="205">
        <f t="shared" si="4"/>
        <v>0</v>
      </c>
      <c r="K14" s="205">
        <f t="shared" si="4"/>
        <v>392409</v>
      </c>
      <c r="L14" s="205">
        <f t="shared" si="4"/>
        <v>616230</v>
      </c>
      <c r="M14" s="205">
        <f t="shared" si="4"/>
        <v>0</v>
      </c>
      <c r="N14" s="205">
        <f t="shared" si="4"/>
        <v>616230</v>
      </c>
    </row>
    <row r="15" spans="1:14" s="201" customFormat="1" ht="15" customHeight="1">
      <c r="A15" s="199">
        <v>11</v>
      </c>
      <c r="B15" s="202" t="s">
        <v>768</v>
      </c>
      <c r="C15" s="205">
        <v>0</v>
      </c>
      <c r="D15" s="205">
        <v>0</v>
      </c>
      <c r="E15" s="205">
        <f>C15-D15</f>
        <v>0</v>
      </c>
      <c r="F15" s="205">
        <v>4216195</v>
      </c>
      <c r="G15" s="205">
        <v>987363</v>
      </c>
      <c r="H15" s="205">
        <f>F15-G15</f>
        <v>3228832</v>
      </c>
      <c r="I15" s="205">
        <v>8683833</v>
      </c>
      <c r="J15" s="205">
        <v>2848428</v>
      </c>
      <c r="K15" s="205">
        <f>I15-J15</f>
        <v>5835405</v>
      </c>
      <c r="L15" s="205">
        <v>0</v>
      </c>
      <c r="M15" s="205">
        <v>0</v>
      </c>
      <c r="N15" s="205">
        <f>L15-M15</f>
        <v>0</v>
      </c>
    </row>
    <row r="16" spans="1:14" s="201" customFormat="1" ht="15" customHeight="1">
      <c r="A16" s="199">
        <v>12</v>
      </c>
      <c r="B16" s="202" t="s">
        <v>769</v>
      </c>
      <c r="C16" s="205">
        <v>30840020</v>
      </c>
      <c r="D16" s="205">
        <v>10590068</v>
      </c>
      <c r="E16" s="205">
        <f>C16-D16</f>
        <v>20249952</v>
      </c>
      <c r="F16" s="205">
        <v>5630015</v>
      </c>
      <c r="G16" s="205">
        <v>1482127</v>
      </c>
      <c r="H16" s="205">
        <f>F16-G16</f>
        <v>4147888</v>
      </c>
      <c r="I16" s="205">
        <v>2500264</v>
      </c>
      <c r="J16" s="205">
        <v>944351</v>
      </c>
      <c r="K16" s="205">
        <f>I16-J16</f>
        <v>1555913</v>
      </c>
      <c r="L16" s="206">
        <v>0</v>
      </c>
      <c r="M16" s="206">
        <v>0</v>
      </c>
      <c r="N16" s="205">
        <f>L16-M16</f>
        <v>0</v>
      </c>
    </row>
    <row r="17" spans="1:14" s="201" customFormat="1" ht="15" customHeight="1">
      <c r="A17" s="199">
        <v>13</v>
      </c>
      <c r="B17" s="207" t="s">
        <v>770</v>
      </c>
      <c r="C17" s="208">
        <f>SUM(C14:C16)</f>
        <v>45402510</v>
      </c>
      <c r="D17" s="208">
        <f>SUM(D14:D16)</f>
        <v>10590068</v>
      </c>
      <c r="E17" s="208">
        <f>SUM(E14:E16)</f>
        <v>34812442</v>
      </c>
      <c r="F17" s="208">
        <f aca="true" t="shared" si="5" ref="F17:N17">SUM(F14:F16)</f>
        <v>11369137</v>
      </c>
      <c r="G17" s="208">
        <f t="shared" si="5"/>
        <v>2469490</v>
      </c>
      <c r="H17" s="208">
        <f t="shared" si="5"/>
        <v>8899647</v>
      </c>
      <c r="I17" s="208">
        <f t="shared" si="5"/>
        <v>11576506</v>
      </c>
      <c r="J17" s="208">
        <f t="shared" si="5"/>
        <v>3792779</v>
      </c>
      <c r="K17" s="208">
        <f t="shared" si="5"/>
        <v>7783727</v>
      </c>
      <c r="L17" s="209">
        <f t="shared" si="5"/>
        <v>616230</v>
      </c>
      <c r="M17" s="209">
        <f t="shared" si="5"/>
        <v>0</v>
      </c>
      <c r="N17" s="209">
        <f t="shared" si="5"/>
        <v>616230</v>
      </c>
    </row>
    <row r="18" spans="1:14" s="201" customFormat="1" ht="15" customHeight="1">
      <c r="A18" s="199">
        <v>14</v>
      </c>
      <c r="B18" s="203" t="s">
        <v>771</v>
      </c>
      <c r="C18" s="203">
        <v>0</v>
      </c>
      <c r="D18" s="203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4">
        <v>0</v>
      </c>
      <c r="M18" s="204">
        <v>0</v>
      </c>
      <c r="N18" s="203">
        <f>L18-M18</f>
        <v>0</v>
      </c>
    </row>
    <row r="19" spans="1:14" s="201" customFormat="1" ht="15" customHeight="1">
      <c r="A19" s="199">
        <v>15</v>
      </c>
      <c r="B19" s="203" t="s">
        <v>772</v>
      </c>
      <c r="C19" s="203">
        <v>0</v>
      </c>
      <c r="D19" s="203">
        <v>0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4">
        <v>163539</v>
      </c>
      <c r="M19" s="204">
        <v>163539</v>
      </c>
      <c r="N19" s="203">
        <f>L19-M19</f>
        <v>0</v>
      </c>
    </row>
    <row r="20" spans="1:14" s="201" customFormat="1" ht="15" customHeight="1">
      <c r="A20" s="199">
        <v>16</v>
      </c>
      <c r="B20" s="203" t="s">
        <v>773</v>
      </c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f>I20-J20</f>
        <v>0</v>
      </c>
      <c r="L20" s="204">
        <v>2463000</v>
      </c>
      <c r="M20" s="204">
        <v>1690061</v>
      </c>
      <c r="N20" s="204">
        <f>L20-M20</f>
        <v>772939</v>
      </c>
    </row>
    <row r="21" spans="1:14" s="201" customFormat="1" ht="15" customHeight="1">
      <c r="A21" s="199">
        <v>17</v>
      </c>
      <c r="B21" s="203" t="s">
        <v>774</v>
      </c>
      <c r="C21" s="203">
        <v>0</v>
      </c>
      <c r="D21" s="203">
        <v>0</v>
      </c>
      <c r="E21" s="203">
        <v>0</v>
      </c>
      <c r="F21" s="203">
        <v>0</v>
      </c>
      <c r="G21" s="203">
        <v>0</v>
      </c>
      <c r="H21" s="203">
        <v>0</v>
      </c>
      <c r="I21" s="203">
        <v>55544</v>
      </c>
      <c r="J21" s="203">
        <v>55544</v>
      </c>
      <c r="K21" s="203">
        <v>0</v>
      </c>
      <c r="L21" s="204">
        <v>846794</v>
      </c>
      <c r="M21" s="204">
        <v>846794</v>
      </c>
      <c r="N21" s="203">
        <v>0</v>
      </c>
    </row>
    <row r="22" spans="1:14" s="201" customFormat="1" ht="15" customHeight="1">
      <c r="A22" s="199">
        <v>18</v>
      </c>
      <c r="B22" s="207" t="s">
        <v>775</v>
      </c>
      <c r="C22" s="207">
        <f>SUM(C18:C21)</f>
        <v>0</v>
      </c>
      <c r="D22" s="207">
        <f>SUM(D18:D21)</f>
        <v>0</v>
      </c>
      <c r="E22" s="207">
        <f>SUM(E18:E21)</f>
        <v>0</v>
      </c>
      <c r="F22" s="207">
        <f aca="true" t="shared" si="6" ref="F22:K22">SUM(F18:F21)</f>
        <v>0</v>
      </c>
      <c r="G22" s="207">
        <f t="shared" si="6"/>
        <v>0</v>
      </c>
      <c r="H22" s="207">
        <f t="shared" si="6"/>
        <v>0</v>
      </c>
      <c r="I22" s="207">
        <f t="shared" si="6"/>
        <v>55544</v>
      </c>
      <c r="J22" s="207">
        <f t="shared" si="6"/>
        <v>55544</v>
      </c>
      <c r="K22" s="207">
        <f t="shared" si="6"/>
        <v>0</v>
      </c>
      <c r="L22" s="208">
        <f>SUM(L18:L21)</f>
        <v>3473333</v>
      </c>
      <c r="M22" s="208">
        <f>SUM(M18:M21)</f>
        <v>2700394</v>
      </c>
      <c r="N22" s="208">
        <f>SUM(N18:N21)</f>
        <v>772939</v>
      </c>
    </row>
    <row r="23" spans="1:14" s="201" customFormat="1" ht="15" customHeight="1">
      <c r="A23" s="199">
        <v>19</v>
      </c>
      <c r="B23" s="203" t="s">
        <v>776</v>
      </c>
      <c r="C23" s="203">
        <v>0</v>
      </c>
      <c r="D23" s="203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10">
        <v>10250000</v>
      </c>
      <c r="M23" s="204">
        <v>2987944</v>
      </c>
      <c r="N23" s="204">
        <f>L23-M23</f>
        <v>7262056</v>
      </c>
    </row>
    <row r="24" spans="1:14" s="201" customFormat="1" ht="15" customHeight="1">
      <c r="A24" s="199">
        <v>20</v>
      </c>
      <c r="B24" s="203" t="s">
        <v>777</v>
      </c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  <c r="I24" s="203">
        <v>221</v>
      </c>
      <c r="J24" s="203">
        <v>221</v>
      </c>
      <c r="K24" s="203">
        <v>0</v>
      </c>
      <c r="L24" s="210">
        <v>0</v>
      </c>
      <c r="M24" s="204">
        <v>0</v>
      </c>
      <c r="N24" s="204">
        <f>L24-M24</f>
        <v>0</v>
      </c>
    </row>
    <row r="25" spans="1:14" s="201" customFormat="1" ht="15" customHeight="1">
      <c r="A25" s="199">
        <v>21</v>
      </c>
      <c r="B25" s="207" t="s">
        <v>778</v>
      </c>
      <c r="C25" s="207">
        <f aca="true" t="shared" si="7" ref="C25:H25">C23</f>
        <v>0</v>
      </c>
      <c r="D25" s="207">
        <f t="shared" si="7"/>
        <v>0</v>
      </c>
      <c r="E25" s="207">
        <f t="shared" si="7"/>
        <v>0</v>
      </c>
      <c r="F25" s="207">
        <f t="shared" si="7"/>
        <v>0</v>
      </c>
      <c r="G25" s="207">
        <f t="shared" si="7"/>
        <v>0</v>
      </c>
      <c r="H25" s="207">
        <f t="shared" si="7"/>
        <v>0</v>
      </c>
      <c r="I25" s="207">
        <f aca="true" t="shared" si="8" ref="I25:N25">SUM(I23:I24)</f>
        <v>221</v>
      </c>
      <c r="J25" s="207">
        <f t="shared" si="8"/>
        <v>221</v>
      </c>
      <c r="K25" s="207">
        <f t="shared" si="8"/>
        <v>0</v>
      </c>
      <c r="L25" s="209">
        <f t="shared" si="8"/>
        <v>10250000</v>
      </c>
      <c r="M25" s="208">
        <f t="shared" si="8"/>
        <v>2987944</v>
      </c>
      <c r="N25" s="208">
        <f t="shared" si="8"/>
        <v>7262056</v>
      </c>
    </row>
    <row r="26" spans="1:14" s="201" customFormat="1" ht="15" customHeight="1">
      <c r="A26" s="199">
        <v>22</v>
      </c>
      <c r="B26" s="202" t="s">
        <v>779</v>
      </c>
      <c r="C26" s="202"/>
      <c r="D26" s="202"/>
      <c r="E26" s="202"/>
      <c r="F26" s="203"/>
      <c r="G26" s="203"/>
      <c r="H26" s="203"/>
      <c r="I26" s="203"/>
      <c r="J26" s="203"/>
      <c r="K26" s="203"/>
      <c r="L26" s="203"/>
      <c r="M26" s="203"/>
      <c r="N26" s="203"/>
    </row>
    <row r="27" spans="1:14" s="201" customFormat="1" ht="15" customHeight="1">
      <c r="A27" s="199">
        <v>23</v>
      </c>
      <c r="B27" s="203" t="s">
        <v>780</v>
      </c>
      <c r="C27" s="203">
        <v>0</v>
      </c>
      <c r="D27" s="203">
        <v>0</v>
      </c>
      <c r="E27" s="203">
        <f>C27-D27</f>
        <v>0</v>
      </c>
      <c r="F27" s="203">
        <v>0</v>
      </c>
      <c r="G27" s="203">
        <v>0</v>
      </c>
      <c r="H27" s="203">
        <v>0</v>
      </c>
      <c r="I27" s="203">
        <v>20691140</v>
      </c>
      <c r="J27" s="203">
        <v>1298253</v>
      </c>
      <c r="K27" s="203">
        <f>I27-J27</f>
        <v>19392887</v>
      </c>
      <c r="L27" s="203">
        <v>0</v>
      </c>
      <c r="M27" s="203">
        <v>0</v>
      </c>
      <c r="N27" s="203">
        <v>0</v>
      </c>
    </row>
    <row r="28" spans="1:14" s="201" customFormat="1" ht="15" customHeight="1">
      <c r="A28" s="199">
        <v>24</v>
      </c>
      <c r="B28" s="203" t="s">
        <v>781</v>
      </c>
      <c r="C28" s="203">
        <v>0</v>
      </c>
      <c r="D28" s="203">
        <v>0</v>
      </c>
      <c r="E28" s="203">
        <v>0</v>
      </c>
      <c r="F28" s="203">
        <v>0</v>
      </c>
      <c r="G28" s="203">
        <v>0</v>
      </c>
      <c r="H28" s="203">
        <v>0</v>
      </c>
      <c r="I28" s="203">
        <v>565804</v>
      </c>
      <c r="J28" s="203">
        <v>216590</v>
      </c>
      <c r="K28" s="203">
        <f>I28-J28</f>
        <v>349214</v>
      </c>
      <c r="L28" s="203">
        <v>0</v>
      </c>
      <c r="M28" s="203">
        <v>0</v>
      </c>
      <c r="N28" s="203">
        <f>L28-M28</f>
        <v>0</v>
      </c>
    </row>
    <row r="29" spans="1:14" s="201" customFormat="1" ht="15" customHeight="1">
      <c r="A29" s="199">
        <v>25</v>
      </c>
      <c r="B29" s="207" t="s">
        <v>782</v>
      </c>
      <c r="C29" s="207">
        <f aca="true" t="shared" si="9" ref="C29:N29">SUM(C27:C28)</f>
        <v>0</v>
      </c>
      <c r="D29" s="207">
        <f t="shared" si="9"/>
        <v>0</v>
      </c>
      <c r="E29" s="207">
        <f t="shared" si="9"/>
        <v>0</v>
      </c>
      <c r="F29" s="207">
        <f t="shared" si="9"/>
        <v>0</v>
      </c>
      <c r="G29" s="207">
        <f t="shared" si="9"/>
        <v>0</v>
      </c>
      <c r="H29" s="207">
        <f t="shared" si="9"/>
        <v>0</v>
      </c>
      <c r="I29" s="207">
        <f t="shared" si="9"/>
        <v>21256944</v>
      </c>
      <c r="J29" s="207">
        <f t="shared" si="9"/>
        <v>1514843</v>
      </c>
      <c r="K29" s="207">
        <f t="shared" si="9"/>
        <v>19742101</v>
      </c>
      <c r="L29" s="207">
        <f t="shared" si="9"/>
        <v>0</v>
      </c>
      <c r="M29" s="207">
        <f t="shared" si="9"/>
        <v>0</v>
      </c>
      <c r="N29" s="207">
        <f t="shared" si="9"/>
        <v>0</v>
      </c>
    </row>
    <row r="30" spans="1:16" s="201" customFormat="1" ht="15" customHeight="1">
      <c r="A30" s="199">
        <v>26</v>
      </c>
      <c r="B30" s="207" t="s">
        <v>783</v>
      </c>
      <c r="C30" s="208">
        <f aca="true" t="shared" si="10" ref="C30:N30">C17+C22+C25+C29</f>
        <v>45402510</v>
      </c>
      <c r="D30" s="208">
        <f t="shared" si="10"/>
        <v>10590068</v>
      </c>
      <c r="E30" s="208">
        <f t="shared" si="10"/>
        <v>34812442</v>
      </c>
      <c r="F30" s="208">
        <f t="shared" si="10"/>
        <v>11369137</v>
      </c>
      <c r="G30" s="208">
        <f t="shared" si="10"/>
        <v>2469490</v>
      </c>
      <c r="H30" s="208">
        <f t="shared" si="10"/>
        <v>8899647</v>
      </c>
      <c r="I30" s="208">
        <f t="shared" si="10"/>
        <v>32889215</v>
      </c>
      <c r="J30" s="208">
        <f t="shared" si="10"/>
        <v>5363387</v>
      </c>
      <c r="K30" s="208">
        <f t="shared" si="10"/>
        <v>27525828</v>
      </c>
      <c r="L30" s="209">
        <f t="shared" si="10"/>
        <v>14339563</v>
      </c>
      <c r="M30" s="209">
        <f t="shared" si="10"/>
        <v>5688338</v>
      </c>
      <c r="N30" s="209">
        <f t="shared" si="10"/>
        <v>8651225</v>
      </c>
      <c r="P30" s="211"/>
    </row>
    <row r="31" spans="1:14" ht="12.75">
      <c r="A31" s="199">
        <v>27</v>
      </c>
      <c r="B31" s="212" t="s">
        <v>784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4" s="201" customFormat="1" ht="12">
      <c r="A32" s="199">
        <v>28</v>
      </c>
      <c r="B32" s="203" t="s">
        <v>760</v>
      </c>
      <c r="C32" s="203"/>
      <c r="D32" s="203"/>
      <c r="E32" s="203"/>
      <c r="F32" s="204">
        <v>243878</v>
      </c>
      <c r="G32" s="204">
        <v>0</v>
      </c>
      <c r="H32" s="204">
        <v>243878</v>
      </c>
      <c r="I32" s="203"/>
      <c r="J32" s="203"/>
      <c r="K32" s="203"/>
      <c r="L32" s="203"/>
      <c r="M32" s="203"/>
      <c r="N32" s="203"/>
    </row>
    <row r="33" spans="1:14" s="201" customFormat="1" ht="12">
      <c r="A33" s="199">
        <v>29</v>
      </c>
      <c r="B33" s="202" t="s">
        <v>768</v>
      </c>
      <c r="C33" s="203"/>
      <c r="D33" s="203"/>
      <c r="E33" s="203"/>
      <c r="F33" s="204">
        <v>3984284</v>
      </c>
      <c r="G33" s="204">
        <v>0</v>
      </c>
      <c r="H33" s="204">
        <v>3984284</v>
      </c>
      <c r="I33" s="203"/>
      <c r="J33" s="203"/>
      <c r="K33" s="203"/>
      <c r="L33" s="203"/>
      <c r="M33" s="203"/>
      <c r="N33" s="203"/>
    </row>
    <row r="34" spans="1:14" s="218" customFormat="1" ht="36">
      <c r="A34" s="199">
        <v>30</v>
      </c>
      <c r="B34" s="215" t="s">
        <v>785</v>
      </c>
      <c r="C34" s="216">
        <f>SUM(C32:C33)</f>
        <v>0</v>
      </c>
      <c r="D34" s="216">
        <f>SUM(D32:D33)</f>
        <v>0</v>
      </c>
      <c r="E34" s="216">
        <f>SUM(E32:E33)</f>
        <v>0</v>
      </c>
      <c r="F34" s="217">
        <f>SUM(F32:F33)</f>
        <v>4228162</v>
      </c>
      <c r="G34" s="217">
        <f aca="true" t="shared" si="11" ref="G34:N34">SUM(G32:G33)</f>
        <v>0</v>
      </c>
      <c r="H34" s="217">
        <f t="shared" si="11"/>
        <v>4228162</v>
      </c>
      <c r="I34" s="216">
        <f t="shared" si="11"/>
        <v>0</v>
      </c>
      <c r="J34" s="216">
        <f t="shared" si="11"/>
        <v>0</v>
      </c>
      <c r="K34" s="216">
        <f t="shared" si="11"/>
        <v>0</v>
      </c>
      <c r="L34" s="216">
        <f t="shared" si="11"/>
        <v>0</v>
      </c>
      <c r="M34" s="216">
        <f t="shared" si="11"/>
        <v>0</v>
      </c>
      <c r="N34" s="216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/>
  <pageMargins left="0.19" right="0.16" top="0.7874015748031497" bottom="0.46" header="0.5118110236220472" footer="0.3"/>
  <pageSetup horizontalDpi="600" verticalDpi="600" orientation="landscape" paperSize="9" scale="95" r:id="rId1"/>
  <headerFooter alignWithMargins="0">
    <oddHeader>&amp;R&amp;"Arial,Normál"&amp;10 3. számú kimutatás</oddHeader>
    <oddFooter>&amp;L&amp;B&amp;C&amp;R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D5" sqref="D5"/>
    </sheetView>
  </sheetViews>
  <sheetFormatPr defaultColWidth="9.140625" defaultRowHeight="15"/>
  <cols>
    <col min="1" max="1" width="5.7109375" style="174" customWidth="1"/>
    <col min="2" max="2" width="35.7109375" style="228" customWidth="1"/>
    <col min="3" max="4" width="15.57421875" style="228" customWidth="1"/>
    <col min="5" max="5" width="14.421875" style="228" customWidth="1"/>
    <col min="6" max="16384" width="9.140625" style="228" customWidth="1"/>
  </cols>
  <sheetData>
    <row r="1" spans="1:8" s="220" customFormat="1" ht="17.25" customHeight="1">
      <c r="A1" s="347" t="s">
        <v>786</v>
      </c>
      <c r="B1" s="347"/>
      <c r="C1" s="347"/>
      <c r="D1" s="347"/>
      <c r="E1" s="347"/>
      <c r="F1" s="219"/>
      <c r="G1" s="219"/>
      <c r="H1" s="219"/>
    </row>
    <row r="2" spans="1:8" s="220" customFormat="1" ht="17.25" customHeight="1">
      <c r="A2" s="347" t="s">
        <v>787</v>
      </c>
      <c r="B2" s="347"/>
      <c r="C2" s="347"/>
      <c r="D2" s="347"/>
      <c r="E2" s="347"/>
      <c r="F2" s="219"/>
      <c r="G2" s="219"/>
      <c r="H2" s="219"/>
    </row>
    <row r="3" spans="1:8" s="220" customFormat="1" ht="17.25" customHeight="1">
      <c r="A3" s="347" t="s">
        <v>752</v>
      </c>
      <c r="B3" s="347"/>
      <c r="C3" s="347"/>
      <c r="D3" s="347"/>
      <c r="E3" s="347"/>
      <c r="F3" s="219"/>
      <c r="G3" s="219"/>
      <c r="H3" s="219"/>
    </row>
    <row r="4" spans="1:8" s="220" customFormat="1" ht="17.25" customHeight="1">
      <c r="A4" s="174"/>
      <c r="B4" s="219"/>
      <c r="C4" s="219"/>
      <c r="D4" s="219"/>
      <c r="E4" s="219"/>
      <c r="F4" s="219"/>
      <c r="G4" s="219"/>
      <c r="H4" s="219"/>
    </row>
    <row r="5" spans="1:5" s="174" customFormat="1" ht="13.5" customHeight="1">
      <c r="A5" s="176"/>
      <c r="B5" s="221" t="s">
        <v>0</v>
      </c>
      <c r="C5" s="221" t="s">
        <v>1</v>
      </c>
      <c r="D5" s="221" t="s">
        <v>2</v>
      </c>
      <c r="E5" s="221" t="s">
        <v>3</v>
      </c>
    </row>
    <row r="6" spans="1:5" s="225" customFormat="1" ht="14.25">
      <c r="A6" s="222">
        <v>1</v>
      </c>
      <c r="B6" s="223" t="s">
        <v>9</v>
      </c>
      <c r="C6" s="223" t="s">
        <v>757</v>
      </c>
      <c r="D6" s="224" t="s">
        <v>788</v>
      </c>
      <c r="E6" s="224" t="s">
        <v>759</v>
      </c>
    </row>
    <row r="7" spans="1:5" ht="15.75">
      <c r="A7" s="222">
        <v>2</v>
      </c>
      <c r="B7" s="226" t="s">
        <v>789</v>
      </c>
      <c r="C7" s="227"/>
      <c r="D7" s="227"/>
      <c r="E7" s="227"/>
    </row>
    <row r="8" spans="1:5" ht="15.75">
      <c r="A8" s="222">
        <v>3</v>
      </c>
      <c r="B8" s="226" t="s">
        <v>756</v>
      </c>
      <c r="C8" s="229"/>
      <c r="D8" s="229"/>
      <c r="E8" s="230"/>
    </row>
    <row r="9" spans="1:5" ht="15.75">
      <c r="A9" s="222">
        <v>4</v>
      </c>
      <c r="B9" s="231" t="s">
        <v>790</v>
      </c>
      <c r="C9" s="230">
        <v>131500</v>
      </c>
      <c r="D9" s="230">
        <v>126580</v>
      </c>
      <c r="E9" s="230">
        <f aca="true" t="shared" si="0" ref="E9:E14">C9-D9</f>
        <v>4920</v>
      </c>
    </row>
    <row r="10" spans="1:5" ht="15.75">
      <c r="A10" s="222">
        <v>5</v>
      </c>
      <c r="B10" s="231" t="s">
        <v>790</v>
      </c>
      <c r="C10" s="230">
        <v>131500</v>
      </c>
      <c r="D10" s="230">
        <v>126580</v>
      </c>
      <c r="E10" s="230">
        <f t="shared" si="0"/>
        <v>4920</v>
      </c>
    </row>
    <row r="11" spans="1:5" ht="15.75">
      <c r="A11" s="222">
        <v>6</v>
      </c>
      <c r="B11" s="231" t="s">
        <v>791</v>
      </c>
      <c r="C11" s="230">
        <v>161750</v>
      </c>
      <c r="D11" s="230">
        <v>146698</v>
      </c>
      <c r="E11" s="230">
        <f t="shared" si="0"/>
        <v>15052</v>
      </c>
    </row>
    <row r="12" spans="1:5" ht="15.75">
      <c r="A12" s="222">
        <v>7</v>
      </c>
      <c r="B12" s="231" t="s">
        <v>792</v>
      </c>
      <c r="C12" s="230">
        <v>153750</v>
      </c>
      <c r="D12" s="230">
        <v>139439</v>
      </c>
      <c r="E12" s="230">
        <f t="shared" si="0"/>
        <v>14311</v>
      </c>
    </row>
    <row r="13" spans="1:5" ht="15.75">
      <c r="A13" s="222">
        <v>8</v>
      </c>
      <c r="B13" s="231" t="s">
        <v>793</v>
      </c>
      <c r="C13" s="230">
        <v>1334500</v>
      </c>
      <c r="D13" s="230">
        <v>880036</v>
      </c>
      <c r="E13" s="230">
        <f t="shared" si="0"/>
        <v>454464</v>
      </c>
    </row>
    <row r="14" spans="1:5" ht="15.75">
      <c r="A14" s="222">
        <v>9</v>
      </c>
      <c r="B14" s="231" t="s">
        <v>794</v>
      </c>
      <c r="C14" s="230">
        <v>415000</v>
      </c>
      <c r="D14" s="230">
        <v>182498</v>
      </c>
      <c r="E14" s="230">
        <f t="shared" si="0"/>
        <v>232502</v>
      </c>
    </row>
    <row r="15" spans="1:5" ht="15.75">
      <c r="A15" s="222">
        <v>10</v>
      </c>
      <c r="B15" s="232" t="s">
        <v>795</v>
      </c>
      <c r="C15" s="229">
        <f>SUM(C9:C14)</f>
        <v>2328000</v>
      </c>
      <c r="D15" s="229">
        <f>SUM(D9:D14)</f>
        <v>1601831</v>
      </c>
      <c r="E15" s="229">
        <f>SUM(E9:E14)</f>
        <v>726169</v>
      </c>
    </row>
    <row r="16" spans="1:5" ht="15.75">
      <c r="A16" s="222">
        <v>11</v>
      </c>
      <c r="B16" s="232" t="s">
        <v>796</v>
      </c>
      <c r="C16" s="229"/>
      <c r="D16" s="229"/>
      <c r="E16" s="229"/>
    </row>
    <row r="17" spans="1:5" ht="15.75">
      <c r="A17" s="222">
        <v>12</v>
      </c>
      <c r="B17" s="232" t="s">
        <v>756</v>
      </c>
      <c r="C17" s="229"/>
      <c r="D17" s="229"/>
      <c r="E17" s="229"/>
    </row>
    <row r="18" spans="1:5" s="234" customFormat="1" ht="15.75">
      <c r="A18" s="222">
        <v>13</v>
      </c>
      <c r="B18" s="233" t="s">
        <v>797</v>
      </c>
      <c r="C18" s="230">
        <v>10250000</v>
      </c>
      <c r="D18" s="230">
        <v>2987944</v>
      </c>
      <c r="E18" s="230">
        <f>C18-D18</f>
        <v>7262056</v>
      </c>
    </row>
    <row r="19" spans="1:5" ht="15.75">
      <c r="A19" s="222">
        <v>14</v>
      </c>
      <c r="B19" s="232" t="s">
        <v>580</v>
      </c>
      <c r="C19" s="229">
        <f>C18</f>
        <v>10250000</v>
      </c>
      <c r="D19" s="229">
        <f>D18</f>
        <v>2987944</v>
      </c>
      <c r="E19" s="229">
        <f>E18</f>
        <v>7262056</v>
      </c>
    </row>
    <row r="20" spans="1:5" ht="16.5" customHeight="1">
      <c r="A20" s="222">
        <v>15</v>
      </c>
      <c r="B20" s="235" t="s">
        <v>798</v>
      </c>
      <c r="C20" s="236"/>
      <c r="D20" s="236"/>
      <c r="E20" s="236"/>
    </row>
    <row r="21" spans="1:5" ht="15.75">
      <c r="A21" s="222">
        <v>16</v>
      </c>
      <c r="B21" s="226" t="s">
        <v>799</v>
      </c>
      <c r="C21" s="230"/>
      <c r="D21" s="230"/>
      <c r="E21" s="230"/>
    </row>
    <row r="22" spans="1:5" ht="15.75">
      <c r="A22" s="222">
        <v>17</v>
      </c>
      <c r="B22" s="226" t="s">
        <v>756</v>
      </c>
      <c r="C22" s="236"/>
      <c r="D22" s="236"/>
      <c r="E22" s="236"/>
    </row>
    <row r="23" spans="1:5" ht="15.75">
      <c r="A23" s="222">
        <v>18</v>
      </c>
      <c r="B23" s="231" t="s">
        <v>800</v>
      </c>
      <c r="C23" s="230">
        <v>163539</v>
      </c>
      <c r="D23" s="230">
        <v>163539</v>
      </c>
      <c r="E23" s="230">
        <f>C23-D23</f>
        <v>0</v>
      </c>
    </row>
    <row r="24" spans="1:5" ht="15.75">
      <c r="A24" s="222">
        <v>19</v>
      </c>
      <c r="B24" s="226" t="s">
        <v>580</v>
      </c>
      <c r="C24" s="229">
        <f>SUM(C23:C23)</f>
        <v>163539</v>
      </c>
      <c r="D24" s="229">
        <f>SUM(D23:D23)</f>
        <v>163539</v>
      </c>
      <c r="E24" s="229">
        <f>C24-D24</f>
        <v>0</v>
      </c>
    </row>
    <row r="25" spans="1:5" ht="15.75">
      <c r="A25" s="222">
        <v>20</v>
      </c>
      <c r="B25" s="226" t="s">
        <v>789</v>
      </c>
      <c r="C25" s="229"/>
      <c r="D25" s="229"/>
      <c r="E25" s="230"/>
    </row>
    <row r="26" spans="1:5" ht="15.75">
      <c r="A26" s="222">
        <v>21</v>
      </c>
      <c r="B26" s="226" t="s">
        <v>756</v>
      </c>
      <c r="C26" s="229"/>
      <c r="D26" s="229"/>
      <c r="E26" s="230"/>
    </row>
    <row r="27" spans="1:5" ht="15.75">
      <c r="A27" s="222">
        <v>22</v>
      </c>
      <c r="B27" s="231" t="s">
        <v>801</v>
      </c>
      <c r="C27" s="230">
        <v>122500</v>
      </c>
      <c r="D27" s="230">
        <v>122500</v>
      </c>
      <c r="E27" s="230">
        <f>C27-D27</f>
        <v>0</v>
      </c>
    </row>
    <row r="28" spans="1:5" ht="15.75">
      <c r="A28" s="222">
        <v>23</v>
      </c>
      <c r="B28" s="231" t="s">
        <v>802</v>
      </c>
      <c r="C28" s="230">
        <v>198615</v>
      </c>
      <c r="D28" s="230">
        <v>198615</v>
      </c>
      <c r="E28" s="230">
        <f>C28-D28</f>
        <v>0</v>
      </c>
    </row>
    <row r="29" spans="1:5" ht="15.75">
      <c r="A29" s="222">
        <v>24</v>
      </c>
      <c r="B29" s="231" t="s">
        <v>803</v>
      </c>
      <c r="C29" s="230">
        <v>164990</v>
      </c>
      <c r="D29" s="230">
        <v>164990</v>
      </c>
      <c r="E29" s="230">
        <f>C29-D29</f>
        <v>0</v>
      </c>
    </row>
    <row r="30" spans="1:5" ht="15.75">
      <c r="A30" s="222">
        <v>25</v>
      </c>
      <c r="B30" s="232" t="s">
        <v>795</v>
      </c>
      <c r="C30" s="229">
        <f>SUM(C27:C29)</f>
        <v>486105</v>
      </c>
      <c r="D30" s="229">
        <f>SUM(D27:D29)</f>
        <v>486105</v>
      </c>
      <c r="E30" s="229">
        <f>SUM(E27:E29)</f>
        <v>0</v>
      </c>
    </row>
    <row r="39" ht="15.75" customHeight="1"/>
  </sheetData>
  <sheetProtection/>
  <mergeCells count="3">
    <mergeCell ref="A1:E1"/>
    <mergeCell ref="A2:E2"/>
    <mergeCell ref="A3:E3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5" sqref="D5"/>
    </sheetView>
  </sheetViews>
  <sheetFormatPr defaultColWidth="14.28125" defaultRowHeight="15"/>
  <cols>
    <col min="1" max="1" width="5.7109375" style="174" customWidth="1"/>
    <col min="2" max="2" width="40.421875" style="242" customWidth="1"/>
    <col min="3" max="3" width="36.7109375" style="242" customWidth="1"/>
    <col min="4" max="16384" width="14.28125" style="242" customWidth="1"/>
  </cols>
  <sheetData>
    <row r="1" spans="1:7" s="238" customFormat="1" ht="17.25" customHeight="1">
      <c r="A1" s="348" t="s">
        <v>804</v>
      </c>
      <c r="B1" s="348"/>
      <c r="C1" s="348"/>
      <c r="D1" s="237"/>
      <c r="E1" s="237"/>
      <c r="F1" s="237"/>
      <c r="G1" s="237"/>
    </row>
    <row r="2" spans="1:7" s="238" customFormat="1" ht="17.25" customHeight="1">
      <c r="A2" s="348" t="s">
        <v>805</v>
      </c>
      <c r="B2" s="348"/>
      <c r="C2" s="348"/>
      <c r="D2" s="237"/>
      <c r="E2" s="237"/>
      <c r="F2" s="237"/>
      <c r="G2" s="237"/>
    </row>
    <row r="3" spans="1:7" s="238" customFormat="1" ht="17.25" customHeight="1">
      <c r="A3" s="348" t="s">
        <v>752</v>
      </c>
      <c r="B3" s="348"/>
      <c r="C3" s="348"/>
      <c r="D3" s="237"/>
      <c r="E3" s="237"/>
      <c r="F3" s="237"/>
      <c r="G3" s="237"/>
    </row>
    <row r="4" s="175" customFormat="1" ht="18">
      <c r="A4" s="174"/>
    </row>
    <row r="5" spans="1:3" s="174" customFormat="1" ht="13.5" customHeight="1">
      <c r="A5" s="176"/>
      <c r="B5" s="239" t="s">
        <v>0</v>
      </c>
      <c r="C5" s="239" t="s">
        <v>1</v>
      </c>
    </row>
    <row r="6" spans="1:3" s="175" customFormat="1" ht="15.75">
      <c r="A6" s="240">
        <v>1</v>
      </c>
      <c r="B6" s="197" t="s">
        <v>806</v>
      </c>
      <c r="C6" s="197" t="s">
        <v>807</v>
      </c>
    </row>
    <row r="7" spans="1:3" ht="15.75">
      <c r="A7" s="240">
        <v>2</v>
      </c>
      <c r="B7" s="241" t="s">
        <v>808</v>
      </c>
      <c r="C7" s="241">
        <v>150000</v>
      </c>
    </row>
    <row r="8" spans="1:3" ht="15.75">
      <c r="A8" s="240">
        <v>3</v>
      </c>
      <c r="B8" s="243" t="s">
        <v>809</v>
      </c>
      <c r="C8" s="243">
        <f>SUM(C7:C7)</f>
        <v>150000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C24" sqref="C24"/>
    </sheetView>
  </sheetViews>
  <sheetFormatPr defaultColWidth="12.00390625" defaultRowHeight="15"/>
  <cols>
    <col min="1" max="1" width="5.7109375" style="174" customWidth="1"/>
    <col min="2" max="2" width="58.28125" style="246" customWidth="1"/>
    <col min="3" max="3" width="26.57421875" style="246" customWidth="1"/>
    <col min="4" max="16384" width="12.00390625" style="246" customWidth="1"/>
  </cols>
  <sheetData>
    <row r="1" spans="1:9" s="220" customFormat="1" ht="17.25" customHeight="1">
      <c r="A1" s="347" t="s">
        <v>810</v>
      </c>
      <c r="B1" s="347"/>
      <c r="C1" s="347"/>
      <c r="D1" s="219"/>
      <c r="E1" s="219"/>
      <c r="F1" s="219"/>
      <c r="G1" s="219"/>
      <c r="H1" s="219"/>
      <c r="I1" s="219"/>
    </row>
    <row r="2" spans="1:9" s="220" customFormat="1" ht="17.25" customHeight="1">
      <c r="A2" s="347" t="s">
        <v>811</v>
      </c>
      <c r="B2" s="347"/>
      <c r="C2" s="347"/>
      <c r="D2" s="219"/>
      <c r="E2" s="219"/>
      <c r="F2" s="219"/>
      <c r="G2" s="219"/>
      <c r="H2" s="219"/>
      <c r="I2" s="219"/>
    </row>
    <row r="3" spans="1:9" s="220" customFormat="1" ht="17.25" customHeight="1">
      <c r="A3" s="347" t="s">
        <v>812</v>
      </c>
      <c r="B3" s="347"/>
      <c r="C3" s="347"/>
      <c r="D3" s="219"/>
      <c r="E3" s="219"/>
      <c r="F3" s="219"/>
      <c r="G3" s="219"/>
      <c r="H3" s="219"/>
      <c r="I3" s="219"/>
    </row>
    <row r="4" spans="1:9" s="220" customFormat="1" ht="17.25" customHeight="1">
      <c r="A4" s="347" t="s">
        <v>752</v>
      </c>
      <c r="B4" s="347"/>
      <c r="C4" s="347"/>
      <c r="D4" s="219"/>
      <c r="E4" s="219"/>
      <c r="F4" s="219"/>
      <c r="G4" s="219"/>
      <c r="H4" s="219"/>
      <c r="I4" s="219"/>
    </row>
    <row r="6" spans="1:3" s="174" customFormat="1" ht="13.5" customHeight="1">
      <c r="A6" s="176"/>
      <c r="B6" s="221" t="s">
        <v>0</v>
      </c>
      <c r="C6" s="221" t="s">
        <v>1</v>
      </c>
    </row>
    <row r="7" spans="1:3" s="174" customFormat="1" ht="13.5" customHeight="1">
      <c r="A7" s="222">
        <v>1</v>
      </c>
      <c r="B7" s="221" t="s">
        <v>9</v>
      </c>
      <c r="C7" s="244" t="s">
        <v>813</v>
      </c>
    </row>
    <row r="8" spans="1:3" ht="15.75">
      <c r="A8" s="222">
        <v>2</v>
      </c>
      <c r="B8" s="245" t="s">
        <v>814</v>
      </c>
      <c r="C8" s="244"/>
    </row>
    <row r="9" spans="1:3" ht="15.75">
      <c r="A9" s="222">
        <v>3</v>
      </c>
      <c r="B9" s="245" t="s">
        <v>815</v>
      </c>
      <c r="C9" s="247">
        <v>100000</v>
      </c>
    </row>
    <row r="10" spans="1:3" ht="15.75">
      <c r="A10" s="222">
        <v>4</v>
      </c>
      <c r="B10" s="248" t="s">
        <v>816</v>
      </c>
      <c r="C10" s="248">
        <f>C9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5" sqref="D5"/>
    </sheetView>
  </sheetViews>
  <sheetFormatPr defaultColWidth="12.00390625" defaultRowHeight="15"/>
  <cols>
    <col min="1" max="1" width="5.7109375" style="174" customWidth="1"/>
    <col min="2" max="2" width="33.00390625" style="175" customWidth="1"/>
    <col min="3" max="3" width="15.57421875" style="175" customWidth="1"/>
    <col min="4" max="5" width="15.57421875" style="265" customWidth="1"/>
    <col min="6" max="16384" width="12.00390625" style="175" customWidth="1"/>
  </cols>
  <sheetData>
    <row r="1" spans="1:8" s="173" customFormat="1" ht="17.25" customHeight="1">
      <c r="A1" s="335" t="s">
        <v>817</v>
      </c>
      <c r="B1" s="335"/>
      <c r="C1" s="335"/>
      <c r="D1" s="335"/>
      <c r="E1" s="335"/>
      <c r="F1" s="172"/>
      <c r="G1" s="172"/>
      <c r="H1" s="172"/>
    </row>
    <row r="2" spans="1:8" s="173" customFormat="1" ht="17.25" customHeight="1">
      <c r="A2" s="335" t="s">
        <v>818</v>
      </c>
      <c r="B2" s="335"/>
      <c r="C2" s="335"/>
      <c r="D2" s="335"/>
      <c r="E2" s="335"/>
      <c r="F2" s="172"/>
      <c r="G2" s="172"/>
      <c r="H2" s="172"/>
    </row>
    <row r="3" spans="1:8" s="173" customFormat="1" ht="17.25" customHeight="1">
      <c r="A3" s="335" t="s">
        <v>752</v>
      </c>
      <c r="B3" s="335"/>
      <c r="C3" s="335"/>
      <c r="D3" s="335"/>
      <c r="E3" s="335"/>
      <c r="F3" s="172"/>
      <c r="G3" s="172"/>
      <c r="H3" s="172"/>
    </row>
    <row r="5" spans="1:5" s="174" customFormat="1" ht="18.75" customHeight="1">
      <c r="A5" s="176"/>
      <c r="B5" s="177" t="s">
        <v>0</v>
      </c>
      <c r="C5" s="177" t="s">
        <v>1</v>
      </c>
      <c r="D5" s="177" t="s">
        <v>2</v>
      </c>
      <c r="E5" s="177" t="s">
        <v>3</v>
      </c>
    </row>
    <row r="6" spans="1:5" ht="47.25">
      <c r="A6" s="178">
        <v>1</v>
      </c>
      <c r="B6" s="249" t="s">
        <v>9</v>
      </c>
      <c r="C6" s="250" t="s">
        <v>819</v>
      </c>
      <c r="D6" s="251" t="s">
        <v>820</v>
      </c>
      <c r="E6" s="251" t="s">
        <v>821</v>
      </c>
    </row>
    <row r="7" spans="1:5" ht="15.75">
      <c r="A7" s="178">
        <v>2</v>
      </c>
      <c r="B7" s="252" t="s">
        <v>822</v>
      </c>
      <c r="C7" s="253"/>
      <c r="D7" s="254"/>
      <c r="E7" s="254"/>
    </row>
    <row r="8" spans="1:5" ht="18.75">
      <c r="A8" s="178">
        <v>3</v>
      </c>
      <c r="B8" s="255" t="s">
        <v>823</v>
      </c>
      <c r="C8" s="253">
        <v>5602</v>
      </c>
      <c r="D8" s="254">
        <v>0</v>
      </c>
      <c r="E8" s="256">
        <f>C8-D8</f>
        <v>5602</v>
      </c>
    </row>
    <row r="9" spans="1:5" ht="18.75">
      <c r="A9" s="178">
        <v>4</v>
      </c>
      <c r="B9" s="255" t="s">
        <v>824</v>
      </c>
      <c r="C9" s="253">
        <v>12125</v>
      </c>
      <c r="D9" s="254">
        <v>8108</v>
      </c>
      <c r="E9" s="256">
        <f>C9-D9</f>
        <v>4017</v>
      </c>
    </row>
    <row r="10" spans="1:5" ht="18.75">
      <c r="A10" s="178">
        <v>5</v>
      </c>
      <c r="B10" s="255" t="s">
        <v>825</v>
      </c>
      <c r="C10" s="253">
        <v>4850</v>
      </c>
      <c r="D10" s="254">
        <v>3243</v>
      </c>
      <c r="E10" s="256">
        <f>C10-D10</f>
        <v>1607</v>
      </c>
    </row>
    <row r="11" spans="1:5" s="258" customFormat="1" ht="18.75">
      <c r="A11" s="178">
        <v>6</v>
      </c>
      <c r="B11" s="255" t="s">
        <v>826</v>
      </c>
      <c r="C11" s="253">
        <v>2785</v>
      </c>
      <c r="D11" s="257">
        <v>512</v>
      </c>
      <c r="E11" s="256">
        <f>C11-D11</f>
        <v>2273</v>
      </c>
    </row>
    <row r="12" spans="1:5" s="260" customFormat="1" ht="15.75">
      <c r="A12" s="178">
        <v>7</v>
      </c>
      <c r="B12" s="252" t="s">
        <v>827</v>
      </c>
      <c r="C12" s="259">
        <f>SUM(C11,C10,C8)</f>
        <v>13237</v>
      </c>
      <c r="D12" s="259">
        <f>SUM(D11,D10,D8)</f>
        <v>3755</v>
      </c>
      <c r="E12" s="259">
        <f>SUM(E11,E10,E8)</f>
        <v>9482</v>
      </c>
    </row>
    <row r="13" spans="1:5" ht="18.75">
      <c r="A13" s="178">
        <v>8</v>
      </c>
      <c r="B13" s="259" t="s">
        <v>828</v>
      </c>
      <c r="C13" s="261">
        <v>15000</v>
      </c>
      <c r="D13" s="257">
        <v>14900</v>
      </c>
      <c r="E13" s="256">
        <f>C13-D13</f>
        <v>100</v>
      </c>
    </row>
    <row r="14" spans="1:5" ht="15.75">
      <c r="A14" s="178">
        <v>9</v>
      </c>
      <c r="B14" s="262" t="s">
        <v>829</v>
      </c>
      <c r="C14" s="263">
        <f>SUM(C12,C13)</f>
        <v>28237</v>
      </c>
      <c r="D14" s="263">
        <f>SUM(D12,D13)</f>
        <v>18655</v>
      </c>
      <c r="E14" s="263">
        <f>SUM(E12,E13)</f>
        <v>9582</v>
      </c>
    </row>
    <row r="15" spans="1:5" ht="15.75">
      <c r="A15" s="178">
        <v>10</v>
      </c>
      <c r="B15" s="264" t="s">
        <v>828</v>
      </c>
      <c r="C15" s="261">
        <v>29520</v>
      </c>
      <c r="D15" s="261">
        <v>0</v>
      </c>
      <c r="E15" s="261">
        <v>29520</v>
      </c>
    </row>
    <row r="16" spans="1:5" ht="31.5">
      <c r="A16" s="178">
        <v>11</v>
      </c>
      <c r="B16" s="262" t="s">
        <v>830</v>
      </c>
      <c r="C16" s="263">
        <f>SUM(C15:C15)</f>
        <v>29520</v>
      </c>
      <c r="D16" s="263">
        <f>SUM(D15:D15)</f>
        <v>0</v>
      </c>
      <c r="E16" s="263">
        <f>SUM(E15:E15)</f>
        <v>29520</v>
      </c>
    </row>
    <row r="17" spans="1:5" ht="15.75">
      <c r="A17" s="178">
        <v>12</v>
      </c>
      <c r="B17" s="264" t="s">
        <v>831</v>
      </c>
      <c r="C17" s="261">
        <v>6000</v>
      </c>
      <c r="D17" s="261">
        <v>0</v>
      </c>
      <c r="E17" s="261">
        <v>18000</v>
      </c>
    </row>
    <row r="18" spans="1:5" ht="15.75">
      <c r="A18" s="178">
        <v>13</v>
      </c>
      <c r="B18" s="262" t="s">
        <v>832</v>
      </c>
      <c r="C18" s="263">
        <f>SUM(C17:C17)</f>
        <v>6000</v>
      </c>
      <c r="D18" s="263">
        <f>SUM(D17:D17)</f>
        <v>0</v>
      </c>
      <c r="E18" s="263">
        <f>SUM(E17:E17)</f>
        <v>18000</v>
      </c>
    </row>
    <row r="19" spans="1:5" ht="15.75">
      <c r="A19" s="178">
        <v>14</v>
      </c>
      <c r="B19" s="259" t="s">
        <v>833</v>
      </c>
      <c r="C19" s="263">
        <f>SUM(C14,C16,C18)</f>
        <v>63757</v>
      </c>
      <c r="D19" s="263">
        <f>SUM(D14,D16,D18)</f>
        <v>18655</v>
      </c>
      <c r="E19" s="263">
        <f>SUM(E14,E16,E18)</f>
        <v>57102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5" sqref="D5"/>
    </sheetView>
  </sheetViews>
  <sheetFormatPr defaultColWidth="11.8515625" defaultRowHeight="15"/>
  <cols>
    <col min="1" max="1" width="5.7109375" style="174" customWidth="1"/>
    <col min="2" max="2" width="32.00390625" style="269" customWidth="1"/>
    <col min="3" max="3" width="24.140625" style="269" customWidth="1"/>
    <col min="4" max="4" width="24.00390625" style="269" customWidth="1"/>
    <col min="5" max="16384" width="11.8515625" style="269" customWidth="1"/>
  </cols>
  <sheetData>
    <row r="1" spans="1:7" s="173" customFormat="1" ht="17.25" customHeight="1">
      <c r="A1" s="335" t="s">
        <v>834</v>
      </c>
      <c r="B1" s="335"/>
      <c r="C1" s="335"/>
      <c r="D1" s="335"/>
      <c r="E1" s="172"/>
      <c r="F1" s="172"/>
      <c r="G1" s="172"/>
    </row>
    <row r="2" spans="1:7" s="173" customFormat="1" ht="17.25" customHeight="1">
      <c r="A2" s="335" t="s">
        <v>835</v>
      </c>
      <c r="B2" s="335"/>
      <c r="C2" s="335"/>
      <c r="D2" s="335"/>
      <c r="E2" s="172"/>
      <c r="F2" s="172"/>
      <c r="G2" s="172"/>
    </row>
    <row r="3" spans="1:7" s="173" customFormat="1" ht="17.25" customHeight="1">
      <c r="A3" s="349" t="s">
        <v>836</v>
      </c>
      <c r="B3" s="349"/>
      <c r="C3" s="349"/>
      <c r="D3" s="349"/>
      <c r="E3" s="172"/>
      <c r="F3" s="172"/>
      <c r="G3" s="172"/>
    </row>
    <row r="5" spans="1:4" s="174" customFormat="1" ht="16.5" customHeight="1">
      <c r="A5" s="176"/>
      <c r="B5" s="177" t="s">
        <v>0</v>
      </c>
      <c r="C5" s="177" t="s">
        <v>1</v>
      </c>
      <c r="D5" s="177" t="s">
        <v>2</v>
      </c>
    </row>
    <row r="6" spans="1:4" ht="16.5">
      <c r="A6" s="178">
        <v>1</v>
      </c>
      <c r="B6" s="266" t="s">
        <v>9</v>
      </c>
      <c r="C6" s="267" t="s">
        <v>837</v>
      </c>
      <c r="D6" s="268" t="s">
        <v>838</v>
      </c>
    </row>
    <row r="7" spans="1:4" ht="18">
      <c r="A7" s="178">
        <v>2</v>
      </c>
      <c r="B7" s="266" t="s">
        <v>839</v>
      </c>
      <c r="C7" s="270">
        <v>45363</v>
      </c>
      <c r="D7" s="271" t="s">
        <v>840</v>
      </c>
    </row>
    <row r="8" spans="1:4" s="274" customFormat="1" ht="47.25" customHeight="1">
      <c r="A8" s="178">
        <v>5</v>
      </c>
      <c r="B8" s="272" t="s">
        <v>841</v>
      </c>
      <c r="C8" s="273">
        <f>SUM(C7:C7)</f>
        <v>45363</v>
      </c>
      <c r="D8" s="273">
        <f>SUM(D7:D7)</f>
        <v>0</v>
      </c>
    </row>
    <row r="9" spans="1:4" ht="33">
      <c r="A9" s="178">
        <v>6</v>
      </c>
      <c r="B9" s="275" t="s">
        <v>842</v>
      </c>
      <c r="C9" s="270">
        <v>482552</v>
      </c>
      <c r="D9" s="270">
        <v>0</v>
      </c>
    </row>
    <row r="10" spans="1:4" ht="33">
      <c r="A10" s="178">
        <v>7</v>
      </c>
      <c r="B10" s="275" t="s">
        <v>843</v>
      </c>
      <c r="C10" s="270">
        <v>889165</v>
      </c>
      <c r="D10" s="270">
        <v>853760</v>
      </c>
    </row>
    <row r="11" spans="1:4" s="274" customFormat="1" ht="49.5">
      <c r="A11" s="178">
        <v>8</v>
      </c>
      <c r="B11" s="272" t="s">
        <v>844</v>
      </c>
      <c r="C11" s="273">
        <f>SUM(C9:C10)</f>
        <v>1371717</v>
      </c>
      <c r="D11" s="273">
        <f>SUM(D9:D10)</f>
        <v>853760</v>
      </c>
    </row>
    <row r="12" spans="1:4" s="274" customFormat="1" ht="18">
      <c r="A12" s="178">
        <v>9</v>
      </c>
      <c r="B12" s="276" t="s">
        <v>845</v>
      </c>
      <c r="C12" s="273">
        <v>58850</v>
      </c>
      <c r="D12" s="273">
        <v>20950</v>
      </c>
    </row>
    <row r="13" spans="1:4" s="274" customFormat="1" ht="18">
      <c r="A13" s="178">
        <v>10</v>
      </c>
      <c r="B13" s="277" t="s">
        <v>846</v>
      </c>
      <c r="C13" s="278">
        <f>SUM(C8,C11,C12)</f>
        <v>1475930</v>
      </c>
      <c r="D13" s="278">
        <f>SUM(D8,D11,D12)</f>
        <v>874710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57421875" style="174" customWidth="1"/>
    <col min="2" max="2" width="43.00390625" style="291" customWidth="1"/>
    <col min="3" max="3" width="15.8515625" style="291" customWidth="1"/>
    <col min="4" max="4" width="18.8515625" style="291" customWidth="1"/>
    <col min="5" max="5" width="18.421875" style="291" customWidth="1"/>
    <col min="6" max="6" width="19.140625" style="291" customWidth="1"/>
    <col min="7" max="7" width="17.421875" style="291" customWidth="1"/>
    <col min="8" max="8" width="18.28125" style="291" customWidth="1"/>
    <col min="9" max="16384" width="9.140625" style="291" customWidth="1"/>
  </cols>
  <sheetData>
    <row r="1" spans="1:8" s="220" customFormat="1" ht="17.25" customHeight="1">
      <c r="A1" s="347" t="s">
        <v>847</v>
      </c>
      <c r="B1" s="347"/>
      <c r="C1" s="347"/>
      <c r="D1" s="347"/>
      <c r="E1" s="347"/>
      <c r="F1" s="347"/>
      <c r="G1" s="347"/>
      <c r="H1" s="347"/>
    </row>
    <row r="2" spans="1:2" s="175" customFormat="1" ht="18.75" customHeight="1">
      <c r="A2" s="174"/>
      <c r="B2" s="279"/>
    </row>
    <row r="3" spans="1:8" s="281" customFormat="1" ht="15.75">
      <c r="A3" s="280"/>
      <c r="B3" s="221" t="s">
        <v>0</v>
      </c>
      <c r="C3" s="221" t="s">
        <v>1</v>
      </c>
      <c r="D3" s="221" t="s">
        <v>2</v>
      </c>
      <c r="E3" s="221" t="s">
        <v>3</v>
      </c>
      <c r="F3" s="221" t="s">
        <v>6</v>
      </c>
      <c r="G3" s="221" t="s">
        <v>60</v>
      </c>
      <c r="H3" s="221" t="s">
        <v>61</v>
      </c>
    </row>
    <row r="4" spans="1:8" s="284" customFormat="1" ht="42.75">
      <c r="A4" s="222">
        <v>1</v>
      </c>
      <c r="B4" s="282" t="s">
        <v>9</v>
      </c>
      <c r="C4" s="283" t="s">
        <v>848</v>
      </c>
      <c r="D4" s="283" t="s">
        <v>849</v>
      </c>
      <c r="E4" s="283" t="s">
        <v>850</v>
      </c>
      <c r="F4" s="283" t="s">
        <v>851</v>
      </c>
      <c r="G4" s="283" t="s">
        <v>852</v>
      </c>
      <c r="H4" s="282" t="s">
        <v>853</v>
      </c>
    </row>
    <row r="5" spans="1:8" s="287" customFormat="1" ht="19.5" customHeight="1">
      <c r="A5" s="222">
        <v>2</v>
      </c>
      <c r="B5" s="285" t="s">
        <v>854</v>
      </c>
      <c r="C5" s="285">
        <v>1954696</v>
      </c>
      <c r="D5" s="285">
        <v>61541671</v>
      </c>
      <c r="E5" s="285">
        <v>13779098</v>
      </c>
      <c r="F5" s="285">
        <v>1371059</v>
      </c>
      <c r="G5" s="285">
        <v>21180050</v>
      </c>
      <c r="H5" s="286">
        <f aca="true" t="shared" si="0" ref="H5:H23">SUM(C5:G5)</f>
        <v>99826574</v>
      </c>
    </row>
    <row r="6" spans="1:8" ht="27.75" customHeight="1">
      <c r="A6" s="222">
        <v>3</v>
      </c>
      <c r="B6" s="288" t="s">
        <v>808</v>
      </c>
      <c r="C6" s="289"/>
      <c r="D6" s="289"/>
      <c r="E6" s="289"/>
      <c r="F6" s="289">
        <v>150000</v>
      </c>
      <c r="G6" s="290"/>
      <c r="H6" s="289">
        <f>SUM(C6:G6)</f>
        <v>150000</v>
      </c>
    </row>
    <row r="7" spans="1:8" s="294" customFormat="1" ht="25.5" customHeight="1">
      <c r="A7" s="222">
        <v>4</v>
      </c>
      <c r="B7" s="292" t="s">
        <v>855</v>
      </c>
      <c r="C7" s="293"/>
      <c r="D7" s="290"/>
      <c r="E7" s="290"/>
      <c r="F7" s="293">
        <f>SUM(F6:F6)</f>
        <v>150000</v>
      </c>
      <c r="G7" s="290"/>
      <c r="H7" s="293">
        <f t="shared" si="0"/>
        <v>150000</v>
      </c>
    </row>
    <row r="8" spans="1:8" ht="27.75" customHeight="1">
      <c r="A8" s="222">
        <v>5</v>
      </c>
      <c r="B8" s="288" t="s">
        <v>856</v>
      </c>
      <c r="C8" s="289"/>
      <c r="D8" s="289"/>
      <c r="E8" s="289"/>
      <c r="F8" s="289">
        <v>-190044</v>
      </c>
      <c r="G8" s="290"/>
      <c r="H8" s="289">
        <f>SUM(C8:G8)</f>
        <v>-190044</v>
      </c>
    </row>
    <row r="9" spans="1:8" ht="27.75" customHeight="1">
      <c r="A9" s="222">
        <v>6</v>
      </c>
      <c r="B9" s="288" t="s">
        <v>857</v>
      </c>
      <c r="C9" s="289"/>
      <c r="D9" s="289"/>
      <c r="E9" s="289"/>
      <c r="F9" s="289">
        <v>-1181015</v>
      </c>
      <c r="G9" s="290"/>
      <c r="H9" s="289">
        <f>SUM(C9:G9)</f>
        <v>-1181015</v>
      </c>
    </row>
    <row r="10" spans="1:8" s="294" customFormat="1" ht="19.5" customHeight="1">
      <c r="A10" s="222">
        <v>7</v>
      </c>
      <c r="B10" s="293" t="s">
        <v>858</v>
      </c>
      <c r="C10" s="290"/>
      <c r="D10" s="290"/>
      <c r="E10" s="290"/>
      <c r="F10" s="295">
        <f>SUM(F8:F9)</f>
        <v>-1371059</v>
      </c>
      <c r="G10" s="290"/>
      <c r="H10" s="293">
        <f t="shared" si="0"/>
        <v>-1371059</v>
      </c>
    </row>
    <row r="11" spans="1:8" s="299" customFormat="1" ht="19.5" customHeight="1">
      <c r="A11" s="222">
        <v>8</v>
      </c>
      <c r="B11" s="296" t="s">
        <v>859</v>
      </c>
      <c r="C11" s="297"/>
      <c r="D11" s="297">
        <v>57000</v>
      </c>
      <c r="E11" s="297"/>
      <c r="F11" s="297"/>
      <c r="G11" s="297"/>
      <c r="H11" s="298">
        <f t="shared" si="0"/>
        <v>57000</v>
      </c>
    </row>
    <row r="12" spans="1:8" s="299" customFormat="1" ht="19.5" customHeight="1">
      <c r="A12" s="222">
        <v>9</v>
      </c>
      <c r="B12" s="296" t="s">
        <v>860</v>
      </c>
      <c r="C12" s="297"/>
      <c r="D12" s="297">
        <v>5139460</v>
      </c>
      <c r="E12" s="297"/>
      <c r="F12" s="297"/>
      <c r="G12" s="297"/>
      <c r="H12" s="298">
        <f t="shared" si="0"/>
        <v>5139460</v>
      </c>
    </row>
    <row r="13" spans="1:8" s="299" customFormat="1" ht="19.5" customHeight="1">
      <c r="A13" s="222">
        <v>10</v>
      </c>
      <c r="B13" s="296" t="s">
        <v>861</v>
      </c>
      <c r="C13" s="297"/>
      <c r="D13" s="297">
        <v>231416</v>
      </c>
      <c r="E13" s="296"/>
      <c r="F13" s="297"/>
      <c r="G13" s="297"/>
      <c r="H13" s="298">
        <f t="shared" si="0"/>
        <v>231416</v>
      </c>
    </row>
    <row r="14" spans="1:8" s="299" customFormat="1" ht="19.5" customHeight="1">
      <c r="A14" s="222">
        <v>11</v>
      </c>
      <c r="B14" s="288" t="s">
        <v>856</v>
      </c>
      <c r="C14" s="297"/>
      <c r="D14" s="297">
        <v>190044</v>
      </c>
      <c r="E14" s="296"/>
      <c r="F14" s="297"/>
      <c r="G14" s="297"/>
      <c r="H14" s="298">
        <f t="shared" si="0"/>
        <v>190044</v>
      </c>
    </row>
    <row r="15" spans="1:8" s="299" customFormat="1" ht="19.5" customHeight="1">
      <c r="A15" s="222">
        <v>12</v>
      </c>
      <c r="B15" s="288" t="s">
        <v>857</v>
      </c>
      <c r="C15" s="297"/>
      <c r="D15" s="297">
        <v>1181015</v>
      </c>
      <c r="E15" s="296"/>
      <c r="F15" s="297"/>
      <c r="G15" s="297"/>
      <c r="H15" s="298">
        <f t="shared" si="0"/>
        <v>1181015</v>
      </c>
    </row>
    <row r="16" spans="1:8" s="294" customFormat="1" ht="19.5" customHeight="1">
      <c r="A16" s="222">
        <v>13</v>
      </c>
      <c r="B16" s="293" t="s">
        <v>862</v>
      </c>
      <c r="C16" s="290"/>
      <c r="D16" s="295">
        <f>SUM(D11:D15)</f>
        <v>6798935</v>
      </c>
      <c r="E16" s="295">
        <f>SUM(E11:E13)</f>
        <v>0</v>
      </c>
      <c r="F16" s="290"/>
      <c r="G16" s="290"/>
      <c r="H16" s="293">
        <f>SUM(C16:G16)</f>
        <v>6798935</v>
      </c>
    </row>
    <row r="17" spans="1:8" s="294" customFormat="1" ht="19.5" customHeight="1">
      <c r="A17" s="222">
        <v>14</v>
      </c>
      <c r="B17" s="293" t="s">
        <v>863</v>
      </c>
      <c r="C17" s="295"/>
      <c r="D17" s="295">
        <v>0</v>
      </c>
      <c r="E17" s="295"/>
      <c r="F17" s="295"/>
      <c r="G17" s="290"/>
      <c r="H17" s="293">
        <f t="shared" si="0"/>
        <v>0</v>
      </c>
    </row>
    <row r="18" spans="1:8" s="294" customFormat="1" ht="27.75" customHeight="1">
      <c r="A18" s="222">
        <v>15</v>
      </c>
      <c r="B18" s="292" t="s">
        <v>864</v>
      </c>
      <c r="C18" s="293"/>
      <c r="D18" s="293"/>
      <c r="E18" s="293"/>
      <c r="F18" s="293"/>
      <c r="G18" s="290"/>
      <c r="H18" s="293">
        <f t="shared" si="0"/>
        <v>0</v>
      </c>
    </row>
    <row r="19" spans="1:8" s="294" customFormat="1" ht="27.75" customHeight="1">
      <c r="A19" s="222">
        <v>16</v>
      </c>
      <c r="B19" s="300" t="s">
        <v>865</v>
      </c>
      <c r="C19" s="293"/>
      <c r="D19" s="298">
        <v>624959</v>
      </c>
      <c r="E19" s="293"/>
      <c r="F19" s="293"/>
      <c r="G19" s="290"/>
      <c r="H19" s="298">
        <f t="shared" si="0"/>
        <v>624959</v>
      </c>
    </row>
    <row r="20" spans="1:8" s="299" customFormat="1" ht="27.75" customHeight="1">
      <c r="A20" s="222">
        <v>17</v>
      </c>
      <c r="B20" s="300" t="s">
        <v>866</v>
      </c>
      <c r="C20" s="298"/>
      <c r="D20" s="298"/>
      <c r="E20" s="298"/>
      <c r="F20" s="298"/>
      <c r="G20" s="297">
        <v>40807</v>
      </c>
      <c r="H20" s="298">
        <f t="shared" si="0"/>
        <v>40807</v>
      </c>
    </row>
    <row r="21" spans="1:8" s="299" customFormat="1" ht="27.75" customHeight="1">
      <c r="A21" s="222">
        <v>18</v>
      </c>
      <c r="B21" s="300" t="s">
        <v>867</v>
      </c>
      <c r="C21" s="298"/>
      <c r="D21" s="298"/>
      <c r="E21" s="298"/>
      <c r="F21" s="298"/>
      <c r="G21" s="297">
        <v>36087</v>
      </c>
      <c r="H21" s="298">
        <f t="shared" si="0"/>
        <v>36087</v>
      </c>
    </row>
    <row r="22" spans="1:8" s="299" customFormat="1" ht="27.75" customHeight="1">
      <c r="A22" s="222">
        <v>19</v>
      </c>
      <c r="B22" s="300" t="s">
        <v>868</v>
      </c>
      <c r="C22" s="298"/>
      <c r="D22" s="298"/>
      <c r="E22" s="298">
        <v>219389</v>
      </c>
      <c r="F22" s="298"/>
      <c r="G22" s="297"/>
      <c r="H22" s="298">
        <f t="shared" si="0"/>
        <v>219389</v>
      </c>
    </row>
    <row r="23" spans="1:8" s="294" customFormat="1" ht="19.5" customHeight="1">
      <c r="A23" s="222">
        <v>20</v>
      </c>
      <c r="B23" s="293" t="s">
        <v>869</v>
      </c>
      <c r="C23" s="293"/>
      <c r="D23" s="293">
        <f>SUM(D19:D22)</f>
        <v>624959</v>
      </c>
      <c r="E23" s="293">
        <f>SUM(E19:E22)</f>
        <v>219389</v>
      </c>
      <c r="F23" s="293">
        <f>SUM(F19:F22)</f>
        <v>0</v>
      </c>
      <c r="G23" s="293">
        <f>SUM(G20:G21)</f>
        <v>76894</v>
      </c>
      <c r="H23" s="293">
        <f t="shared" si="0"/>
        <v>921242</v>
      </c>
    </row>
    <row r="24" spans="1:8" s="294" customFormat="1" ht="19.5" customHeight="1">
      <c r="A24" s="222">
        <v>21</v>
      </c>
      <c r="B24" s="286" t="s">
        <v>870</v>
      </c>
      <c r="C24" s="286">
        <f>SUM(C7,C17,C18,C23)</f>
        <v>0</v>
      </c>
      <c r="D24" s="286">
        <f>SUM(D16,D17,D18,D23)</f>
        <v>7423894</v>
      </c>
      <c r="E24" s="286">
        <f>SUM(E16,E17,E18,E23)</f>
        <v>219389</v>
      </c>
      <c r="F24" s="286">
        <f>SUM(F16,F17,F18,F23,F10,F7)</f>
        <v>-1221059</v>
      </c>
      <c r="G24" s="286">
        <f>SUM(G16,G17,G18,G23)</f>
        <v>76894</v>
      </c>
      <c r="H24" s="286">
        <f>SUM(H7,H10,H16,H17,H18,H23)</f>
        <v>6499118</v>
      </c>
    </row>
    <row r="25" spans="1:8" s="294" customFormat="1" ht="19.5" customHeight="1">
      <c r="A25" s="222">
        <v>22</v>
      </c>
      <c r="B25" s="293" t="s">
        <v>871</v>
      </c>
      <c r="C25" s="293"/>
      <c r="D25" s="293"/>
      <c r="E25" s="293"/>
      <c r="F25" s="290"/>
      <c r="G25" s="290"/>
      <c r="H25" s="293">
        <f aca="true" t="shared" si="1" ref="H25:H31">SUM(C25:G25)</f>
        <v>0</v>
      </c>
    </row>
    <row r="26" spans="1:8" s="294" customFormat="1" ht="19.5" customHeight="1">
      <c r="A26" s="222">
        <v>23</v>
      </c>
      <c r="B26" s="293" t="s">
        <v>872</v>
      </c>
      <c r="C26" s="293"/>
      <c r="D26" s="293"/>
      <c r="E26" s="293"/>
      <c r="F26" s="293"/>
      <c r="G26" s="293"/>
      <c r="H26" s="293">
        <f t="shared" si="1"/>
        <v>0</v>
      </c>
    </row>
    <row r="27" spans="1:8" ht="19.5" customHeight="1">
      <c r="A27" s="222">
        <v>24</v>
      </c>
      <c r="B27" s="289" t="s">
        <v>873</v>
      </c>
      <c r="C27" s="289"/>
      <c r="D27" s="289"/>
      <c r="E27" s="289"/>
      <c r="F27" s="289"/>
      <c r="G27" s="290"/>
      <c r="H27" s="289">
        <f t="shared" si="1"/>
        <v>0</v>
      </c>
    </row>
    <row r="28" spans="1:8" ht="27.75" customHeight="1">
      <c r="A28" s="222">
        <v>25</v>
      </c>
      <c r="B28" s="288" t="s">
        <v>874</v>
      </c>
      <c r="C28" s="289"/>
      <c r="D28" s="289"/>
      <c r="E28" s="289"/>
      <c r="F28" s="289"/>
      <c r="G28" s="290"/>
      <c r="H28" s="289">
        <f t="shared" si="1"/>
        <v>0</v>
      </c>
    </row>
    <row r="29" spans="1:8" ht="27.75" customHeight="1">
      <c r="A29" s="222">
        <v>26</v>
      </c>
      <c r="B29" s="288" t="s">
        <v>875</v>
      </c>
      <c r="C29" s="289"/>
      <c r="D29" s="289">
        <v>1182</v>
      </c>
      <c r="E29" s="289"/>
      <c r="F29" s="289"/>
      <c r="G29" s="290"/>
      <c r="H29" s="289">
        <f t="shared" si="1"/>
        <v>1182</v>
      </c>
    </row>
    <row r="30" spans="1:8" ht="27.75" customHeight="1">
      <c r="A30" s="222">
        <v>27</v>
      </c>
      <c r="B30" s="300" t="s">
        <v>876</v>
      </c>
      <c r="C30" s="289"/>
      <c r="D30" s="289"/>
      <c r="E30" s="289">
        <v>219389</v>
      </c>
      <c r="F30" s="289"/>
      <c r="G30" s="290"/>
      <c r="H30" s="289">
        <f t="shared" si="1"/>
        <v>219389</v>
      </c>
    </row>
    <row r="31" spans="1:8" s="287" customFormat="1" ht="19.5" customHeight="1">
      <c r="A31" s="222">
        <v>28</v>
      </c>
      <c r="B31" s="301" t="s">
        <v>877</v>
      </c>
      <c r="C31" s="301"/>
      <c r="D31" s="301">
        <f>SUM(D29:D30)</f>
        <v>1182</v>
      </c>
      <c r="E31" s="301">
        <f>SUM(E29:E30)</f>
        <v>219389</v>
      </c>
      <c r="F31" s="301">
        <f>SUM(F29:F30)</f>
        <v>0</v>
      </c>
      <c r="G31" s="301"/>
      <c r="H31" s="301">
        <f t="shared" si="1"/>
        <v>220571</v>
      </c>
    </row>
    <row r="32" spans="1:8" s="287" customFormat="1" ht="19.5" customHeight="1">
      <c r="A32" s="222">
        <v>29</v>
      </c>
      <c r="B32" s="301" t="s">
        <v>878</v>
      </c>
      <c r="C32" s="301">
        <f>SUM(C26)</f>
        <v>0</v>
      </c>
      <c r="D32" s="301">
        <f>SUM(D25,D26,D27,D28,D31)</f>
        <v>1182</v>
      </c>
      <c r="E32" s="301">
        <f>SUM(E25,E26,E27,E28,E31)</f>
        <v>219389</v>
      </c>
      <c r="F32" s="301">
        <f>SUM(F25,F26,F27,F28,F31)</f>
        <v>0</v>
      </c>
      <c r="G32" s="301">
        <f>SUM(G25,G26,G27,G28,G31)</f>
        <v>0</v>
      </c>
      <c r="H32" s="301">
        <f>SUM(H25,H26,H27,H28,H31)</f>
        <v>220571</v>
      </c>
    </row>
    <row r="33" spans="1:8" s="287" customFormat="1" ht="19.5" customHeight="1">
      <c r="A33" s="222">
        <v>30</v>
      </c>
      <c r="B33" s="285" t="s">
        <v>879</v>
      </c>
      <c r="C33" s="285">
        <f aca="true" t="shared" si="2" ref="C33:H33">C5+C24-C32</f>
        <v>1954696</v>
      </c>
      <c r="D33" s="285">
        <f t="shared" si="2"/>
        <v>68964383</v>
      </c>
      <c r="E33" s="285">
        <f t="shared" si="2"/>
        <v>13779098</v>
      </c>
      <c r="F33" s="285">
        <f t="shared" si="2"/>
        <v>150000</v>
      </c>
      <c r="G33" s="285">
        <f t="shared" si="2"/>
        <v>21256944</v>
      </c>
      <c r="H33" s="285">
        <f t="shared" si="2"/>
        <v>106105121</v>
      </c>
    </row>
    <row r="34" spans="1:8" s="287" customFormat="1" ht="19.5" customHeight="1">
      <c r="A34" s="222">
        <v>31</v>
      </c>
      <c r="B34" s="285" t="s">
        <v>880</v>
      </c>
      <c r="C34" s="285">
        <v>1954696</v>
      </c>
      <c r="D34" s="285">
        <v>15358472</v>
      </c>
      <c r="E34" s="285">
        <v>3326347</v>
      </c>
      <c r="F34" s="290"/>
      <c r="G34" s="285">
        <v>1005301</v>
      </c>
      <c r="H34" s="285">
        <f aca="true" t="shared" si="3" ref="H34:H41">SUM(C34:G34)</f>
        <v>21644816</v>
      </c>
    </row>
    <row r="35" spans="1:8" ht="19.5" customHeight="1">
      <c r="A35" s="222">
        <v>32</v>
      </c>
      <c r="B35" s="289" t="s">
        <v>881</v>
      </c>
      <c r="C35" s="289"/>
      <c r="D35" s="289">
        <v>1493865</v>
      </c>
      <c r="E35" s="289">
        <v>2417756</v>
      </c>
      <c r="F35" s="290"/>
      <c r="G35" s="289">
        <v>509542</v>
      </c>
      <c r="H35" s="289">
        <f t="shared" si="3"/>
        <v>4421163</v>
      </c>
    </row>
    <row r="36" spans="1:8" ht="19.5" customHeight="1">
      <c r="A36" s="222">
        <v>33</v>
      </c>
      <c r="B36" s="289" t="s">
        <v>882</v>
      </c>
      <c r="C36" s="289"/>
      <c r="D36" s="289"/>
      <c r="E36" s="289"/>
      <c r="F36" s="290"/>
      <c r="G36" s="289"/>
      <c r="H36" s="289">
        <f t="shared" si="3"/>
        <v>0</v>
      </c>
    </row>
    <row r="37" spans="1:8" ht="19.5" customHeight="1">
      <c r="A37" s="222">
        <v>34</v>
      </c>
      <c r="B37" s="289" t="s">
        <v>883</v>
      </c>
      <c r="C37" s="289"/>
      <c r="D37" s="289"/>
      <c r="E37" s="289"/>
      <c r="F37" s="289"/>
      <c r="G37" s="289"/>
      <c r="H37" s="289">
        <f t="shared" si="3"/>
        <v>0</v>
      </c>
    </row>
    <row r="38" spans="1:8" ht="19.5" customHeight="1">
      <c r="A38" s="222">
        <v>35</v>
      </c>
      <c r="B38" s="289" t="s">
        <v>884</v>
      </c>
      <c r="C38" s="289"/>
      <c r="D38" s="289"/>
      <c r="E38" s="289"/>
      <c r="F38" s="289"/>
      <c r="G38" s="289"/>
      <c r="H38" s="289">
        <f t="shared" si="3"/>
        <v>0</v>
      </c>
    </row>
    <row r="39" spans="1:8" s="287" customFormat="1" ht="19.5" customHeight="1">
      <c r="A39" s="222">
        <v>36</v>
      </c>
      <c r="B39" s="285" t="s">
        <v>885</v>
      </c>
      <c r="C39" s="285">
        <f>C34+C35-C36</f>
        <v>1954696</v>
      </c>
      <c r="D39" s="285">
        <f>D34+D35-D36</f>
        <v>16852337</v>
      </c>
      <c r="E39" s="285">
        <f>E34+E35-E36</f>
        <v>5744103</v>
      </c>
      <c r="F39" s="285">
        <f>F34+F35-F36</f>
        <v>0</v>
      </c>
      <c r="G39" s="285">
        <f>G34+G35-G36</f>
        <v>1514843</v>
      </c>
      <c r="H39" s="285">
        <f t="shared" si="3"/>
        <v>26065979</v>
      </c>
    </row>
    <row r="40" spans="1:8" s="287" customFormat="1" ht="19.5" customHeight="1">
      <c r="A40" s="222">
        <v>37</v>
      </c>
      <c r="B40" s="285" t="s">
        <v>886</v>
      </c>
      <c r="C40" s="285">
        <f>C33-C39</f>
        <v>0</v>
      </c>
      <c r="D40" s="285">
        <f>D33-D39</f>
        <v>52112046</v>
      </c>
      <c r="E40" s="285">
        <f>E33-E39</f>
        <v>8034995</v>
      </c>
      <c r="F40" s="285">
        <f>F33-F39</f>
        <v>150000</v>
      </c>
      <c r="G40" s="285">
        <f>G33-G39</f>
        <v>19742101</v>
      </c>
      <c r="H40" s="285">
        <f t="shared" si="3"/>
        <v>80039142</v>
      </c>
    </row>
    <row r="41" spans="1:8" ht="19.5" customHeight="1">
      <c r="A41" s="222">
        <v>38</v>
      </c>
      <c r="B41" s="289" t="s">
        <v>887</v>
      </c>
      <c r="C41" s="289">
        <v>1954696</v>
      </c>
      <c r="D41" s="289">
        <v>247585</v>
      </c>
      <c r="E41" s="289">
        <v>1066098</v>
      </c>
      <c r="F41" s="289">
        <v>0</v>
      </c>
      <c r="G41" s="289">
        <v>0</v>
      </c>
      <c r="H41" s="289">
        <f t="shared" si="3"/>
        <v>3268379</v>
      </c>
    </row>
  </sheetData>
  <sheetProtection/>
  <mergeCells count="1">
    <mergeCell ref="A1:H1"/>
  </mergeCells>
  <printOptions/>
  <pageMargins left="0.4330708661417323" right="0.4330708661417323" top="0.29" bottom="0.5118110236220472" header="0.14" footer="0.5118110236220472"/>
  <pageSetup horizontalDpi="600" verticalDpi="600" orientation="landscape" paperSize="9" scale="87" r:id="rId1"/>
  <headerFooter alignWithMargins="0">
    <oddHeader>&amp;R&amp;"Arial,Normál"&amp;10 9. számú kimutatás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15" t="s">
        <v>628</v>
      </c>
      <c r="B1" s="315"/>
      <c r="C1" s="315"/>
      <c r="D1" s="315"/>
      <c r="E1" s="315"/>
    </row>
    <row r="2" spans="1:5" s="2" customFormat="1" ht="15.75">
      <c r="A2" s="315" t="s">
        <v>888</v>
      </c>
      <c r="B2" s="315"/>
      <c r="C2" s="315"/>
      <c r="D2" s="315"/>
      <c r="E2" s="315"/>
    </row>
    <row r="3" s="2" customFormat="1" ht="15.75"/>
    <row r="4" spans="1:5" s="11" customFormat="1" ht="15.75">
      <c r="A4" s="167"/>
      <c r="B4" s="167" t="s">
        <v>0</v>
      </c>
      <c r="C4" s="167" t="s">
        <v>1</v>
      </c>
      <c r="D4" s="167" t="s">
        <v>2</v>
      </c>
      <c r="E4" s="167" t="s">
        <v>3</v>
      </c>
    </row>
    <row r="5" spans="1:5" s="11" customFormat="1" ht="15.75">
      <c r="A5" s="167">
        <v>1</v>
      </c>
      <c r="B5" s="97" t="s">
        <v>9</v>
      </c>
      <c r="C5" s="168">
        <v>42004</v>
      </c>
      <c r="D5" s="168" t="s">
        <v>889</v>
      </c>
      <c r="E5" s="168">
        <v>42369</v>
      </c>
    </row>
    <row r="6" spans="1:5" s="11" customFormat="1" ht="15.75">
      <c r="A6" s="167">
        <v>2</v>
      </c>
      <c r="B6" s="170" t="s">
        <v>890</v>
      </c>
      <c r="C6" s="166"/>
      <c r="D6" s="166"/>
      <c r="E6" s="166"/>
    </row>
    <row r="7" spans="1:5" s="11" customFormat="1" ht="15.75">
      <c r="A7" s="167">
        <v>3</v>
      </c>
      <c r="B7" s="169" t="s">
        <v>891</v>
      </c>
      <c r="C7" s="166">
        <v>100000</v>
      </c>
      <c r="D7" s="166"/>
      <c r="E7" s="166"/>
    </row>
    <row r="8" spans="1:5" s="11" customFormat="1" ht="15.75">
      <c r="A8" s="167">
        <v>4</v>
      </c>
      <c r="B8" s="169" t="s">
        <v>892</v>
      </c>
      <c r="C8" s="166"/>
      <c r="D8" s="166"/>
      <c r="E8" s="166">
        <v>100000</v>
      </c>
    </row>
    <row r="9" spans="1:5" s="11" customFormat="1" ht="15.75">
      <c r="A9" s="167">
        <v>5</v>
      </c>
      <c r="B9" s="170" t="s">
        <v>893</v>
      </c>
      <c r="C9" s="171">
        <f>SUM(C6:C8)</f>
        <v>100000</v>
      </c>
      <c r="D9" s="171">
        <f>SUM(D6:D8)</f>
        <v>0</v>
      </c>
      <c r="E9" s="171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61"/>
  <sheetViews>
    <sheetView zoomScalePageLayoutView="0" workbookViewId="0" topLeftCell="A20">
      <selection activeCell="P8" sqref="P8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4" width="8.421875" style="2" customWidth="1"/>
    <col min="5" max="6" width="8.57421875" style="2" customWidth="1"/>
    <col min="7" max="9" width="8.421875" style="2" customWidth="1"/>
    <col min="10" max="10" width="9.57421875" style="20" customWidth="1"/>
    <col min="11" max="12" width="8.7109375" style="20" customWidth="1"/>
    <col min="13" max="16384" width="9.140625" style="2" customWidth="1"/>
  </cols>
  <sheetData>
    <row r="1" spans="1:12" ht="15.75">
      <c r="A1" s="315" t="s">
        <v>560</v>
      </c>
      <c r="B1" s="315"/>
      <c r="C1" s="315"/>
      <c r="D1" s="315"/>
      <c r="E1" s="315"/>
      <c r="F1" s="315"/>
      <c r="G1" s="315"/>
      <c r="H1" s="315"/>
      <c r="I1" s="315"/>
      <c r="J1" s="315"/>
      <c r="K1" s="151"/>
      <c r="L1" s="150"/>
    </row>
    <row r="2" spans="1:12" ht="15.75">
      <c r="A2" s="315" t="s">
        <v>125</v>
      </c>
      <c r="B2" s="315"/>
      <c r="C2" s="315"/>
      <c r="D2" s="315"/>
      <c r="E2" s="315"/>
      <c r="F2" s="315"/>
      <c r="G2" s="315"/>
      <c r="H2" s="315"/>
      <c r="I2" s="315"/>
      <c r="J2" s="315"/>
      <c r="K2" s="151"/>
      <c r="L2" s="150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60</v>
      </c>
      <c r="H4" s="1" t="s">
        <v>61</v>
      </c>
      <c r="I4" s="1" t="s">
        <v>62</v>
      </c>
      <c r="J4" s="1" t="s">
        <v>107</v>
      </c>
      <c r="K4" s="1" t="s">
        <v>108</v>
      </c>
      <c r="L4" s="1" t="s">
        <v>63</v>
      </c>
    </row>
    <row r="5" spans="1:12" s="3" customFormat="1" ht="15.75">
      <c r="A5" s="1">
        <v>1</v>
      </c>
      <c r="B5" s="308" t="s">
        <v>9</v>
      </c>
      <c r="C5" s="308" t="s">
        <v>165</v>
      </c>
      <c r="D5" s="316" t="s">
        <v>15</v>
      </c>
      <c r="E5" s="316"/>
      <c r="F5" s="316"/>
      <c r="G5" s="316" t="s">
        <v>16</v>
      </c>
      <c r="H5" s="316"/>
      <c r="I5" s="316"/>
      <c r="J5" s="316" t="s">
        <v>17</v>
      </c>
      <c r="K5" s="316"/>
      <c r="L5" s="316"/>
    </row>
    <row r="6" spans="1:12" s="3" customFormat="1" ht="31.5">
      <c r="A6" s="1">
        <v>2</v>
      </c>
      <c r="B6" s="308"/>
      <c r="C6" s="308"/>
      <c r="D6" s="40" t="s">
        <v>4</v>
      </c>
      <c r="E6" s="40" t="s">
        <v>650</v>
      </c>
      <c r="F6" s="40" t="s">
        <v>614</v>
      </c>
      <c r="G6" s="40" t="s">
        <v>4</v>
      </c>
      <c r="H6" s="40" t="s">
        <v>650</v>
      </c>
      <c r="I6" s="40" t="s">
        <v>614</v>
      </c>
      <c r="J6" s="40" t="s">
        <v>4</v>
      </c>
      <c r="K6" s="40" t="s">
        <v>650</v>
      </c>
      <c r="L6" s="40" t="s">
        <v>614</v>
      </c>
    </row>
    <row r="7" spans="1:12" s="3" customFormat="1" ht="15" customHeight="1">
      <c r="A7" s="1">
        <v>3</v>
      </c>
      <c r="B7" s="113" t="s">
        <v>124</v>
      </c>
      <c r="C7" s="108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108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260</v>
      </c>
      <c r="C9" s="108"/>
      <c r="D9" s="5">
        <f>SUM(D8)</f>
        <v>0</v>
      </c>
      <c r="E9" s="5">
        <f>SUM(E8)</f>
        <v>0</v>
      </c>
      <c r="F9" s="5"/>
      <c r="G9" s="124"/>
      <c r="H9" s="124"/>
      <c r="I9" s="124"/>
      <c r="J9" s="124"/>
      <c r="K9" s="124"/>
      <c r="L9" s="124"/>
    </row>
    <row r="10" spans="1:15" s="3" customFormat="1" ht="15.75" customHeight="1">
      <c r="A10" s="1">
        <v>4</v>
      </c>
      <c r="B10" s="7" t="s">
        <v>594</v>
      </c>
      <c r="C10" s="108">
        <v>2</v>
      </c>
      <c r="D10" s="5">
        <v>0</v>
      </c>
      <c r="E10" s="5">
        <v>57</v>
      </c>
      <c r="F10" s="5">
        <v>57</v>
      </c>
      <c r="G10" s="5">
        <v>0</v>
      </c>
      <c r="H10" s="5">
        <v>15</v>
      </c>
      <c r="I10" s="5">
        <v>15</v>
      </c>
      <c r="J10" s="5">
        <f aca="true" t="shared" si="0" ref="J10:L11">D10+G10</f>
        <v>0</v>
      </c>
      <c r="K10" s="5">
        <f t="shared" si="0"/>
        <v>72</v>
      </c>
      <c r="L10" s="5">
        <f t="shared" si="0"/>
        <v>72</v>
      </c>
      <c r="M10" s="142"/>
      <c r="N10" s="142"/>
      <c r="O10" s="142"/>
    </row>
    <row r="11" spans="1:15" s="3" customFormat="1" ht="19.5" customHeight="1">
      <c r="A11" s="1">
        <v>5</v>
      </c>
      <c r="B11" s="131" t="s">
        <v>601</v>
      </c>
      <c r="C11" s="108">
        <v>2</v>
      </c>
      <c r="D11" s="5">
        <v>242</v>
      </c>
      <c r="E11" s="5">
        <v>203</v>
      </c>
      <c r="F11" s="5">
        <v>150</v>
      </c>
      <c r="G11" s="5">
        <v>67</v>
      </c>
      <c r="H11" s="5">
        <v>56</v>
      </c>
      <c r="I11" s="5">
        <v>41</v>
      </c>
      <c r="J11" s="5">
        <f t="shared" si="0"/>
        <v>309</v>
      </c>
      <c r="K11" s="5">
        <f t="shared" si="0"/>
        <v>259</v>
      </c>
      <c r="L11" s="5">
        <f t="shared" si="0"/>
        <v>191</v>
      </c>
      <c r="M11" s="142"/>
      <c r="N11" s="142"/>
      <c r="O11" s="142"/>
    </row>
    <row r="12" spans="1:15" s="3" customFormat="1" ht="31.5">
      <c r="A12" s="1">
        <v>6</v>
      </c>
      <c r="B12" s="7" t="s">
        <v>259</v>
      </c>
      <c r="C12" s="108"/>
      <c r="D12" s="5">
        <f>SUM(D10:D11)</f>
        <v>242</v>
      </c>
      <c r="E12" s="5">
        <f>SUM(E10:E11)</f>
        <v>260</v>
      </c>
      <c r="F12" s="5">
        <f>SUM(F10:F11)</f>
        <v>207</v>
      </c>
      <c r="G12" s="124"/>
      <c r="H12" s="124"/>
      <c r="I12" s="124"/>
      <c r="J12" s="124"/>
      <c r="K12" s="124"/>
      <c r="L12" s="124"/>
      <c r="M12" s="142"/>
      <c r="N12" s="142"/>
      <c r="O12" s="142"/>
    </row>
    <row r="13" spans="1:15" s="3" customFormat="1" ht="15.75" hidden="1">
      <c r="A13" s="1"/>
      <c r="B13" s="7"/>
      <c r="C13" s="108"/>
      <c r="D13" s="5"/>
      <c r="E13" s="5"/>
      <c r="F13" s="5"/>
      <c r="G13" s="5"/>
      <c r="H13" s="5"/>
      <c r="I13" s="5"/>
      <c r="J13" s="5">
        <f>D13+G13</f>
        <v>0</v>
      </c>
      <c r="K13" s="5">
        <f>E13+H13</f>
        <v>0</v>
      </c>
      <c r="L13" s="5">
        <f>F13+I13</f>
        <v>0</v>
      </c>
      <c r="M13" s="142"/>
      <c r="N13" s="142"/>
      <c r="O13" s="142"/>
    </row>
    <row r="14" spans="1:15" s="3" customFormat="1" ht="31.5" hidden="1">
      <c r="A14" s="1"/>
      <c r="B14" s="7" t="s">
        <v>258</v>
      </c>
      <c r="C14" s="108"/>
      <c r="D14" s="5">
        <f>SUM(D13)</f>
        <v>0</v>
      </c>
      <c r="E14" s="5">
        <f>SUM(E13)</f>
        <v>0</v>
      </c>
      <c r="F14" s="5">
        <f>SUM(F13)</f>
        <v>0</v>
      </c>
      <c r="G14" s="124"/>
      <c r="H14" s="124"/>
      <c r="I14" s="124"/>
      <c r="J14" s="124"/>
      <c r="K14" s="124"/>
      <c r="L14" s="124"/>
      <c r="M14" s="142"/>
      <c r="N14" s="142"/>
      <c r="O14" s="142"/>
    </row>
    <row r="15" spans="1:15" s="3" customFormat="1" ht="15.75">
      <c r="A15" s="1">
        <v>7</v>
      </c>
      <c r="B15" s="131" t="s">
        <v>569</v>
      </c>
      <c r="C15" s="108">
        <v>2</v>
      </c>
      <c r="D15" s="5">
        <v>16</v>
      </c>
      <c r="E15" s="5">
        <v>16</v>
      </c>
      <c r="F15" s="5">
        <v>0</v>
      </c>
      <c r="G15" s="5">
        <v>4</v>
      </c>
      <c r="H15" s="5">
        <v>4</v>
      </c>
      <c r="I15" s="5">
        <v>0</v>
      </c>
      <c r="J15" s="5">
        <f aca="true" t="shared" si="1" ref="J15:L16">D15+G15</f>
        <v>20</v>
      </c>
      <c r="K15" s="5">
        <f t="shared" si="1"/>
        <v>20</v>
      </c>
      <c r="L15" s="5">
        <f t="shared" si="1"/>
        <v>0</v>
      </c>
      <c r="M15" s="142"/>
      <c r="N15" s="142"/>
      <c r="O15" s="142"/>
    </row>
    <row r="16" spans="1:15" s="3" customFormat="1" ht="15.75">
      <c r="A16" s="1">
        <v>8</v>
      </c>
      <c r="B16" s="7" t="s">
        <v>595</v>
      </c>
      <c r="C16" s="108">
        <v>2</v>
      </c>
      <c r="D16" s="5">
        <v>0</v>
      </c>
      <c r="E16" s="5">
        <v>39</v>
      </c>
      <c r="F16" s="5">
        <v>0</v>
      </c>
      <c r="G16" s="5">
        <v>0</v>
      </c>
      <c r="H16" s="5">
        <v>11</v>
      </c>
      <c r="I16" s="5">
        <v>0</v>
      </c>
      <c r="J16" s="5">
        <f t="shared" si="1"/>
        <v>0</v>
      </c>
      <c r="K16" s="5">
        <f t="shared" si="1"/>
        <v>50</v>
      </c>
      <c r="L16" s="5">
        <f t="shared" si="1"/>
        <v>0</v>
      </c>
      <c r="M16" s="142"/>
      <c r="N16" s="142"/>
      <c r="O16" s="142"/>
    </row>
    <row r="17" spans="1:15" s="3" customFormat="1" ht="47.25">
      <c r="A17" s="1">
        <v>9</v>
      </c>
      <c r="B17" s="7" t="s">
        <v>261</v>
      </c>
      <c r="C17" s="108"/>
      <c r="D17" s="5">
        <f>SUM(D15:D16)</f>
        <v>16</v>
      </c>
      <c r="E17" s="5">
        <f>SUM(E15:E16)</f>
        <v>55</v>
      </c>
      <c r="F17" s="5">
        <f>SUM(F15:F16)</f>
        <v>0</v>
      </c>
      <c r="G17" s="124"/>
      <c r="H17" s="124"/>
      <c r="I17" s="124"/>
      <c r="J17" s="124"/>
      <c r="K17" s="124"/>
      <c r="L17" s="124"/>
      <c r="M17" s="142"/>
      <c r="N17" s="142"/>
      <c r="O17" s="142"/>
    </row>
    <row r="18" spans="1:15" s="3" customFormat="1" ht="15.75" hidden="1">
      <c r="A18" s="1"/>
      <c r="B18" s="7" t="s">
        <v>262</v>
      </c>
      <c r="C18" s="108"/>
      <c r="D18" s="5"/>
      <c r="E18" s="5"/>
      <c r="F18" s="5"/>
      <c r="G18" s="124"/>
      <c r="H18" s="124"/>
      <c r="I18" s="124"/>
      <c r="J18" s="124"/>
      <c r="K18" s="124"/>
      <c r="L18" s="124"/>
      <c r="M18" s="142"/>
      <c r="N18" s="142"/>
      <c r="O18" s="142"/>
    </row>
    <row r="19" spans="1:15" s="3" customFormat="1" ht="31.5" hidden="1">
      <c r="A19" s="1"/>
      <c r="B19" s="7" t="s">
        <v>263</v>
      </c>
      <c r="C19" s="108"/>
      <c r="D19" s="5"/>
      <c r="E19" s="5"/>
      <c r="F19" s="5"/>
      <c r="G19" s="124"/>
      <c r="H19" s="124"/>
      <c r="I19" s="124"/>
      <c r="J19" s="124"/>
      <c r="K19" s="124"/>
      <c r="L19" s="124"/>
      <c r="M19" s="142"/>
      <c r="N19" s="142"/>
      <c r="O19" s="142"/>
    </row>
    <row r="20" spans="1:15" s="3" customFormat="1" ht="47.25">
      <c r="A20" s="1">
        <v>10</v>
      </c>
      <c r="B20" s="7" t="s">
        <v>282</v>
      </c>
      <c r="C20" s="108"/>
      <c r="D20" s="124"/>
      <c r="E20" s="124"/>
      <c r="F20" s="124"/>
      <c r="G20" s="5">
        <f>SUM(G7:G19)</f>
        <v>71</v>
      </c>
      <c r="H20" s="5">
        <f>SUM(H7:H19)</f>
        <v>86</v>
      </c>
      <c r="I20" s="5">
        <f>SUM(I7:I19)</f>
        <v>56</v>
      </c>
      <c r="J20" s="124"/>
      <c r="K20" s="124"/>
      <c r="L20" s="124"/>
      <c r="M20" s="142"/>
      <c r="N20" s="142"/>
      <c r="O20" s="142"/>
    </row>
    <row r="21" spans="1:15" s="3" customFormat="1" ht="15.75">
      <c r="A21" s="1">
        <v>11</v>
      </c>
      <c r="B21" s="9" t="s">
        <v>124</v>
      </c>
      <c r="C21" s="108"/>
      <c r="D21" s="14">
        <f aca="true" t="shared" si="2" ref="D21:I21">SUM(D22:D24)</f>
        <v>258</v>
      </c>
      <c r="E21" s="14">
        <f>SUM(E22:E24)</f>
        <v>315</v>
      </c>
      <c r="F21" s="14">
        <f t="shared" si="2"/>
        <v>207</v>
      </c>
      <c r="G21" s="14">
        <f t="shared" si="2"/>
        <v>71</v>
      </c>
      <c r="H21" s="14">
        <f>SUM(H22:H24)</f>
        <v>86</v>
      </c>
      <c r="I21" s="14">
        <f t="shared" si="2"/>
        <v>56</v>
      </c>
      <c r="J21" s="14">
        <f aca="true" t="shared" si="3" ref="J21:L24">D21+G21</f>
        <v>329</v>
      </c>
      <c r="K21" s="14">
        <f t="shared" si="3"/>
        <v>401</v>
      </c>
      <c r="L21" s="14">
        <f t="shared" si="3"/>
        <v>263</v>
      </c>
      <c r="M21" s="142"/>
      <c r="N21" s="142"/>
      <c r="O21" s="142"/>
    </row>
    <row r="22" spans="1:15" s="3" customFormat="1" ht="31.5">
      <c r="A22" s="1">
        <v>12</v>
      </c>
      <c r="B22" s="96" t="s">
        <v>477</v>
      </c>
      <c r="C22" s="108">
        <v>1</v>
      </c>
      <c r="D22" s="5">
        <f aca="true" t="shared" si="4" ref="D22:I22">SUMIF($C$7:$C$21,"1",D$7:D$21)</f>
        <v>0</v>
      </c>
      <c r="E22" s="5">
        <f t="shared" si="4"/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42"/>
      <c r="N22" s="142"/>
      <c r="O22" s="142"/>
    </row>
    <row r="23" spans="1:15" s="3" customFormat="1" ht="15.75">
      <c r="A23" s="1">
        <v>13</v>
      </c>
      <c r="B23" s="96" t="s">
        <v>293</v>
      </c>
      <c r="C23" s="108">
        <v>2</v>
      </c>
      <c r="D23" s="5">
        <f aca="true" t="shared" si="5" ref="D23:I23">SUMIF($C$7:$C$21,"2",D$7:D$21)</f>
        <v>258</v>
      </c>
      <c r="E23" s="5">
        <f t="shared" si="5"/>
        <v>315</v>
      </c>
      <c r="F23" s="5">
        <f t="shared" si="5"/>
        <v>207</v>
      </c>
      <c r="G23" s="5">
        <f t="shared" si="5"/>
        <v>71</v>
      </c>
      <c r="H23" s="5">
        <f t="shared" si="5"/>
        <v>86</v>
      </c>
      <c r="I23" s="5">
        <f t="shared" si="5"/>
        <v>56</v>
      </c>
      <c r="J23" s="5">
        <f t="shared" si="3"/>
        <v>329</v>
      </c>
      <c r="K23" s="5">
        <f t="shared" si="3"/>
        <v>401</v>
      </c>
      <c r="L23" s="5">
        <f t="shared" si="3"/>
        <v>263</v>
      </c>
      <c r="M23" s="142"/>
      <c r="N23" s="142"/>
      <c r="O23" s="142"/>
    </row>
    <row r="24" spans="1:15" s="3" customFormat="1" ht="15.75">
      <c r="A24" s="1">
        <v>14</v>
      </c>
      <c r="B24" s="96" t="s">
        <v>148</v>
      </c>
      <c r="C24" s="108">
        <v>3</v>
      </c>
      <c r="D24" s="5">
        <f aca="true" t="shared" si="6" ref="D24:I24">SUMIF($C$7:$C$21,"3",D$7:D$21)</f>
        <v>0</v>
      </c>
      <c r="E24" s="5">
        <f t="shared" si="6"/>
        <v>0</v>
      </c>
      <c r="F24" s="5">
        <f t="shared" si="6"/>
        <v>0</v>
      </c>
      <c r="G24" s="5">
        <f t="shared" si="6"/>
        <v>0</v>
      </c>
      <c r="H24" s="5">
        <f t="shared" si="6"/>
        <v>0</v>
      </c>
      <c r="I24" s="5">
        <f t="shared" si="6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142"/>
      <c r="N24" s="142"/>
      <c r="O24" s="142"/>
    </row>
    <row r="25" spans="1:15" s="3" customFormat="1" ht="15.75">
      <c r="A25" s="1">
        <v>15</v>
      </c>
      <c r="B25" s="113" t="s">
        <v>58</v>
      </c>
      <c r="C25" s="108"/>
      <c r="D25" s="14"/>
      <c r="E25" s="14"/>
      <c r="F25" s="14"/>
      <c r="G25" s="14"/>
      <c r="H25" s="14"/>
      <c r="I25" s="14"/>
      <c r="J25" s="14"/>
      <c r="K25" s="14"/>
      <c r="L25" s="14"/>
      <c r="M25" s="142"/>
      <c r="N25" s="142"/>
      <c r="O25" s="142"/>
    </row>
    <row r="26" spans="1:15" s="3" customFormat="1" ht="15.75">
      <c r="A26" s="1">
        <v>16</v>
      </c>
      <c r="B26" s="131" t="s">
        <v>570</v>
      </c>
      <c r="C26" s="108">
        <v>2</v>
      </c>
      <c r="D26" s="5">
        <v>157</v>
      </c>
      <c r="E26" s="5">
        <v>241</v>
      </c>
      <c r="F26" s="5">
        <v>231</v>
      </c>
      <c r="G26" s="5">
        <v>43</v>
      </c>
      <c r="H26" s="5">
        <v>65</v>
      </c>
      <c r="I26" s="5">
        <v>64</v>
      </c>
      <c r="J26" s="5">
        <f aca="true" t="shared" si="7" ref="J26:L29">D26+G26</f>
        <v>200</v>
      </c>
      <c r="K26" s="5">
        <f t="shared" si="7"/>
        <v>306</v>
      </c>
      <c r="L26" s="5">
        <f t="shared" si="7"/>
        <v>295</v>
      </c>
      <c r="M26" s="142"/>
      <c r="N26" s="142"/>
      <c r="O26" s="142"/>
    </row>
    <row r="27" spans="1:15" s="3" customFormat="1" ht="15.75">
      <c r="A27" s="1">
        <v>17</v>
      </c>
      <c r="B27" s="131" t="s">
        <v>571</v>
      </c>
      <c r="C27" s="108">
        <v>2</v>
      </c>
      <c r="D27" s="5">
        <v>122</v>
      </c>
      <c r="E27" s="5">
        <v>122</v>
      </c>
      <c r="F27" s="5">
        <v>0</v>
      </c>
      <c r="G27" s="5">
        <v>33</v>
      </c>
      <c r="H27" s="5">
        <v>33</v>
      </c>
      <c r="I27" s="5">
        <v>0</v>
      </c>
      <c r="J27" s="5">
        <f t="shared" si="7"/>
        <v>155</v>
      </c>
      <c r="K27" s="5">
        <f t="shared" si="7"/>
        <v>155</v>
      </c>
      <c r="L27" s="5">
        <f t="shared" si="7"/>
        <v>0</v>
      </c>
      <c r="M27" s="142"/>
      <c r="N27" s="142"/>
      <c r="O27" s="142"/>
    </row>
    <row r="28" spans="1:15" s="3" customFormat="1" ht="15.75">
      <c r="A28" s="1">
        <v>18</v>
      </c>
      <c r="B28" s="131" t="s">
        <v>552</v>
      </c>
      <c r="C28" s="108">
        <v>2</v>
      </c>
      <c r="D28" s="5">
        <v>236</v>
      </c>
      <c r="E28" s="5">
        <v>0</v>
      </c>
      <c r="F28" s="5">
        <v>0</v>
      </c>
      <c r="G28" s="5">
        <v>64</v>
      </c>
      <c r="H28" s="5">
        <v>0</v>
      </c>
      <c r="I28" s="5">
        <v>0</v>
      </c>
      <c r="J28" s="5">
        <f t="shared" si="7"/>
        <v>300</v>
      </c>
      <c r="K28" s="5">
        <f t="shared" si="7"/>
        <v>0</v>
      </c>
      <c r="L28" s="5">
        <f t="shared" si="7"/>
        <v>0</v>
      </c>
      <c r="M28" s="142"/>
      <c r="N28" s="142"/>
      <c r="O28" s="142"/>
    </row>
    <row r="29" spans="1:15" s="3" customFormat="1" ht="15.75">
      <c r="A29" s="1">
        <v>19</v>
      </c>
      <c r="B29" s="7" t="s">
        <v>596</v>
      </c>
      <c r="C29" s="108">
        <v>2</v>
      </c>
      <c r="D29" s="5">
        <v>0</v>
      </c>
      <c r="E29" s="5">
        <v>5140</v>
      </c>
      <c r="F29" s="5">
        <v>5140</v>
      </c>
      <c r="G29" s="5">
        <v>0</v>
      </c>
      <c r="H29" s="5">
        <v>1387</v>
      </c>
      <c r="I29" s="5">
        <v>1387</v>
      </c>
      <c r="J29" s="5">
        <f t="shared" si="7"/>
        <v>0</v>
      </c>
      <c r="K29" s="5">
        <f t="shared" si="7"/>
        <v>6527</v>
      </c>
      <c r="L29" s="5">
        <f t="shared" si="7"/>
        <v>6527</v>
      </c>
      <c r="M29" s="142"/>
      <c r="N29" s="142"/>
      <c r="O29" s="142"/>
    </row>
    <row r="30" spans="1:15" s="3" customFormat="1" ht="15.75">
      <c r="A30" s="1">
        <v>20</v>
      </c>
      <c r="B30" s="7" t="s">
        <v>264</v>
      </c>
      <c r="C30" s="108"/>
      <c r="D30" s="5">
        <f>SUM(D26:D29)</f>
        <v>515</v>
      </c>
      <c r="E30" s="5">
        <f>SUM(E26:E29)</f>
        <v>5503</v>
      </c>
      <c r="F30" s="5">
        <f>SUM(F26:F29)</f>
        <v>5371</v>
      </c>
      <c r="G30" s="124"/>
      <c r="H30" s="124"/>
      <c r="I30" s="124"/>
      <c r="J30" s="124"/>
      <c r="K30" s="124"/>
      <c r="L30" s="124"/>
      <c r="M30" s="142"/>
      <c r="N30" s="142"/>
      <c r="O30" s="142"/>
    </row>
    <row r="31" spans="1:15" s="3" customFormat="1" ht="31.5" hidden="1">
      <c r="A31" s="1"/>
      <c r="B31" s="7" t="s">
        <v>265</v>
      </c>
      <c r="C31" s="108"/>
      <c r="D31" s="5"/>
      <c r="E31" s="5"/>
      <c r="F31" s="5"/>
      <c r="G31" s="124"/>
      <c r="H31" s="124"/>
      <c r="I31" s="124"/>
      <c r="J31" s="124"/>
      <c r="K31" s="124"/>
      <c r="L31" s="124"/>
      <c r="M31" s="142"/>
      <c r="N31" s="142"/>
      <c r="O31" s="142"/>
    </row>
    <row r="32" spans="1:15" s="3" customFormat="1" ht="15.75" hidden="1">
      <c r="A32" s="1"/>
      <c r="B32" s="7"/>
      <c r="C32" s="108"/>
      <c r="D32" s="5"/>
      <c r="E32" s="5"/>
      <c r="F32" s="5"/>
      <c r="G32" s="5"/>
      <c r="H32" s="5"/>
      <c r="I32" s="5"/>
      <c r="J32" s="5">
        <f aca="true" t="shared" si="8" ref="J32:L33">D32+G32</f>
        <v>0</v>
      </c>
      <c r="K32" s="5">
        <f t="shared" si="8"/>
        <v>0</v>
      </c>
      <c r="L32" s="5">
        <f t="shared" si="8"/>
        <v>0</v>
      </c>
      <c r="M32" s="142"/>
      <c r="N32" s="142"/>
      <c r="O32" s="142"/>
    </row>
    <row r="33" spans="1:15" s="3" customFormat="1" ht="15.75" hidden="1">
      <c r="A33" s="1"/>
      <c r="B33" s="7"/>
      <c r="C33" s="108"/>
      <c r="D33" s="5"/>
      <c r="E33" s="5"/>
      <c r="F33" s="5"/>
      <c r="G33" s="5"/>
      <c r="H33" s="5"/>
      <c r="I33" s="5"/>
      <c r="J33" s="5">
        <f t="shared" si="8"/>
        <v>0</v>
      </c>
      <c r="K33" s="5">
        <f t="shared" si="8"/>
        <v>0</v>
      </c>
      <c r="L33" s="5">
        <f t="shared" si="8"/>
        <v>0</v>
      </c>
      <c r="M33" s="142"/>
      <c r="N33" s="142"/>
      <c r="O33" s="142"/>
    </row>
    <row r="34" spans="1:15" s="3" customFormat="1" ht="31.5" hidden="1">
      <c r="A34" s="1">
        <v>18</v>
      </c>
      <c r="B34" s="7" t="s">
        <v>266</v>
      </c>
      <c r="C34" s="108"/>
      <c r="D34" s="5">
        <f>SUM(D32:D33)</f>
        <v>0</v>
      </c>
      <c r="E34" s="5">
        <f>SUM(E32:E33)</f>
        <v>0</v>
      </c>
      <c r="F34" s="5"/>
      <c r="G34" s="124"/>
      <c r="H34" s="124"/>
      <c r="I34" s="124"/>
      <c r="J34" s="124"/>
      <c r="K34" s="124"/>
      <c r="L34" s="124"/>
      <c r="M34" s="142"/>
      <c r="N34" s="142"/>
      <c r="O34" s="142"/>
    </row>
    <row r="35" spans="1:15" s="3" customFormat="1" ht="47.25">
      <c r="A35" s="1">
        <v>21</v>
      </c>
      <c r="B35" s="7" t="s">
        <v>267</v>
      </c>
      <c r="C35" s="108"/>
      <c r="D35" s="124"/>
      <c r="E35" s="124"/>
      <c r="F35" s="124"/>
      <c r="G35" s="5">
        <f>SUM(G25:G34)</f>
        <v>140</v>
      </c>
      <c r="H35" s="5">
        <f>SUM(H25:H34)</f>
        <v>1485</v>
      </c>
      <c r="I35" s="5">
        <f>SUM(I25:I34)</f>
        <v>1451</v>
      </c>
      <c r="J35" s="124"/>
      <c r="K35" s="124"/>
      <c r="L35" s="124"/>
      <c r="M35" s="142"/>
      <c r="N35" s="142"/>
      <c r="O35" s="142"/>
    </row>
    <row r="36" spans="1:15" s="3" customFormat="1" ht="15.75">
      <c r="A36" s="1">
        <v>22</v>
      </c>
      <c r="B36" s="9" t="s">
        <v>58</v>
      </c>
      <c r="C36" s="108"/>
      <c r="D36" s="14">
        <f aca="true" t="shared" si="9" ref="D36:I36">SUM(D37:D39)</f>
        <v>515</v>
      </c>
      <c r="E36" s="14">
        <f>SUM(E37:E39)</f>
        <v>5503</v>
      </c>
      <c r="F36" s="14">
        <f t="shared" si="9"/>
        <v>5371</v>
      </c>
      <c r="G36" s="14">
        <f t="shared" si="9"/>
        <v>140</v>
      </c>
      <c r="H36" s="14">
        <f>SUM(H37:H39)</f>
        <v>1485</v>
      </c>
      <c r="I36" s="14">
        <f t="shared" si="9"/>
        <v>1451</v>
      </c>
      <c r="J36" s="14">
        <f aca="true" t="shared" si="10" ref="J36:L39">D36+G36</f>
        <v>655</v>
      </c>
      <c r="K36" s="14">
        <f t="shared" si="10"/>
        <v>6988</v>
      </c>
      <c r="L36" s="14">
        <f t="shared" si="10"/>
        <v>6822</v>
      </c>
      <c r="M36" s="142"/>
      <c r="N36" s="142"/>
      <c r="O36" s="142"/>
    </row>
    <row r="37" spans="1:15" s="3" customFormat="1" ht="31.5">
      <c r="A37" s="1">
        <v>23</v>
      </c>
      <c r="B37" s="96" t="s">
        <v>477</v>
      </c>
      <c r="C37" s="108">
        <v>1</v>
      </c>
      <c r="D37" s="5">
        <f aca="true" t="shared" si="11" ref="D37:I37">SUMIF($C$25:$C$36,"1",D$25:D$36)</f>
        <v>0</v>
      </c>
      <c r="E37" s="5">
        <f t="shared" si="11"/>
        <v>0</v>
      </c>
      <c r="F37" s="5">
        <f t="shared" si="11"/>
        <v>0</v>
      </c>
      <c r="G37" s="5">
        <f t="shared" si="11"/>
        <v>0</v>
      </c>
      <c r="H37" s="5">
        <f t="shared" si="11"/>
        <v>0</v>
      </c>
      <c r="I37" s="5">
        <f t="shared" si="11"/>
        <v>0</v>
      </c>
      <c r="J37" s="5">
        <f t="shared" si="10"/>
        <v>0</v>
      </c>
      <c r="K37" s="5">
        <f t="shared" si="10"/>
        <v>0</v>
      </c>
      <c r="L37" s="5">
        <f t="shared" si="10"/>
        <v>0</v>
      </c>
      <c r="M37" s="142"/>
      <c r="N37" s="142"/>
      <c r="O37" s="142"/>
    </row>
    <row r="38" spans="1:15" s="3" customFormat="1" ht="15.75">
      <c r="A38" s="1">
        <v>24</v>
      </c>
      <c r="B38" s="96" t="s">
        <v>293</v>
      </c>
      <c r="C38" s="108">
        <v>2</v>
      </c>
      <c r="D38" s="5">
        <f aca="true" t="shared" si="12" ref="D38:I38">SUMIF($C$25:$C$36,"2",D$25:D$36)</f>
        <v>515</v>
      </c>
      <c r="E38" s="5">
        <f t="shared" si="12"/>
        <v>5503</v>
      </c>
      <c r="F38" s="5">
        <f t="shared" si="12"/>
        <v>5371</v>
      </c>
      <c r="G38" s="5">
        <f t="shared" si="12"/>
        <v>140</v>
      </c>
      <c r="H38" s="5">
        <f t="shared" si="12"/>
        <v>1485</v>
      </c>
      <c r="I38" s="5">
        <f t="shared" si="12"/>
        <v>1451</v>
      </c>
      <c r="J38" s="5">
        <f t="shared" si="10"/>
        <v>655</v>
      </c>
      <c r="K38" s="5">
        <f t="shared" si="10"/>
        <v>6988</v>
      </c>
      <c r="L38" s="5">
        <f t="shared" si="10"/>
        <v>6822</v>
      </c>
      <c r="M38" s="142"/>
      <c r="N38" s="142"/>
      <c r="O38" s="142"/>
    </row>
    <row r="39" spans="1:15" s="3" customFormat="1" ht="15.75">
      <c r="A39" s="1">
        <v>25</v>
      </c>
      <c r="B39" s="96" t="s">
        <v>148</v>
      </c>
      <c r="C39" s="108">
        <v>3</v>
      </c>
      <c r="D39" s="5">
        <f aca="true" t="shared" si="13" ref="D39:I39">SUMIF($C$25:$C$36,"3",D$25:D$36)</f>
        <v>0</v>
      </c>
      <c r="E39" s="5">
        <f t="shared" si="13"/>
        <v>0</v>
      </c>
      <c r="F39" s="5">
        <f t="shared" si="13"/>
        <v>0</v>
      </c>
      <c r="G39" s="5">
        <f t="shared" si="13"/>
        <v>0</v>
      </c>
      <c r="H39" s="5">
        <f t="shared" si="13"/>
        <v>0</v>
      </c>
      <c r="I39" s="5">
        <f t="shared" si="13"/>
        <v>0</v>
      </c>
      <c r="J39" s="5">
        <f t="shared" si="10"/>
        <v>0</v>
      </c>
      <c r="K39" s="5">
        <f t="shared" si="10"/>
        <v>0</v>
      </c>
      <c r="L39" s="5">
        <f t="shared" si="10"/>
        <v>0</v>
      </c>
      <c r="M39" s="142"/>
      <c r="N39" s="142"/>
      <c r="O39" s="142"/>
    </row>
    <row r="40" spans="1:15" s="3" customFormat="1" ht="31.5">
      <c r="A40" s="1">
        <v>26</v>
      </c>
      <c r="B40" s="113" t="s">
        <v>268</v>
      </c>
      <c r="C40" s="108"/>
      <c r="D40" s="14"/>
      <c r="E40" s="14"/>
      <c r="F40" s="14"/>
      <c r="G40" s="14"/>
      <c r="H40" s="14"/>
      <c r="I40" s="14"/>
      <c r="J40" s="14"/>
      <c r="K40" s="14"/>
      <c r="L40" s="14"/>
      <c r="M40" s="142"/>
      <c r="N40" s="142"/>
      <c r="O40" s="142"/>
    </row>
    <row r="41" spans="1:15" s="3" customFormat="1" ht="47.25" hidden="1">
      <c r="A41" s="1"/>
      <c r="B41" s="65" t="s">
        <v>271</v>
      </c>
      <c r="C41" s="108"/>
      <c r="D41" s="5"/>
      <c r="E41" s="5"/>
      <c r="F41" s="5"/>
      <c r="G41" s="124"/>
      <c r="H41" s="124"/>
      <c r="I41" s="5"/>
      <c r="J41" s="5">
        <f aca="true" t="shared" si="14" ref="J41:J60">D41+G41</f>
        <v>0</v>
      </c>
      <c r="K41" s="5">
        <f aca="true" t="shared" si="15" ref="K41:K60">E41+H41</f>
        <v>0</v>
      </c>
      <c r="L41" s="5">
        <f aca="true" t="shared" si="16" ref="L41:L60">F41+I41</f>
        <v>0</v>
      </c>
      <c r="M41" s="142"/>
      <c r="N41" s="142"/>
      <c r="O41" s="142"/>
    </row>
    <row r="42" spans="1:15" s="3" customFormat="1" ht="15.75" hidden="1">
      <c r="A42" s="1"/>
      <c r="B42" s="65"/>
      <c r="C42" s="108"/>
      <c r="D42" s="5"/>
      <c r="E42" s="5"/>
      <c r="F42" s="5"/>
      <c r="G42" s="124"/>
      <c r="H42" s="124"/>
      <c r="I42" s="5"/>
      <c r="J42" s="5">
        <f t="shared" si="14"/>
        <v>0</v>
      </c>
      <c r="K42" s="5">
        <f t="shared" si="15"/>
        <v>0</v>
      </c>
      <c r="L42" s="5">
        <f t="shared" si="16"/>
        <v>0</v>
      </c>
      <c r="M42" s="142"/>
      <c r="N42" s="142"/>
      <c r="O42" s="142"/>
    </row>
    <row r="43" spans="1:15" s="3" customFormat="1" ht="47.25" hidden="1">
      <c r="A43" s="1"/>
      <c r="B43" s="65" t="s">
        <v>270</v>
      </c>
      <c r="C43" s="108"/>
      <c r="D43" s="5"/>
      <c r="E43" s="5"/>
      <c r="F43" s="5"/>
      <c r="G43" s="124"/>
      <c r="H43" s="124"/>
      <c r="I43" s="5"/>
      <c r="J43" s="5">
        <f t="shared" si="14"/>
        <v>0</v>
      </c>
      <c r="K43" s="5">
        <f t="shared" si="15"/>
        <v>0</v>
      </c>
      <c r="L43" s="5">
        <f t="shared" si="16"/>
        <v>0</v>
      </c>
      <c r="M43" s="142"/>
      <c r="N43" s="142"/>
      <c r="O43" s="142"/>
    </row>
    <row r="44" spans="1:15" s="3" customFormat="1" ht="15.75" hidden="1">
      <c r="A44" s="1"/>
      <c r="B44" s="65"/>
      <c r="C44" s="108"/>
      <c r="D44" s="5"/>
      <c r="E44" s="5"/>
      <c r="F44" s="5"/>
      <c r="G44" s="124"/>
      <c r="H44" s="124"/>
      <c r="I44" s="5"/>
      <c r="J44" s="5">
        <f t="shared" si="14"/>
        <v>0</v>
      </c>
      <c r="K44" s="5">
        <f t="shared" si="15"/>
        <v>0</v>
      </c>
      <c r="L44" s="5">
        <f t="shared" si="16"/>
        <v>0</v>
      </c>
      <c r="M44" s="142"/>
      <c r="N44" s="142"/>
      <c r="O44" s="142"/>
    </row>
    <row r="45" spans="1:15" s="3" customFormat="1" ht="47.25" hidden="1">
      <c r="A45" s="1"/>
      <c r="B45" s="65" t="s">
        <v>269</v>
      </c>
      <c r="C45" s="108"/>
      <c r="D45" s="5"/>
      <c r="E45" s="5"/>
      <c r="F45" s="5"/>
      <c r="G45" s="124"/>
      <c r="H45" s="124"/>
      <c r="I45" s="5"/>
      <c r="J45" s="5">
        <f t="shared" si="14"/>
        <v>0</v>
      </c>
      <c r="K45" s="5">
        <f t="shared" si="15"/>
        <v>0</v>
      </c>
      <c r="L45" s="5">
        <f t="shared" si="16"/>
        <v>0</v>
      </c>
      <c r="M45" s="142"/>
      <c r="N45" s="142"/>
      <c r="O45" s="142"/>
    </row>
    <row r="46" spans="1:15" s="3" customFormat="1" ht="31.5">
      <c r="A46" s="1">
        <v>27</v>
      </c>
      <c r="B46" s="131" t="s">
        <v>572</v>
      </c>
      <c r="C46" s="108">
        <v>2</v>
      </c>
      <c r="D46" s="5">
        <v>82</v>
      </c>
      <c r="E46" s="5">
        <v>82</v>
      </c>
      <c r="F46" s="5">
        <v>82</v>
      </c>
      <c r="G46" s="124"/>
      <c r="H46" s="124"/>
      <c r="I46" s="124"/>
      <c r="J46" s="5">
        <f t="shared" si="14"/>
        <v>82</v>
      </c>
      <c r="K46" s="5">
        <f t="shared" si="15"/>
        <v>82</v>
      </c>
      <c r="L46" s="5">
        <f t="shared" si="16"/>
        <v>82</v>
      </c>
      <c r="M46" s="142"/>
      <c r="N46" s="142"/>
      <c r="O46" s="142"/>
    </row>
    <row r="47" spans="1:15" s="3" customFormat="1" ht="63">
      <c r="A47" s="1">
        <v>28</v>
      </c>
      <c r="B47" s="65" t="s">
        <v>457</v>
      </c>
      <c r="C47" s="108"/>
      <c r="D47" s="5">
        <f>SUM(D46)</f>
        <v>82</v>
      </c>
      <c r="E47" s="5">
        <f>SUM(E46)</f>
        <v>82</v>
      </c>
      <c r="F47" s="5">
        <f>SUM(F46)</f>
        <v>82</v>
      </c>
      <c r="G47" s="124"/>
      <c r="H47" s="124"/>
      <c r="I47" s="124"/>
      <c r="J47" s="5">
        <f t="shared" si="14"/>
        <v>82</v>
      </c>
      <c r="K47" s="5">
        <f t="shared" si="15"/>
        <v>82</v>
      </c>
      <c r="L47" s="5">
        <f t="shared" si="16"/>
        <v>82</v>
      </c>
      <c r="M47" s="142"/>
      <c r="N47" s="142"/>
      <c r="O47" s="142"/>
    </row>
    <row r="48" spans="1:15" s="3" customFormat="1" ht="47.25" hidden="1">
      <c r="A48" s="1"/>
      <c r="B48" s="65" t="s">
        <v>272</v>
      </c>
      <c r="C48" s="108"/>
      <c r="D48" s="5"/>
      <c r="E48" s="5"/>
      <c r="F48" s="5"/>
      <c r="G48" s="124"/>
      <c r="H48" s="124"/>
      <c r="I48" s="5"/>
      <c r="J48" s="5">
        <f t="shared" si="14"/>
        <v>0</v>
      </c>
      <c r="K48" s="5">
        <f t="shared" si="15"/>
        <v>0</v>
      </c>
      <c r="L48" s="5">
        <f t="shared" si="16"/>
        <v>0</v>
      </c>
      <c r="M48" s="142"/>
      <c r="N48" s="142"/>
      <c r="O48" s="142"/>
    </row>
    <row r="49" spans="1:15" s="3" customFormat="1" ht="15.75" hidden="1">
      <c r="A49" s="1"/>
      <c r="B49" s="65"/>
      <c r="C49" s="108"/>
      <c r="D49" s="5"/>
      <c r="E49" s="5"/>
      <c r="F49" s="5"/>
      <c r="G49" s="124"/>
      <c r="H49" s="124"/>
      <c r="I49" s="5"/>
      <c r="J49" s="5">
        <f t="shared" si="14"/>
        <v>0</v>
      </c>
      <c r="K49" s="5">
        <f t="shared" si="15"/>
        <v>0</v>
      </c>
      <c r="L49" s="5">
        <f t="shared" si="16"/>
        <v>0</v>
      </c>
      <c r="M49" s="142"/>
      <c r="N49" s="142"/>
      <c r="O49" s="142"/>
    </row>
    <row r="50" spans="1:15" s="3" customFormat="1" ht="47.25" hidden="1">
      <c r="A50" s="1"/>
      <c r="B50" s="65" t="s">
        <v>273</v>
      </c>
      <c r="C50" s="108"/>
      <c r="D50" s="5"/>
      <c r="E50" s="5"/>
      <c r="F50" s="5"/>
      <c r="G50" s="124"/>
      <c r="H50" s="124"/>
      <c r="I50" s="5"/>
      <c r="J50" s="5">
        <f t="shared" si="14"/>
        <v>0</v>
      </c>
      <c r="K50" s="5">
        <f t="shared" si="15"/>
        <v>0</v>
      </c>
      <c r="L50" s="5">
        <f t="shared" si="16"/>
        <v>0</v>
      </c>
      <c r="M50" s="142"/>
      <c r="N50" s="142"/>
      <c r="O50" s="142"/>
    </row>
    <row r="51" spans="1:15" s="3" customFormat="1" ht="15.75" hidden="1">
      <c r="A51" s="1"/>
      <c r="B51" s="65"/>
      <c r="C51" s="108"/>
      <c r="D51" s="5"/>
      <c r="E51" s="5"/>
      <c r="F51" s="5"/>
      <c r="G51" s="124"/>
      <c r="H51" s="124"/>
      <c r="I51" s="5"/>
      <c r="J51" s="5">
        <f t="shared" si="14"/>
        <v>0</v>
      </c>
      <c r="K51" s="5">
        <f t="shared" si="15"/>
        <v>0</v>
      </c>
      <c r="L51" s="5">
        <f t="shared" si="16"/>
        <v>0</v>
      </c>
      <c r="M51" s="142"/>
      <c r="N51" s="142"/>
      <c r="O51" s="142"/>
    </row>
    <row r="52" spans="1:15" s="3" customFormat="1" ht="15.75" hidden="1">
      <c r="A52" s="1"/>
      <c r="B52" s="65" t="s">
        <v>274</v>
      </c>
      <c r="C52" s="108"/>
      <c r="D52" s="5"/>
      <c r="E52" s="5"/>
      <c r="F52" s="5"/>
      <c r="G52" s="124"/>
      <c r="H52" s="124"/>
      <c r="I52" s="5"/>
      <c r="J52" s="5">
        <f t="shared" si="14"/>
        <v>0</v>
      </c>
      <c r="K52" s="5">
        <f t="shared" si="15"/>
        <v>0</v>
      </c>
      <c r="L52" s="5">
        <f t="shared" si="16"/>
        <v>0</v>
      </c>
      <c r="M52" s="142"/>
      <c r="N52" s="142"/>
      <c r="O52" s="142"/>
    </row>
    <row r="53" spans="1:15" s="3" customFormat="1" ht="15.75" hidden="1">
      <c r="A53" s="1"/>
      <c r="B53" s="65"/>
      <c r="C53" s="108"/>
      <c r="D53" s="5"/>
      <c r="E53" s="5"/>
      <c r="F53" s="5"/>
      <c r="G53" s="124"/>
      <c r="H53" s="124"/>
      <c r="I53" s="5"/>
      <c r="J53" s="5">
        <f t="shared" si="14"/>
        <v>0</v>
      </c>
      <c r="K53" s="5">
        <f t="shared" si="15"/>
        <v>0</v>
      </c>
      <c r="L53" s="5">
        <f t="shared" si="16"/>
        <v>0</v>
      </c>
      <c r="M53" s="142"/>
      <c r="N53" s="142"/>
      <c r="O53" s="142"/>
    </row>
    <row r="54" spans="1:15" s="3" customFormat="1" ht="15.75" hidden="1">
      <c r="A54" s="1"/>
      <c r="B54" s="96"/>
      <c r="C54" s="108"/>
      <c r="D54" s="5"/>
      <c r="E54" s="5"/>
      <c r="F54" s="5"/>
      <c r="G54" s="124"/>
      <c r="H54" s="124"/>
      <c r="I54" s="5"/>
      <c r="J54" s="5">
        <f t="shared" si="14"/>
        <v>0</v>
      </c>
      <c r="K54" s="5">
        <f t="shared" si="15"/>
        <v>0</v>
      </c>
      <c r="L54" s="5">
        <f t="shared" si="16"/>
        <v>0</v>
      </c>
      <c r="M54" s="142"/>
      <c r="N54" s="142"/>
      <c r="O54" s="142"/>
    </row>
    <row r="55" spans="1:15" s="3" customFormat="1" ht="31.5" hidden="1">
      <c r="A55" s="1"/>
      <c r="B55" s="65" t="s">
        <v>275</v>
      </c>
      <c r="C55" s="108"/>
      <c r="D55" s="5"/>
      <c r="E55" s="5"/>
      <c r="F55" s="5"/>
      <c r="G55" s="124"/>
      <c r="H55" s="124"/>
      <c r="I55" s="5"/>
      <c r="J55" s="5">
        <f t="shared" si="14"/>
        <v>0</v>
      </c>
      <c r="K55" s="5">
        <f t="shared" si="15"/>
        <v>0</v>
      </c>
      <c r="L55" s="5">
        <f t="shared" si="16"/>
        <v>0</v>
      </c>
      <c r="M55" s="142"/>
      <c r="N55" s="142"/>
      <c r="O55" s="142"/>
    </row>
    <row r="56" spans="1:15" s="3" customFormat="1" ht="31.5">
      <c r="A56" s="1">
        <v>29</v>
      </c>
      <c r="B56" s="9" t="s">
        <v>59</v>
      </c>
      <c r="C56" s="108"/>
      <c r="D56" s="14">
        <f aca="true" t="shared" si="17" ref="D56:I56">SUM(D57:D59)</f>
        <v>82</v>
      </c>
      <c r="E56" s="14">
        <f>SUM(E57:E59)</f>
        <v>82</v>
      </c>
      <c r="F56" s="14">
        <f t="shared" si="17"/>
        <v>82</v>
      </c>
      <c r="G56" s="14">
        <f t="shared" si="17"/>
        <v>0</v>
      </c>
      <c r="H56" s="14">
        <f>SUM(H57:H59)</f>
        <v>0</v>
      </c>
      <c r="I56" s="14">
        <f t="shared" si="17"/>
        <v>0</v>
      </c>
      <c r="J56" s="14">
        <f t="shared" si="14"/>
        <v>82</v>
      </c>
      <c r="K56" s="14">
        <f t="shared" si="15"/>
        <v>82</v>
      </c>
      <c r="L56" s="14">
        <f t="shared" si="16"/>
        <v>82</v>
      </c>
      <c r="M56" s="142"/>
      <c r="N56" s="142"/>
      <c r="O56" s="142"/>
    </row>
    <row r="57" spans="1:15" s="3" customFormat="1" ht="31.5">
      <c r="A57" s="1">
        <v>30</v>
      </c>
      <c r="B57" s="96" t="s">
        <v>477</v>
      </c>
      <c r="C57" s="108">
        <v>1</v>
      </c>
      <c r="D57" s="5">
        <f aca="true" t="shared" si="18" ref="D57:I57">SUMIF($C$40:$C$56,"1",D$40:D$56)</f>
        <v>0</v>
      </c>
      <c r="E57" s="5">
        <f t="shared" si="18"/>
        <v>0</v>
      </c>
      <c r="F57" s="5">
        <f t="shared" si="18"/>
        <v>0</v>
      </c>
      <c r="G57" s="5">
        <f t="shared" si="18"/>
        <v>0</v>
      </c>
      <c r="H57" s="5">
        <f t="shared" si="18"/>
        <v>0</v>
      </c>
      <c r="I57" s="5">
        <f t="shared" si="18"/>
        <v>0</v>
      </c>
      <c r="J57" s="5">
        <f t="shared" si="14"/>
        <v>0</v>
      </c>
      <c r="K57" s="5">
        <f t="shared" si="15"/>
        <v>0</v>
      </c>
      <c r="L57" s="5">
        <f t="shared" si="16"/>
        <v>0</v>
      </c>
      <c r="M57" s="142"/>
      <c r="N57" s="142"/>
      <c r="O57" s="142"/>
    </row>
    <row r="58" spans="1:15" s="3" customFormat="1" ht="15.75">
      <c r="A58" s="1">
        <v>31</v>
      </c>
      <c r="B58" s="96" t="s">
        <v>293</v>
      </c>
      <c r="C58" s="108">
        <v>2</v>
      </c>
      <c r="D58" s="5">
        <f aca="true" t="shared" si="19" ref="D58:I58">SUMIF($C$40:$C$56,"2",D$40:D$56)</f>
        <v>82</v>
      </c>
      <c r="E58" s="5">
        <f t="shared" si="19"/>
        <v>82</v>
      </c>
      <c r="F58" s="5">
        <f t="shared" si="19"/>
        <v>82</v>
      </c>
      <c r="G58" s="5">
        <f t="shared" si="19"/>
        <v>0</v>
      </c>
      <c r="H58" s="5">
        <f t="shared" si="19"/>
        <v>0</v>
      </c>
      <c r="I58" s="5">
        <f t="shared" si="19"/>
        <v>0</v>
      </c>
      <c r="J58" s="5">
        <f t="shared" si="14"/>
        <v>82</v>
      </c>
      <c r="K58" s="5">
        <f t="shared" si="15"/>
        <v>82</v>
      </c>
      <c r="L58" s="5">
        <f t="shared" si="16"/>
        <v>82</v>
      </c>
      <c r="M58" s="142"/>
      <c r="N58" s="142"/>
      <c r="O58" s="142"/>
    </row>
    <row r="59" spans="1:15" s="3" customFormat="1" ht="15.75">
      <c r="A59" s="1">
        <v>32</v>
      </c>
      <c r="B59" s="96" t="s">
        <v>148</v>
      </c>
      <c r="C59" s="108">
        <v>3</v>
      </c>
      <c r="D59" s="5">
        <f aca="true" t="shared" si="20" ref="D59:I59">SUMIF($C$40:$C$56,"3",D$40:D$56)</f>
        <v>0</v>
      </c>
      <c r="E59" s="5">
        <f t="shared" si="20"/>
        <v>0</v>
      </c>
      <c r="F59" s="5">
        <f t="shared" si="20"/>
        <v>0</v>
      </c>
      <c r="G59" s="5">
        <f t="shared" si="20"/>
        <v>0</v>
      </c>
      <c r="H59" s="5">
        <f t="shared" si="20"/>
        <v>0</v>
      </c>
      <c r="I59" s="5">
        <f t="shared" si="20"/>
        <v>0</v>
      </c>
      <c r="J59" s="5">
        <f t="shared" si="14"/>
        <v>0</v>
      </c>
      <c r="K59" s="5">
        <f t="shared" si="15"/>
        <v>0</v>
      </c>
      <c r="L59" s="5">
        <f t="shared" si="16"/>
        <v>0</v>
      </c>
      <c r="M59" s="142"/>
      <c r="N59" s="142"/>
      <c r="O59" s="142"/>
    </row>
    <row r="60" spans="1:15" s="3" customFormat="1" ht="31.5">
      <c r="A60" s="1">
        <v>33</v>
      </c>
      <c r="B60" s="9" t="s">
        <v>202</v>
      </c>
      <c r="C60" s="108"/>
      <c r="D60" s="14">
        <f aca="true" t="shared" si="21" ref="D60:I60">D21+D36+D56</f>
        <v>855</v>
      </c>
      <c r="E60" s="14">
        <f>E21+E36+E56</f>
        <v>5900</v>
      </c>
      <c r="F60" s="14">
        <f t="shared" si="21"/>
        <v>5660</v>
      </c>
      <c r="G60" s="14">
        <f t="shared" si="21"/>
        <v>211</v>
      </c>
      <c r="H60" s="14">
        <f>H21+H36+H56</f>
        <v>1571</v>
      </c>
      <c r="I60" s="14">
        <f t="shared" si="21"/>
        <v>1507</v>
      </c>
      <c r="J60" s="14">
        <f t="shared" si="14"/>
        <v>1066</v>
      </c>
      <c r="K60" s="14">
        <f t="shared" si="15"/>
        <v>7471</v>
      </c>
      <c r="L60" s="14">
        <f t="shared" si="16"/>
        <v>7167</v>
      </c>
      <c r="M60" s="142"/>
      <c r="N60" s="142"/>
      <c r="O60" s="142"/>
    </row>
    <row r="61" spans="11:12" ht="15.75">
      <c r="K61" s="144"/>
      <c r="L61" s="144"/>
    </row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6" ht="15.75"/>
    <row r="87" ht="15.75"/>
    <row r="88" ht="15.75"/>
    <row r="89" ht="15.75"/>
    <row r="90" ht="15.75"/>
    <row r="91" ht="15.75"/>
    <row r="92" ht="15.75"/>
    <row r="93" ht="15.75"/>
    <row r="95" ht="15.75"/>
    <row r="96" ht="15.75"/>
    <row r="97" ht="15.75"/>
    <row r="98" ht="15.75"/>
    <row r="99" ht="15.75"/>
    <row r="100" ht="15.75"/>
    <row r="101" ht="15.75"/>
  </sheetData>
  <sheetProtection/>
  <mergeCells count="7">
    <mergeCell ref="B5:B6"/>
    <mergeCell ref="C5:C6"/>
    <mergeCell ref="A1:J1"/>
    <mergeCell ref="A2:J2"/>
    <mergeCell ref="D5:F5"/>
    <mergeCell ref="G5:I5"/>
    <mergeCell ref="J5:L5"/>
  </mergeCells>
  <printOptions horizontalCentered="1"/>
  <pageMargins left="0.31496062992125984" right="0.07874015748031496" top="0.7480314960629921" bottom="0.7480314960629921" header="0.31496062992125984" footer="0.31496062992125984"/>
  <pageSetup fitToHeight="1" fitToWidth="1" horizontalDpi="300" verticalDpi="300" orientation="portrait" paperSize="9" scale="80" r:id="rId3"/>
  <headerFooter>
    <oddHeader>&amp;R&amp;"Arial,Normál"&amp;10 2. melléklet az 5/2016.(IV.27.)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2" sqref="A2"/>
    </sheetView>
  </sheetViews>
  <sheetFormatPr defaultColWidth="9.140625" defaultRowHeight="15"/>
  <cols>
    <col min="1" max="6" width="9.140625" style="136" customWidth="1"/>
    <col min="7" max="7" width="13.00390625" style="136" bestFit="1" customWidth="1"/>
    <col min="8" max="8" width="9.140625" style="136" customWidth="1"/>
    <col min="9" max="9" width="5.7109375" style="136" customWidth="1"/>
    <col min="10" max="16384" width="9.140625" style="136" customWidth="1"/>
  </cols>
  <sheetData>
    <row r="1" spans="1:9" ht="67.5" customHeight="1">
      <c r="A1" s="350" t="s">
        <v>903</v>
      </c>
      <c r="B1" s="350"/>
      <c r="C1" s="350"/>
      <c r="D1" s="350"/>
      <c r="E1" s="350"/>
      <c r="F1" s="350"/>
      <c r="G1" s="350"/>
      <c r="H1" s="350"/>
      <c r="I1" s="350"/>
    </row>
    <row r="3" ht="18.75">
      <c r="A3" s="137"/>
    </row>
    <row r="4" spans="1:9" ht="74.25" customHeight="1">
      <c r="A4" s="302" t="s">
        <v>894</v>
      </c>
      <c r="G4" s="351" t="s">
        <v>899</v>
      </c>
      <c r="H4" s="351"/>
      <c r="I4" s="351"/>
    </row>
    <row r="6" spans="1:7" ht="18.75">
      <c r="A6" s="136" t="s">
        <v>895</v>
      </c>
      <c r="G6" s="136" t="s">
        <v>896</v>
      </c>
    </row>
    <row r="8" spans="1:7" ht="18.75">
      <c r="A8" s="136" t="s">
        <v>897</v>
      </c>
      <c r="G8" s="303">
        <v>43677</v>
      </c>
    </row>
    <row r="9" ht="18.75">
      <c r="G9" s="164"/>
    </row>
    <row r="10" spans="1:7" ht="18.75">
      <c r="A10" s="136" t="s">
        <v>898</v>
      </c>
      <c r="G10" s="164" t="s">
        <v>900</v>
      </c>
    </row>
    <row r="11" ht="18.75">
      <c r="G11" s="164"/>
    </row>
    <row r="12" spans="1:7" ht="18.75">
      <c r="A12" s="136" t="s">
        <v>901</v>
      </c>
      <c r="G12" s="164" t="s">
        <v>902</v>
      </c>
    </row>
  </sheetData>
  <sheetProtection/>
  <mergeCells count="2">
    <mergeCell ref="A1:I1"/>
    <mergeCell ref="G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&amp;R5. kimutatás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2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.7109375" style="0" customWidth="1"/>
    <col min="2" max="2" width="45.140625" style="0" customWidth="1"/>
    <col min="3" max="7" width="9.140625" style="0" customWidth="1"/>
  </cols>
  <sheetData>
    <row r="1" spans="1:8" s="2" customFormat="1" ht="35.25" customHeight="1">
      <c r="A1" s="332" t="s">
        <v>565</v>
      </c>
      <c r="B1" s="332"/>
      <c r="C1" s="332"/>
      <c r="D1" s="332"/>
      <c r="E1" s="332"/>
      <c r="F1" s="332"/>
      <c r="G1" s="332"/>
      <c r="H1" s="332"/>
    </row>
    <row r="2" s="2" customFormat="1" ht="15.75"/>
    <row r="3" spans="1:8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60</v>
      </c>
      <c r="H3" s="1" t="s">
        <v>61</v>
      </c>
    </row>
    <row r="4" spans="1:8" s="10" customFormat="1" ht="15.75">
      <c r="A4" s="1">
        <v>1</v>
      </c>
      <c r="B4" s="352" t="s">
        <v>9</v>
      </c>
      <c r="C4" s="330" t="s">
        <v>50</v>
      </c>
      <c r="D4" s="331"/>
      <c r="E4" s="6" t="s">
        <v>104</v>
      </c>
      <c r="F4" s="6" t="s">
        <v>451</v>
      </c>
      <c r="G4" s="6" t="s">
        <v>483</v>
      </c>
      <c r="H4" s="6" t="s">
        <v>567</v>
      </c>
    </row>
    <row r="5" spans="1:8" s="10" customFormat="1" ht="31.5">
      <c r="A5" s="1">
        <v>2</v>
      </c>
      <c r="B5" s="353"/>
      <c r="C5" s="6" t="s">
        <v>4</v>
      </c>
      <c r="D5" s="6" t="s">
        <v>626</v>
      </c>
      <c r="E5" s="6" t="s">
        <v>4</v>
      </c>
      <c r="F5" s="6" t="s">
        <v>4</v>
      </c>
      <c r="G5" s="6" t="s">
        <v>4</v>
      </c>
      <c r="H5" s="6" t="s">
        <v>4</v>
      </c>
    </row>
    <row r="6" spans="1:8" s="10" customFormat="1" ht="15.75">
      <c r="A6" s="1">
        <v>3</v>
      </c>
      <c r="B6" s="9" t="s">
        <v>88</v>
      </c>
      <c r="C6" s="64">
        <f aca="true" t="shared" si="0" ref="C6:H6">C7+C18</f>
        <v>284</v>
      </c>
      <c r="D6" s="64">
        <f t="shared" si="0"/>
        <v>186</v>
      </c>
      <c r="E6" s="64">
        <f t="shared" si="0"/>
        <v>284</v>
      </c>
      <c r="F6" s="64">
        <f t="shared" si="0"/>
        <v>284</v>
      </c>
      <c r="G6" s="64">
        <f t="shared" si="0"/>
        <v>283</v>
      </c>
      <c r="H6" s="64">
        <f t="shared" si="0"/>
        <v>104</v>
      </c>
    </row>
    <row r="7" spans="1:8" s="10" customFormat="1" ht="31.5">
      <c r="A7" s="1">
        <v>4</v>
      </c>
      <c r="B7" s="8" t="s">
        <v>89</v>
      </c>
      <c r="C7" s="14">
        <f aca="true" t="shared" si="1" ref="C7:H7">SUM(C8:C17)</f>
        <v>284</v>
      </c>
      <c r="D7" s="14">
        <f t="shared" si="1"/>
        <v>186</v>
      </c>
      <c r="E7" s="14">
        <f t="shared" si="1"/>
        <v>284</v>
      </c>
      <c r="F7" s="14">
        <f t="shared" si="1"/>
        <v>284</v>
      </c>
      <c r="G7" s="14">
        <f t="shared" si="1"/>
        <v>283</v>
      </c>
      <c r="H7" s="14">
        <f t="shared" si="1"/>
        <v>104</v>
      </c>
    </row>
    <row r="8" spans="1:8" s="10" customFormat="1" ht="15.75">
      <c r="A8" s="1">
        <v>5</v>
      </c>
      <c r="B8" s="8" t="s">
        <v>575</v>
      </c>
      <c r="C8" s="14"/>
      <c r="D8" s="14"/>
      <c r="E8" s="14"/>
      <c r="F8" s="14"/>
      <c r="G8" s="14"/>
      <c r="H8" s="14"/>
    </row>
    <row r="9" spans="1:8" s="10" customFormat="1" ht="15.75">
      <c r="A9" s="1">
        <v>6</v>
      </c>
      <c r="B9" s="7" t="s">
        <v>576</v>
      </c>
      <c r="C9" s="15">
        <v>284</v>
      </c>
      <c r="D9" s="15">
        <v>186</v>
      </c>
      <c r="E9" s="15">
        <v>284</v>
      </c>
      <c r="F9" s="15">
        <v>284</v>
      </c>
      <c r="G9" s="15">
        <v>283</v>
      </c>
      <c r="H9" s="15">
        <v>104</v>
      </c>
    </row>
    <row r="10" spans="1:8" s="10" customFormat="1" ht="15.75" hidden="1">
      <c r="A10" s="1"/>
      <c r="B10" s="8"/>
      <c r="C10" s="14"/>
      <c r="D10" s="14"/>
      <c r="E10" s="14"/>
      <c r="F10" s="14"/>
      <c r="G10" s="14"/>
      <c r="H10" s="14"/>
    </row>
    <row r="11" spans="1:8" s="10" customFormat="1" ht="15.75" hidden="1">
      <c r="A11" s="1"/>
      <c r="B11" s="8"/>
      <c r="C11" s="14"/>
      <c r="D11" s="14"/>
      <c r="E11" s="14"/>
      <c r="F11" s="14"/>
      <c r="G11" s="14"/>
      <c r="H11" s="14"/>
    </row>
    <row r="12" spans="1:8" s="10" customFormat="1" ht="15.75" hidden="1">
      <c r="A12" s="1"/>
      <c r="B12" s="8"/>
      <c r="C12" s="14"/>
      <c r="D12" s="14"/>
      <c r="E12" s="14"/>
      <c r="F12" s="14"/>
      <c r="G12" s="14"/>
      <c r="H12" s="14"/>
    </row>
    <row r="13" spans="1:8" s="10" customFormat="1" ht="15.75" hidden="1">
      <c r="A13" s="1"/>
      <c r="B13" s="8"/>
      <c r="C13" s="14"/>
      <c r="D13" s="14"/>
      <c r="E13" s="14"/>
      <c r="F13" s="14"/>
      <c r="G13" s="14"/>
      <c r="H13" s="14"/>
    </row>
    <row r="14" spans="1:8" s="10" customFormat="1" ht="15.75" hidden="1">
      <c r="A14" s="1"/>
      <c r="B14" s="8"/>
      <c r="C14" s="14"/>
      <c r="D14" s="14"/>
      <c r="E14" s="14"/>
      <c r="F14" s="14"/>
      <c r="G14" s="14"/>
      <c r="H14" s="14"/>
    </row>
    <row r="15" spans="1:8" s="10" customFormat="1" ht="15.75" hidden="1">
      <c r="A15" s="1"/>
      <c r="B15" s="8"/>
      <c r="C15" s="14"/>
      <c r="D15" s="14"/>
      <c r="E15" s="14"/>
      <c r="F15" s="14"/>
      <c r="G15" s="14"/>
      <c r="H15" s="14"/>
    </row>
    <row r="16" spans="1:8" s="10" customFormat="1" ht="15.75" hidden="1">
      <c r="A16" s="1"/>
      <c r="B16" s="8"/>
      <c r="C16" s="14"/>
      <c r="D16" s="14"/>
      <c r="E16" s="14"/>
      <c r="F16" s="14"/>
      <c r="G16" s="14"/>
      <c r="H16" s="14"/>
    </row>
    <row r="17" spans="1:8" s="10" customFormat="1" ht="15.75" hidden="1">
      <c r="A17" s="1"/>
      <c r="B17" s="8"/>
      <c r="C17" s="14"/>
      <c r="D17" s="14"/>
      <c r="E17" s="14"/>
      <c r="F17" s="14"/>
      <c r="G17" s="14"/>
      <c r="H17" s="14"/>
    </row>
    <row r="18" spans="1:8" s="10" customFormat="1" ht="15.75">
      <c r="A18" s="1">
        <v>7</v>
      </c>
      <c r="B18" s="8" t="s">
        <v>90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1:8" s="10" customFormat="1" ht="15.75" hidden="1">
      <c r="A19" s="1"/>
      <c r="B19" s="8"/>
      <c r="C19" s="14"/>
      <c r="D19" s="14"/>
      <c r="E19" s="14"/>
      <c r="F19" s="14"/>
      <c r="G19" s="14"/>
      <c r="H19" s="14"/>
    </row>
    <row r="20" spans="1:8" s="10" customFormat="1" ht="15.75" hidden="1">
      <c r="A20" s="1"/>
      <c r="B20" s="8"/>
      <c r="C20" s="14"/>
      <c r="D20" s="14"/>
      <c r="E20" s="14"/>
      <c r="F20" s="14"/>
      <c r="G20" s="14"/>
      <c r="H20" s="14"/>
    </row>
    <row r="21" spans="1:8" s="10" customFormat="1" ht="15.75" hidden="1">
      <c r="A21" s="1"/>
      <c r="B21" s="8"/>
      <c r="C21" s="14"/>
      <c r="D21" s="14"/>
      <c r="E21" s="14"/>
      <c r="F21" s="14"/>
      <c r="G21" s="14"/>
      <c r="H21" s="14"/>
    </row>
    <row r="22" spans="1:8" s="10" customFormat="1" ht="15.75" hidden="1">
      <c r="A22" s="1"/>
      <c r="B22" s="8"/>
      <c r="C22" s="14"/>
      <c r="D22" s="14"/>
      <c r="E22" s="14"/>
      <c r="F22" s="14"/>
      <c r="G22" s="14"/>
      <c r="H22" s="14"/>
    </row>
    <row r="23" spans="1:8" s="10" customFormat="1" ht="15.75" hidden="1">
      <c r="A23" s="1"/>
      <c r="B23" s="8"/>
      <c r="C23" s="14"/>
      <c r="D23" s="14"/>
      <c r="E23" s="14"/>
      <c r="F23" s="14"/>
      <c r="G23" s="14"/>
      <c r="H23" s="14"/>
    </row>
    <row r="24" spans="1:8" s="10" customFormat="1" ht="15.75" hidden="1">
      <c r="A24" s="1"/>
      <c r="B24" s="8"/>
      <c r="C24" s="14"/>
      <c r="D24" s="14"/>
      <c r="E24" s="14"/>
      <c r="F24" s="14"/>
      <c r="G24" s="14"/>
      <c r="H24" s="14"/>
    </row>
    <row r="25" spans="1:8" s="10" customFormat="1" ht="15.75" hidden="1">
      <c r="A25" s="1"/>
      <c r="B25" s="8"/>
      <c r="C25" s="14"/>
      <c r="D25" s="14"/>
      <c r="E25" s="14"/>
      <c r="F25" s="14"/>
      <c r="G25" s="14"/>
      <c r="H25" s="14"/>
    </row>
    <row r="26" spans="1:8" s="10" customFormat="1" ht="15.75" hidden="1">
      <c r="A26" s="1"/>
      <c r="B26" s="8"/>
      <c r="C26" s="14"/>
      <c r="D26" s="14"/>
      <c r="E26" s="14"/>
      <c r="F26" s="14"/>
      <c r="G26" s="14"/>
      <c r="H26" s="14"/>
    </row>
    <row r="27" spans="1:8" s="10" customFormat="1" ht="15.75" hidden="1">
      <c r="A27" s="1"/>
      <c r="B27" s="8"/>
      <c r="C27" s="14"/>
      <c r="D27" s="14"/>
      <c r="E27" s="14"/>
      <c r="F27" s="14"/>
      <c r="G27" s="14"/>
      <c r="H27" s="14"/>
    </row>
    <row r="28" spans="1:8" s="10" customFormat="1" ht="15.75" hidden="1">
      <c r="A28" s="1"/>
      <c r="B28" s="8"/>
      <c r="C28" s="14"/>
      <c r="D28" s="14"/>
      <c r="E28" s="14"/>
      <c r="F28" s="14"/>
      <c r="G28" s="14"/>
      <c r="H28" s="14"/>
    </row>
  </sheetData>
  <sheetProtection/>
  <mergeCells count="3">
    <mergeCell ref="B4:B5"/>
    <mergeCell ref="A1:H1"/>
    <mergeCell ref="C4:D4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&amp;R6. kimutatás</oddHeader>
    <oddFooter>&amp;C&amp;P. oldal, összesen: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8.28125" style="57" customWidth="1"/>
    <col min="2" max="2" width="11.421875" style="57" customWidth="1"/>
    <col min="3" max="3" width="13.00390625" style="57" customWidth="1"/>
    <col min="4" max="138" width="9.140625" style="56" customWidth="1"/>
    <col min="139" max="16384" width="9.140625" style="57" customWidth="1"/>
  </cols>
  <sheetData>
    <row r="1" spans="1:138" s="53" customFormat="1" ht="33" customHeight="1">
      <c r="A1" s="354" t="s">
        <v>566</v>
      </c>
      <c r="B1" s="354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</row>
    <row r="2" spans="2:138" s="54" customFormat="1" ht="21.75" customHeight="1">
      <c r="B2" s="55"/>
      <c r="C2" s="55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</row>
    <row r="3" spans="1:138" s="59" customFormat="1" ht="30" customHeight="1">
      <c r="A3" s="77" t="s">
        <v>69</v>
      </c>
      <c r="B3" s="58" t="s">
        <v>70</v>
      </c>
      <c r="C3" s="58" t="s">
        <v>614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</row>
    <row r="4" spans="1:138" s="59" customFormat="1" ht="31.5">
      <c r="A4" s="78" t="s">
        <v>71</v>
      </c>
      <c r="B4" s="60">
        <f>SUM(B5:B6)</f>
        <v>0</v>
      </c>
      <c r="C4" s="60">
        <f>SUM(C5:C6)</f>
        <v>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</row>
    <row r="5" spans="1:138" s="59" customFormat="1" ht="18">
      <c r="A5" s="79" t="s">
        <v>72</v>
      </c>
      <c r="B5" s="60">
        <v>0</v>
      </c>
      <c r="C5" s="60">
        <v>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</row>
    <row r="6" spans="1:138" s="59" customFormat="1" ht="18">
      <c r="A6" s="79" t="s">
        <v>73</v>
      </c>
      <c r="B6" s="60">
        <v>0</v>
      </c>
      <c r="C6" s="60">
        <v>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</row>
    <row r="7" spans="1:3" ht="31.5">
      <c r="A7" s="78" t="s">
        <v>74</v>
      </c>
      <c r="B7" s="60">
        <v>0</v>
      </c>
      <c r="C7" s="60">
        <v>0</v>
      </c>
    </row>
    <row r="8" spans="1:3" ht="31.5">
      <c r="A8" s="80" t="s">
        <v>75</v>
      </c>
      <c r="B8" s="61">
        <f>SUM(B9:B10)</f>
        <v>0</v>
      </c>
      <c r="C8" s="61">
        <f>SUM(C9:C10)</f>
        <v>0</v>
      </c>
    </row>
    <row r="9" spans="1:138" s="59" customFormat="1" ht="30">
      <c r="A9" s="81" t="s">
        <v>76</v>
      </c>
      <c r="B9" s="62">
        <v>0</v>
      </c>
      <c r="C9" s="62">
        <v>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</row>
    <row r="10" spans="1:138" s="59" customFormat="1" ht="30">
      <c r="A10" s="81" t="s">
        <v>77</v>
      </c>
      <c r="B10" s="62">
        <v>0</v>
      </c>
      <c r="C10" s="62">
        <v>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</row>
    <row r="11" spans="1:138" s="59" customFormat="1" ht="31.5">
      <c r="A11" s="80" t="s">
        <v>78</v>
      </c>
      <c r="B11" s="61">
        <v>0</v>
      </c>
      <c r="C11" s="61">
        <v>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</row>
    <row r="12" spans="1:138" s="59" customFormat="1" ht="31.5">
      <c r="A12" s="80" t="s">
        <v>79</v>
      </c>
      <c r="B12" s="61">
        <f>SUM(B13,B16,B19,B25,B22)</f>
        <v>1550</v>
      </c>
      <c r="C12" s="61">
        <f>SUM(C13,C16,C19,C25,C22)</f>
        <v>1579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</row>
    <row r="13" spans="1:3" ht="18">
      <c r="A13" s="81" t="s">
        <v>80</v>
      </c>
      <c r="B13" s="62">
        <f>B14</f>
        <v>1550</v>
      </c>
      <c r="C13" s="62">
        <f>C14</f>
        <v>1550</v>
      </c>
    </row>
    <row r="14" spans="1:138" s="59" customFormat="1" ht="18">
      <c r="A14" s="82" t="s">
        <v>81</v>
      </c>
      <c r="B14" s="63">
        <v>1550</v>
      </c>
      <c r="C14" s="63">
        <v>1550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</row>
    <row r="15" spans="1:138" s="59" customFormat="1" ht="25.5">
      <c r="A15" s="82" t="s">
        <v>82</v>
      </c>
      <c r="B15" s="63">
        <v>0</v>
      </c>
      <c r="C15" s="63">
        <v>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</row>
    <row r="16" spans="1:138" s="59" customFormat="1" ht="30">
      <c r="A16" s="81" t="s">
        <v>83</v>
      </c>
      <c r="B16" s="62">
        <f>SUM(B17:B18)</f>
        <v>0</v>
      </c>
      <c r="C16" s="62">
        <f>SUM(C17:C18)</f>
        <v>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</row>
    <row r="17" spans="1:138" s="59" customFormat="1" ht="18">
      <c r="A17" s="82" t="s">
        <v>81</v>
      </c>
      <c r="B17" s="63">
        <v>0</v>
      </c>
      <c r="C17" s="63">
        <v>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</row>
    <row r="18" spans="1:138" s="59" customFormat="1" ht="25.5">
      <c r="A18" s="82" t="s">
        <v>82</v>
      </c>
      <c r="B18" s="63">
        <v>0</v>
      </c>
      <c r="C18" s="63">
        <v>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</row>
    <row r="19" spans="1:138" s="59" customFormat="1" ht="18">
      <c r="A19" s="81" t="s">
        <v>131</v>
      </c>
      <c r="B19" s="62">
        <f>SUM(B20:B21)</f>
        <v>0</v>
      </c>
      <c r="C19" s="62">
        <f>SUM(C20:C21)</f>
        <v>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</row>
    <row r="20" spans="1:3" ht="18">
      <c r="A20" s="82" t="s">
        <v>81</v>
      </c>
      <c r="B20" s="63">
        <v>0</v>
      </c>
      <c r="C20" s="63">
        <v>0</v>
      </c>
    </row>
    <row r="21" spans="1:138" s="59" customFormat="1" ht="25.5">
      <c r="A21" s="82" t="s">
        <v>82</v>
      </c>
      <c r="B21" s="63">
        <v>0</v>
      </c>
      <c r="C21" s="63">
        <v>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</row>
    <row r="22" spans="1:138" s="59" customFormat="1" ht="18">
      <c r="A22" s="81" t="s">
        <v>84</v>
      </c>
      <c r="B22" s="62">
        <f>SUM(B23:B24)</f>
        <v>0</v>
      </c>
      <c r="C22" s="62">
        <f>SUM(C23:C24)</f>
        <v>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</row>
    <row r="23" spans="1:3" ht="18">
      <c r="A23" s="82" t="s">
        <v>81</v>
      </c>
      <c r="B23" s="63">
        <v>0</v>
      </c>
      <c r="C23" s="63">
        <v>0</v>
      </c>
    </row>
    <row r="24" spans="1:3" ht="25.5">
      <c r="A24" s="82" t="s">
        <v>82</v>
      </c>
      <c r="B24" s="63">
        <v>0</v>
      </c>
      <c r="C24" s="63">
        <v>0</v>
      </c>
    </row>
    <row r="25" spans="1:3" ht="18">
      <c r="A25" s="81" t="s">
        <v>85</v>
      </c>
      <c r="B25" s="62">
        <f>SUM(B26:B27)</f>
        <v>0</v>
      </c>
      <c r="C25" s="62">
        <f>SUM(C26:C27)</f>
        <v>29</v>
      </c>
    </row>
    <row r="26" spans="1:3" ht="18">
      <c r="A26" s="82" t="s">
        <v>81</v>
      </c>
      <c r="B26" s="63">
        <v>0</v>
      </c>
      <c r="C26" s="63">
        <v>29</v>
      </c>
    </row>
    <row r="27" spans="1:3" ht="25.5">
      <c r="A27" s="82" t="s">
        <v>82</v>
      </c>
      <c r="B27" s="63">
        <v>0</v>
      </c>
      <c r="C27" s="63">
        <v>0</v>
      </c>
    </row>
    <row r="28" spans="1:3" ht="31.5">
      <c r="A28" s="80" t="s">
        <v>86</v>
      </c>
      <c r="B28" s="61">
        <v>0</v>
      </c>
      <c r="C28" s="61">
        <v>0</v>
      </c>
    </row>
    <row r="29" spans="1:3" ht="18">
      <c r="A29" s="83" t="s">
        <v>87</v>
      </c>
      <c r="B29" s="61">
        <f>SUM(B8,B11,B12,B28,B4,B7)</f>
        <v>1550</v>
      </c>
      <c r="C29" s="61">
        <f>SUM(C8,C11,C12,C28,C4,C7)</f>
        <v>1579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7. kimutatás
</oddHeader>
    <oddFooter>&amp;C&amp;P. oldal, összesen: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27"/>
  <sheetViews>
    <sheetView zoomScalePageLayoutView="0" workbookViewId="0" topLeftCell="A4">
      <selection activeCell="M20" sqref="M20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3" width="9.140625" style="22" customWidth="1"/>
    <col min="14" max="16384" width="9.140625" style="22" customWidth="1"/>
  </cols>
  <sheetData>
    <row r="1" spans="1:13" s="16" customFormat="1" ht="15.75">
      <c r="A1" s="319" t="s">
        <v>561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s="16" customFormat="1" ht="15.75">
      <c r="A2" s="320" t="s">
        <v>463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s="16" customFormat="1" ht="15.75">
      <c r="A3" s="320" t="s">
        <v>462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</row>
    <row r="4" spans="1:13" ht="15.75">
      <c r="A4" s="320" t="s">
        <v>464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3" ht="15.75">
      <c r="A5" s="45"/>
      <c r="B5" s="4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60</v>
      </c>
      <c r="H6" s="1" t="s">
        <v>61</v>
      </c>
      <c r="I6" s="1" t="s">
        <v>62</v>
      </c>
      <c r="J6" s="1" t="s">
        <v>107</v>
      </c>
      <c r="K6" s="1" t="s">
        <v>108</v>
      </c>
      <c r="L6" s="1" t="s">
        <v>63</v>
      </c>
      <c r="M6" s="1" t="s">
        <v>109</v>
      </c>
    </row>
    <row r="7" spans="1:13" s="3" customFormat="1" ht="15.75">
      <c r="A7" s="1">
        <v>1</v>
      </c>
      <c r="B7" s="317" t="s">
        <v>9</v>
      </c>
      <c r="C7" s="321" t="s">
        <v>104</v>
      </c>
      <c r="D7" s="322"/>
      <c r="E7" s="322"/>
      <c r="F7" s="322"/>
      <c r="G7" s="323"/>
      <c r="H7" s="321" t="s">
        <v>451</v>
      </c>
      <c r="I7" s="322"/>
      <c r="J7" s="322"/>
      <c r="K7" s="323"/>
      <c r="L7" s="322" t="s">
        <v>483</v>
      </c>
      <c r="M7" s="323"/>
    </row>
    <row r="8" spans="1:13" s="3" customFormat="1" ht="31.5">
      <c r="A8" s="1"/>
      <c r="B8" s="355"/>
      <c r="C8" s="4" t="s">
        <v>465</v>
      </c>
      <c r="D8" s="4" t="s">
        <v>466</v>
      </c>
      <c r="E8" s="4" t="s">
        <v>519</v>
      </c>
      <c r="F8" s="4" t="s">
        <v>484</v>
      </c>
      <c r="G8" s="4" t="s">
        <v>485</v>
      </c>
      <c r="H8" s="4" t="s">
        <v>466</v>
      </c>
      <c r="I8" s="4" t="s">
        <v>519</v>
      </c>
      <c r="J8" s="4" t="s">
        <v>484</v>
      </c>
      <c r="K8" s="4" t="s">
        <v>485</v>
      </c>
      <c r="L8" s="4" t="s">
        <v>484</v>
      </c>
      <c r="M8" s="4" t="s">
        <v>485</v>
      </c>
    </row>
    <row r="9" spans="1:13" s="3" customFormat="1" ht="15.75">
      <c r="A9" s="1">
        <v>2</v>
      </c>
      <c r="B9" s="318"/>
      <c r="C9" s="6" t="s">
        <v>467</v>
      </c>
      <c r="D9" s="6" t="s">
        <v>467</v>
      </c>
      <c r="E9" s="6" t="s">
        <v>467</v>
      </c>
      <c r="F9" s="6" t="s">
        <v>4</v>
      </c>
      <c r="G9" s="6" t="s">
        <v>4</v>
      </c>
      <c r="H9" s="6" t="s">
        <v>467</v>
      </c>
      <c r="I9" s="6" t="s">
        <v>467</v>
      </c>
      <c r="J9" s="6" t="s">
        <v>4</v>
      </c>
      <c r="K9" s="6" t="s">
        <v>4</v>
      </c>
      <c r="L9" s="6" t="s">
        <v>4</v>
      </c>
      <c r="M9" s="6" t="s">
        <v>4</v>
      </c>
    </row>
    <row r="10" spans="1:13" ht="15.75">
      <c r="A10" s="1">
        <v>3</v>
      </c>
      <c r="B10" s="48" t="s">
        <v>478</v>
      </c>
      <c r="C10" s="15">
        <v>160</v>
      </c>
      <c r="D10" s="15">
        <v>668</v>
      </c>
      <c r="E10" s="15">
        <v>668</v>
      </c>
      <c r="F10" s="15">
        <v>668</v>
      </c>
      <c r="G10" s="15">
        <v>668</v>
      </c>
      <c r="H10" s="15">
        <v>668</v>
      </c>
      <c r="I10" s="15">
        <v>668</v>
      </c>
      <c r="J10" s="15">
        <v>668</v>
      </c>
      <c r="K10" s="15">
        <v>668</v>
      </c>
      <c r="L10" s="15">
        <v>668</v>
      </c>
      <c r="M10" s="15">
        <v>668</v>
      </c>
    </row>
    <row r="11" spans="1:13" ht="30">
      <c r="A11" s="1">
        <v>4</v>
      </c>
      <c r="B11" s="48" t="s">
        <v>479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ht="15.75">
      <c r="A12" s="1">
        <v>5</v>
      </c>
      <c r="B12" s="48" t="s">
        <v>33</v>
      </c>
      <c r="C12" s="15">
        <v>6</v>
      </c>
      <c r="D12" s="15">
        <v>4</v>
      </c>
      <c r="E12" s="15">
        <v>4</v>
      </c>
      <c r="F12" s="15">
        <v>4</v>
      </c>
      <c r="G12" s="15">
        <v>4</v>
      </c>
      <c r="H12" s="15">
        <v>4</v>
      </c>
      <c r="I12" s="15">
        <v>4</v>
      </c>
      <c r="J12" s="15">
        <v>4</v>
      </c>
      <c r="K12" s="15">
        <v>4</v>
      </c>
      <c r="L12" s="15">
        <v>4</v>
      </c>
      <c r="M12" s="15">
        <v>4</v>
      </c>
    </row>
    <row r="13" spans="1:13" ht="45">
      <c r="A13" s="1">
        <v>6</v>
      </c>
      <c r="B13" s="48" t="s">
        <v>34</v>
      </c>
      <c r="C13" s="15">
        <v>313</v>
      </c>
      <c r="D13" s="15">
        <v>138</v>
      </c>
      <c r="E13" s="15">
        <v>138</v>
      </c>
      <c r="F13" s="15">
        <v>138</v>
      </c>
      <c r="G13" s="15">
        <v>138</v>
      </c>
      <c r="H13" s="15">
        <v>138</v>
      </c>
      <c r="I13" s="15">
        <v>138</v>
      </c>
      <c r="J13" s="15">
        <v>138</v>
      </c>
      <c r="K13" s="15">
        <v>138</v>
      </c>
      <c r="L13" s="15">
        <v>138</v>
      </c>
      <c r="M13" s="15">
        <v>138</v>
      </c>
    </row>
    <row r="14" spans="1:13" ht="15.75">
      <c r="A14" s="1">
        <v>7</v>
      </c>
      <c r="B14" s="48" t="s">
        <v>35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ht="30">
      <c r="A15" s="1">
        <v>8</v>
      </c>
      <c r="B15" s="48" t="s">
        <v>36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30">
      <c r="A16" s="1">
        <v>9</v>
      </c>
      <c r="B16" s="48" t="s">
        <v>480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24" customFormat="1" ht="15.75">
      <c r="A17" s="1">
        <v>10</v>
      </c>
      <c r="B17" s="50" t="s">
        <v>64</v>
      </c>
      <c r="C17" s="18">
        <f aca="true" t="shared" si="0" ref="C17:M17">SUM(C10:C16)</f>
        <v>479</v>
      </c>
      <c r="D17" s="18">
        <f t="shared" si="0"/>
        <v>810</v>
      </c>
      <c r="E17" s="18">
        <f t="shared" si="0"/>
        <v>810</v>
      </c>
      <c r="F17" s="18">
        <f t="shared" si="0"/>
        <v>810</v>
      </c>
      <c r="G17" s="18">
        <f t="shared" si="0"/>
        <v>810</v>
      </c>
      <c r="H17" s="18">
        <f t="shared" si="0"/>
        <v>810</v>
      </c>
      <c r="I17" s="18">
        <f t="shared" si="0"/>
        <v>810</v>
      </c>
      <c r="J17" s="18">
        <f t="shared" si="0"/>
        <v>810</v>
      </c>
      <c r="K17" s="18">
        <f t="shared" si="0"/>
        <v>810</v>
      </c>
      <c r="L17" s="18">
        <f t="shared" si="0"/>
        <v>810</v>
      </c>
      <c r="M17" s="18">
        <f t="shared" si="0"/>
        <v>810</v>
      </c>
    </row>
    <row r="18" spans="1:13" ht="15.75">
      <c r="A18" s="1">
        <v>11</v>
      </c>
      <c r="B18" s="50" t="s">
        <v>65</v>
      </c>
      <c r="C18" s="18">
        <f aca="true" t="shared" si="1" ref="C18:M18">ROUNDDOWN(C17*0.5,0)</f>
        <v>239</v>
      </c>
      <c r="D18" s="18">
        <f t="shared" si="1"/>
        <v>405</v>
      </c>
      <c r="E18" s="18">
        <f t="shared" si="1"/>
        <v>405</v>
      </c>
      <c r="F18" s="18">
        <f t="shared" si="1"/>
        <v>405</v>
      </c>
      <c r="G18" s="18">
        <f t="shared" si="1"/>
        <v>405</v>
      </c>
      <c r="H18" s="18">
        <f t="shared" si="1"/>
        <v>405</v>
      </c>
      <c r="I18" s="18">
        <f t="shared" si="1"/>
        <v>405</v>
      </c>
      <c r="J18" s="18">
        <f t="shared" si="1"/>
        <v>405</v>
      </c>
      <c r="K18" s="18">
        <f t="shared" si="1"/>
        <v>405</v>
      </c>
      <c r="L18" s="18">
        <f t="shared" si="1"/>
        <v>405</v>
      </c>
      <c r="M18" s="18">
        <f t="shared" si="1"/>
        <v>405</v>
      </c>
    </row>
    <row r="19" spans="1:13" ht="30">
      <c r="A19" s="1">
        <v>12</v>
      </c>
      <c r="B19" s="48" t="s">
        <v>38</v>
      </c>
      <c r="C19" s="15">
        <v>0</v>
      </c>
      <c r="D19" s="15">
        <v>200</v>
      </c>
      <c r="E19" s="15">
        <v>200</v>
      </c>
      <c r="F19" s="15">
        <v>219</v>
      </c>
      <c r="G19" s="15">
        <v>219</v>
      </c>
      <c r="H19" s="15">
        <v>200</v>
      </c>
      <c r="I19" s="15">
        <v>200</v>
      </c>
      <c r="J19" s="15">
        <v>238</v>
      </c>
      <c r="K19" s="15">
        <v>238</v>
      </c>
      <c r="L19" s="15">
        <v>258</v>
      </c>
      <c r="M19" s="15">
        <v>258</v>
      </c>
    </row>
    <row r="20" spans="1:13" ht="30">
      <c r="A20" s="1">
        <v>13</v>
      </c>
      <c r="B20" s="48" t="s">
        <v>45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>
      <c r="A21" s="1">
        <v>14</v>
      </c>
      <c r="B21" s="48" t="s">
        <v>40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15.75">
      <c r="A22" s="1">
        <v>15</v>
      </c>
      <c r="B22" s="48" t="s">
        <v>41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>
      <c r="A23" s="1">
        <v>16</v>
      </c>
      <c r="B23" s="48" t="s">
        <v>42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15.75">
      <c r="A24" s="1">
        <v>17</v>
      </c>
      <c r="B24" s="48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0">
      <c r="A25" s="1">
        <v>18</v>
      </c>
      <c r="B25" s="48" t="s">
        <v>103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s="24" customFormat="1" ht="15.75">
      <c r="A26" s="1">
        <v>19</v>
      </c>
      <c r="B26" s="50" t="s">
        <v>66</v>
      </c>
      <c r="C26" s="18">
        <f>SUM(C19:C25)</f>
        <v>0</v>
      </c>
      <c r="D26" s="18">
        <f aca="true" t="shared" si="2" ref="D26:M26">SUM(D19:D25)</f>
        <v>200</v>
      </c>
      <c r="E26" s="18">
        <f>SUM(E19:E25)</f>
        <v>200</v>
      </c>
      <c r="F26" s="18">
        <f t="shared" si="2"/>
        <v>219</v>
      </c>
      <c r="G26" s="18">
        <f t="shared" si="2"/>
        <v>219</v>
      </c>
      <c r="H26" s="18">
        <f t="shared" si="2"/>
        <v>200</v>
      </c>
      <c r="I26" s="18">
        <f t="shared" si="2"/>
        <v>200</v>
      </c>
      <c r="J26" s="18">
        <f>SUM(J19:J25)</f>
        <v>238</v>
      </c>
      <c r="K26" s="18">
        <f t="shared" si="2"/>
        <v>238</v>
      </c>
      <c r="L26" s="18">
        <f t="shared" si="2"/>
        <v>258</v>
      </c>
      <c r="M26" s="18">
        <f t="shared" si="2"/>
        <v>258</v>
      </c>
    </row>
    <row r="27" spans="1:13" s="24" customFormat="1" ht="29.25">
      <c r="A27" s="1">
        <v>20</v>
      </c>
      <c r="B27" s="50" t="s">
        <v>67</v>
      </c>
      <c r="C27" s="18">
        <f aca="true" t="shared" si="3" ref="C27:M27">C18-C26</f>
        <v>239</v>
      </c>
      <c r="D27" s="18">
        <f t="shared" si="3"/>
        <v>205</v>
      </c>
      <c r="E27" s="18">
        <f>E18-E26</f>
        <v>205</v>
      </c>
      <c r="F27" s="18">
        <f t="shared" si="3"/>
        <v>186</v>
      </c>
      <c r="G27" s="18">
        <f t="shared" si="3"/>
        <v>186</v>
      </c>
      <c r="H27" s="18">
        <f t="shared" si="3"/>
        <v>205</v>
      </c>
      <c r="I27" s="18">
        <f t="shared" si="3"/>
        <v>205</v>
      </c>
      <c r="J27" s="18">
        <f>J18-J26</f>
        <v>167</v>
      </c>
      <c r="K27" s="18">
        <f t="shared" si="3"/>
        <v>167</v>
      </c>
      <c r="L27" s="18">
        <f t="shared" si="3"/>
        <v>147</v>
      </c>
      <c r="M27" s="18">
        <f t="shared" si="3"/>
        <v>147</v>
      </c>
    </row>
  </sheetData>
  <sheetProtection/>
  <mergeCells count="8">
    <mergeCell ref="A1:M1"/>
    <mergeCell ref="A2:M2"/>
    <mergeCell ref="A3:M3"/>
    <mergeCell ref="A4:M4"/>
    <mergeCell ref="B7:B9"/>
    <mergeCell ref="C7:G7"/>
    <mergeCell ref="H7:K7"/>
    <mergeCell ref="L7:M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72" r:id="rId1"/>
  <headerFooter>
    <oddHeader>&amp;R&amp;"Arial,Normál"&amp;10 5. kimutatás</oddHeader>
    <oddFooter>&amp;C&amp;P. oldal, összesen: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305"/>
  <sheetViews>
    <sheetView zoomScalePageLayoutView="0" workbookViewId="0" topLeftCell="A1">
      <selection activeCell="C269" sqref="C269:E269"/>
    </sheetView>
  </sheetViews>
  <sheetFormatPr defaultColWidth="9.140625" defaultRowHeight="15"/>
  <cols>
    <col min="1" max="1" width="54.7109375" style="123" customWidth="1"/>
    <col min="2" max="2" width="5.7109375" style="16" customWidth="1"/>
    <col min="3" max="3" width="8.8515625" style="41" customWidth="1"/>
    <col min="4" max="6" width="8.421875" style="41" customWidth="1"/>
    <col min="7" max="7" width="9.140625" style="16" customWidth="1"/>
    <col min="8" max="8" width="10.140625" style="16" hidden="1" customWidth="1"/>
    <col min="9" max="16384" width="9.140625" style="16" customWidth="1"/>
  </cols>
  <sheetData>
    <row r="1" spans="1:6" ht="15.75">
      <c r="A1" s="319" t="s">
        <v>560</v>
      </c>
      <c r="B1" s="319"/>
      <c r="C1" s="319"/>
      <c r="D1" s="319"/>
      <c r="E1" s="319"/>
      <c r="F1" s="319"/>
    </row>
    <row r="2" spans="1:6" ht="15.75">
      <c r="A2" s="320" t="s">
        <v>136</v>
      </c>
      <c r="B2" s="320"/>
      <c r="C2" s="320"/>
      <c r="D2" s="320"/>
      <c r="E2" s="320"/>
      <c r="F2" s="320"/>
    </row>
    <row r="3" spans="1:6" ht="15.75">
      <c r="A3" s="121"/>
      <c r="B3" s="46"/>
      <c r="C3" s="46"/>
      <c r="D3" s="46"/>
      <c r="E3" s="46"/>
      <c r="F3" s="46"/>
    </row>
    <row r="4" spans="1:6" s="10" customFormat="1" ht="31.5">
      <c r="A4" s="111" t="s">
        <v>9</v>
      </c>
      <c r="B4" s="17" t="s">
        <v>165</v>
      </c>
      <c r="C4" s="40" t="s">
        <v>4</v>
      </c>
      <c r="D4" s="40" t="s">
        <v>613</v>
      </c>
      <c r="E4" s="40" t="s">
        <v>614</v>
      </c>
      <c r="F4" s="40" t="s">
        <v>625</v>
      </c>
    </row>
    <row r="5" spans="1:6" s="10" customFormat="1" ht="16.5">
      <c r="A5" s="70" t="s">
        <v>98</v>
      </c>
      <c r="B5" s="114"/>
      <c r="C5" s="91"/>
      <c r="D5" s="91"/>
      <c r="E5" s="91"/>
      <c r="F5" s="91"/>
    </row>
    <row r="6" spans="1:6" s="10" customFormat="1" ht="18.75" customHeight="1">
      <c r="A6" s="69" t="s">
        <v>331</v>
      </c>
      <c r="B6" s="17"/>
      <c r="C6" s="91"/>
      <c r="D6" s="91"/>
      <c r="E6" s="91"/>
      <c r="F6" s="91"/>
    </row>
    <row r="7" spans="1:6" s="10" customFormat="1" ht="15.75" hidden="1">
      <c r="A7" s="96" t="s">
        <v>180</v>
      </c>
      <c r="B7" s="17">
        <v>2</v>
      </c>
      <c r="C7" s="91"/>
      <c r="D7" s="91"/>
      <c r="E7" s="91"/>
      <c r="F7" s="91"/>
    </row>
    <row r="8" spans="1:6" s="10" customFormat="1" ht="15.75">
      <c r="A8" s="96" t="s">
        <v>181</v>
      </c>
      <c r="B8" s="17">
        <v>2</v>
      </c>
      <c r="C8" s="91">
        <v>276</v>
      </c>
      <c r="D8" s="91">
        <v>276</v>
      </c>
      <c r="E8" s="91">
        <v>276</v>
      </c>
      <c r="F8" s="153">
        <f>E8/D8*100</f>
        <v>100</v>
      </c>
    </row>
    <row r="9" spans="1:6" s="10" customFormat="1" ht="15.75">
      <c r="A9" s="96" t="s">
        <v>182</v>
      </c>
      <c r="B9" s="17">
        <v>2</v>
      </c>
      <c r="C9" s="91">
        <v>352</v>
      </c>
      <c r="D9" s="91">
        <v>352</v>
      </c>
      <c r="E9" s="91">
        <v>352</v>
      </c>
      <c r="F9" s="153">
        <f aca="true" t="shared" si="0" ref="F9:F72">E9/D9*100</f>
        <v>100</v>
      </c>
    </row>
    <row r="10" spans="1:6" s="10" customFormat="1" ht="15.75">
      <c r="A10" s="96" t="s">
        <v>183</v>
      </c>
      <c r="B10" s="17">
        <v>2</v>
      </c>
      <c r="C10" s="91">
        <v>100</v>
      </c>
      <c r="D10" s="91">
        <v>100</v>
      </c>
      <c r="E10" s="91">
        <v>100</v>
      </c>
      <c r="F10" s="153">
        <f t="shared" si="0"/>
        <v>100</v>
      </c>
    </row>
    <row r="11" spans="1:6" s="10" customFormat="1" ht="15.75">
      <c r="A11" s="96" t="s">
        <v>184</v>
      </c>
      <c r="B11" s="17">
        <v>2</v>
      </c>
      <c r="C11" s="91">
        <v>102</v>
      </c>
      <c r="D11" s="91">
        <v>102</v>
      </c>
      <c r="E11" s="91">
        <v>102</v>
      </c>
      <c r="F11" s="153">
        <f t="shared" si="0"/>
        <v>100</v>
      </c>
    </row>
    <row r="12" spans="1:6" s="10" customFormat="1" ht="15.75">
      <c r="A12" s="96" t="s">
        <v>333</v>
      </c>
      <c r="B12" s="17">
        <v>2</v>
      </c>
      <c r="C12" s="91">
        <v>4000</v>
      </c>
      <c r="D12" s="91">
        <v>4000</v>
      </c>
      <c r="E12" s="91">
        <v>4000</v>
      </c>
      <c r="F12" s="153">
        <f t="shared" si="0"/>
        <v>100</v>
      </c>
    </row>
    <row r="13" spans="1:6" s="10" customFormat="1" ht="31.5" hidden="1">
      <c r="A13" s="96" t="s">
        <v>334</v>
      </c>
      <c r="B13" s="17">
        <v>2</v>
      </c>
      <c r="C13" s="91"/>
      <c r="D13" s="91"/>
      <c r="E13" s="91"/>
      <c r="F13" s="153"/>
    </row>
    <row r="14" spans="1:6" s="10" customFormat="1" ht="15.75">
      <c r="A14" s="96" t="s">
        <v>185</v>
      </c>
      <c r="B14" s="17">
        <v>2</v>
      </c>
      <c r="C14" s="91">
        <v>1208</v>
      </c>
      <c r="D14" s="91">
        <v>1208</v>
      </c>
      <c r="E14" s="91">
        <v>1208</v>
      </c>
      <c r="F14" s="153">
        <f t="shared" si="0"/>
        <v>100</v>
      </c>
    </row>
    <row r="15" spans="1:6" s="10" customFormat="1" ht="15.75">
      <c r="A15" s="96" t="s">
        <v>623</v>
      </c>
      <c r="B15" s="17">
        <v>2</v>
      </c>
      <c r="C15" s="91"/>
      <c r="D15" s="91">
        <v>3</v>
      </c>
      <c r="E15" s="91">
        <v>3</v>
      </c>
      <c r="F15" s="153">
        <f t="shared" si="0"/>
        <v>100</v>
      </c>
    </row>
    <row r="16" spans="1:6" s="10" customFormat="1" ht="31.5">
      <c r="A16" s="119" t="s">
        <v>332</v>
      </c>
      <c r="B16" s="17"/>
      <c r="C16" s="91">
        <f>SUM(C7:C14)</f>
        <v>6038</v>
      </c>
      <c r="D16" s="91">
        <f>SUM(D7:D15)</f>
        <v>6041</v>
      </c>
      <c r="E16" s="91">
        <f>SUM(E7:E15)</f>
        <v>6041</v>
      </c>
      <c r="F16" s="153">
        <f t="shared" si="0"/>
        <v>100</v>
      </c>
    </row>
    <row r="17" spans="1:6" s="10" customFormat="1" ht="15.75" hidden="1">
      <c r="A17" s="96" t="s">
        <v>336</v>
      </c>
      <c r="B17" s="17">
        <v>2</v>
      </c>
      <c r="C17" s="91"/>
      <c r="D17" s="91"/>
      <c r="E17" s="91"/>
      <c r="F17" s="153" t="e">
        <f t="shared" si="0"/>
        <v>#DIV/0!</v>
      </c>
    </row>
    <row r="18" spans="1:6" s="10" customFormat="1" ht="15.75" hidden="1">
      <c r="A18" s="96" t="s">
        <v>337</v>
      </c>
      <c r="B18" s="17">
        <v>2</v>
      </c>
      <c r="C18" s="91"/>
      <c r="D18" s="91"/>
      <c r="E18" s="91"/>
      <c r="F18" s="153" t="e">
        <f t="shared" si="0"/>
        <v>#DIV/0!</v>
      </c>
    </row>
    <row r="19" spans="1:6" s="10" customFormat="1" ht="31.5" hidden="1">
      <c r="A19" s="119" t="s">
        <v>335</v>
      </c>
      <c r="B19" s="17"/>
      <c r="C19" s="91">
        <f>SUM(C17:C18)</f>
        <v>0</v>
      </c>
      <c r="D19" s="91">
        <f>SUM(D17:D18)</f>
        <v>0</v>
      </c>
      <c r="E19" s="91">
        <f>SUM(E17:E18)</f>
        <v>0</v>
      </c>
      <c r="F19" s="153" t="e">
        <f t="shared" si="0"/>
        <v>#DIV/0!</v>
      </c>
    </row>
    <row r="20" spans="1:6" s="10" customFormat="1" ht="31.5">
      <c r="A20" s="96" t="s">
        <v>338</v>
      </c>
      <c r="B20" s="17">
        <v>2</v>
      </c>
      <c r="C20" s="91">
        <v>137</v>
      </c>
      <c r="D20" s="91">
        <v>215</v>
      </c>
      <c r="E20" s="91">
        <v>215</v>
      </c>
      <c r="F20" s="153">
        <f t="shared" si="0"/>
        <v>100</v>
      </c>
    </row>
    <row r="21" spans="1:6" s="10" customFormat="1" ht="15.75" hidden="1">
      <c r="A21" s="96" t="s">
        <v>339</v>
      </c>
      <c r="B21" s="17">
        <v>2</v>
      </c>
      <c r="C21" s="134"/>
      <c r="D21" s="134"/>
      <c r="E21" s="134"/>
      <c r="F21" s="153" t="e">
        <f t="shared" si="0"/>
        <v>#DIV/0!</v>
      </c>
    </row>
    <row r="22" spans="1:6" s="10" customFormat="1" ht="15.75" hidden="1">
      <c r="A22" s="122" t="s">
        <v>185</v>
      </c>
      <c r="B22" s="17">
        <v>2</v>
      </c>
      <c r="C22" s="91"/>
      <c r="D22" s="91"/>
      <c r="E22" s="91"/>
      <c r="F22" s="153" t="e">
        <f t="shared" si="0"/>
        <v>#DIV/0!</v>
      </c>
    </row>
    <row r="23" spans="1:6" s="10" customFormat="1" ht="15.75">
      <c r="A23" s="96" t="s">
        <v>342</v>
      </c>
      <c r="B23" s="17">
        <v>2</v>
      </c>
      <c r="C23" s="91">
        <v>277</v>
      </c>
      <c r="D23" s="91">
        <v>277</v>
      </c>
      <c r="E23" s="91">
        <v>277</v>
      </c>
      <c r="F23" s="153">
        <f t="shared" si="0"/>
        <v>100</v>
      </c>
    </row>
    <row r="24" spans="1:6" s="10" customFormat="1" ht="15.75">
      <c r="A24" s="96" t="s">
        <v>343</v>
      </c>
      <c r="B24" s="17">
        <v>2</v>
      </c>
      <c r="C24" s="91">
        <v>2500</v>
      </c>
      <c r="D24" s="91">
        <v>2500</v>
      </c>
      <c r="E24" s="91">
        <v>2500</v>
      </c>
      <c r="F24" s="153">
        <f t="shared" si="0"/>
        <v>100</v>
      </c>
    </row>
    <row r="25" spans="1:6" s="10" customFormat="1" ht="31.5">
      <c r="A25" s="96" t="s">
        <v>573</v>
      </c>
      <c r="B25" s="17">
        <v>2</v>
      </c>
      <c r="C25" s="91">
        <v>817</v>
      </c>
      <c r="D25" s="91">
        <v>817</v>
      </c>
      <c r="E25" s="91">
        <v>817</v>
      </c>
      <c r="F25" s="153">
        <f t="shared" si="0"/>
        <v>100</v>
      </c>
    </row>
    <row r="26" spans="1:6" s="10" customFormat="1" ht="15.75">
      <c r="A26" s="65" t="s">
        <v>583</v>
      </c>
      <c r="B26" s="17">
        <v>2</v>
      </c>
      <c r="C26" s="91"/>
      <c r="D26" s="91">
        <v>115</v>
      </c>
      <c r="E26" s="91">
        <v>115</v>
      </c>
      <c r="F26" s="153">
        <f t="shared" si="0"/>
        <v>100</v>
      </c>
    </row>
    <row r="27" spans="1:6" s="10" customFormat="1" ht="15.75" hidden="1">
      <c r="A27" s="96" t="s">
        <v>340</v>
      </c>
      <c r="B27" s="17">
        <v>2</v>
      </c>
      <c r="C27" s="91"/>
      <c r="D27" s="91"/>
      <c r="E27" s="91"/>
      <c r="F27" s="153"/>
    </row>
    <row r="28" spans="1:6" s="10" customFormat="1" ht="47.25">
      <c r="A28" s="119" t="s">
        <v>341</v>
      </c>
      <c r="B28" s="17"/>
      <c r="C28" s="91">
        <f>SUM(C20:C27)</f>
        <v>3731</v>
      </c>
      <c r="D28" s="91">
        <f>SUM(D20:D27)</f>
        <v>3924</v>
      </c>
      <c r="E28" s="91">
        <f>SUM(E20:E27)</f>
        <v>3924</v>
      </c>
      <c r="F28" s="153">
        <f t="shared" si="0"/>
        <v>100</v>
      </c>
    </row>
    <row r="29" spans="1:6" s="10" customFormat="1" ht="47.25">
      <c r="A29" s="96" t="s">
        <v>344</v>
      </c>
      <c r="B29" s="17">
        <v>2</v>
      </c>
      <c r="C29" s="91">
        <v>1200</v>
      </c>
      <c r="D29" s="91">
        <v>1200</v>
      </c>
      <c r="E29" s="91">
        <v>1200</v>
      </c>
      <c r="F29" s="153">
        <f t="shared" si="0"/>
        <v>100</v>
      </c>
    </row>
    <row r="30" spans="1:6" s="10" customFormat="1" ht="31.5">
      <c r="A30" s="119" t="s">
        <v>345</v>
      </c>
      <c r="B30" s="17"/>
      <c r="C30" s="91">
        <f>SUM(C29)</f>
        <v>1200</v>
      </c>
      <c r="D30" s="91">
        <f>SUM(D29)</f>
        <v>1200</v>
      </c>
      <c r="E30" s="91">
        <f>SUM(E29)</f>
        <v>1200</v>
      </c>
      <c r="F30" s="153">
        <f t="shared" si="0"/>
        <v>100</v>
      </c>
    </row>
    <row r="31" spans="1:6" s="10" customFormat="1" ht="31.5">
      <c r="A31" s="96" t="s">
        <v>346</v>
      </c>
      <c r="B31" s="17">
        <v>2</v>
      </c>
      <c r="C31" s="91"/>
      <c r="D31" s="91">
        <v>478</v>
      </c>
      <c r="E31" s="91">
        <v>478</v>
      </c>
      <c r="F31" s="153">
        <f t="shared" si="0"/>
        <v>100</v>
      </c>
    </row>
    <row r="32" spans="1:6" s="10" customFormat="1" ht="15.75" hidden="1">
      <c r="A32" s="96" t="s">
        <v>347</v>
      </c>
      <c r="B32" s="17">
        <v>2</v>
      </c>
      <c r="C32" s="91"/>
      <c r="D32" s="91"/>
      <c r="E32" s="91"/>
      <c r="F32" s="153" t="e">
        <f t="shared" si="0"/>
        <v>#DIV/0!</v>
      </c>
    </row>
    <row r="33" spans="1:6" s="10" customFormat="1" ht="15.75" hidden="1">
      <c r="A33" s="96" t="s">
        <v>348</v>
      </c>
      <c r="B33" s="17">
        <v>2</v>
      </c>
      <c r="C33" s="91"/>
      <c r="D33" s="91"/>
      <c r="E33" s="91"/>
      <c r="F33" s="153" t="e">
        <f t="shared" si="0"/>
        <v>#DIV/0!</v>
      </c>
    </row>
    <row r="34" spans="1:6" s="10" customFormat="1" ht="31.5" hidden="1">
      <c r="A34" s="96" t="s">
        <v>349</v>
      </c>
      <c r="B34" s="17">
        <v>2</v>
      </c>
      <c r="C34" s="91"/>
      <c r="D34" s="91"/>
      <c r="E34" s="91"/>
      <c r="F34" s="153" t="e">
        <f t="shared" si="0"/>
        <v>#DIV/0!</v>
      </c>
    </row>
    <row r="35" spans="1:6" s="10" customFormat="1" ht="15.75" hidden="1">
      <c r="A35" s="96" t="s">
        <v>350</v>
      </c>
      <c r="B35" s="17">
        <v>2</v>
      </c>
      <c r="C35" s="91"/>
      <c r="D35" s="91"/>
      <c r="E35" s="91"/>
      <c r="F35" s="153" t="e">
        <f t="shared" si="0"/>
        <v>#DIV/0!</v>
      </c>
    </row>
    <row r="36" spans="1:6" s="10" customFormat="1" ht="15.75" hidden="1">
      <c r="A36" s="96" t="s">
        <v>351</v>
      </c>
      <c r="B36" s="17">
        <v>2</v>
      </c>
      <c r="C36" s="91"/>
      <c r="D36" s="91"/>
      <c r="E36" s="91"/>
      <c r="F36" s="153" t="e">
        <f t="shared" si="0"/>
        <v>#DIV/0!</v>
      </c>
    </row>
    <row r="37" spans="1:6" s="10" customFormat="1" ht="15.75" hidden="1">
      <c r="A37" s="96" t="s">
        <v>582</v>
      </c>
      <c r="B37" s="17">
        <v>2</v>
      </c>
      <c r="C37" s="91"/>
      <c r="D37" s="91"/>
      <c r="E37" s="91"/>
      <c r="F37" s="153"/>
    </row>
    <row r="38" spans="1:6" s="10" customFormat="1" ht="15.75" hidden="1">
      <c r="A38" s="96" t="s">
        <v>352</v>
      </c>
      <c r="B38" s="17">
        <v>2</v>
      </c>
      <c r="C38" s="91"/>
      <c r="D38" s="91"/>
      <c r="E38" s="91"/>
      <c r="F38" s="153"/>
    </row>
    <row r="39" spans="1:6" s="10" customFormat="1" ht="15.75">
      <c r="A39" s="96" t="s">
        <v>527</v>
      </c>
      <c r="B39" s="17"/>
      <c r="C39" s="91"/>
      <c r="D39" s="91"/>
      <c r="E39" s="91"/>
      <c r="F39" s="153"/>
    </row>
    <row r="40" spans="1:6" s="10" customFormat="1" ht="15.75">
      <c r="A40" s="65" t="s">
        <v>599</v>
      </c>
      <c r="B40" s="17">
        <v>2</v>
      </c>
      <c r="C40" s="91"/>
      <c r="D40" s="91">
        <v>13</v>
      </c>
      <c r="E40" s="91">
        <v>13</v>
      </c>
      <c r="F40" s="153">
        <f t="shared" si="0"/>
        <v>100</v>
      </c>
    </row>
    <row r="41" spans="1:6" s="10" customFormat="1" ht="15.75">
      <c r="A41" s="65" t="s">
        <v>602</v>
      </c>
      <c r="B41" s="17">
        <v>2</v>
      </c>
      <c r="C41" s="91"/>
      <c r="D41" s="91">
        <v>178</v>
      </c>
      <c r="E41" s="91">
        <v>178</v>
      </c>
      <c r="F41" s="153">
        <f t="shared" si="0"/>
        <v>100</v>
      </c>
    </row>
    <row r="42" spans="1:6" s="10" customFormat="1" ht="15.75">
      <c r="A42" s="65" t="s">
        <v>603</v>
      </c>
      <c r="B42" s="17">
        <v>2</v>
      </c>
      <c r="C42" s="91"/>
      <c r="D42" s="91">
        <v>320</v>
      </c>
      <c r="E42" s="91">
        <v>320</v>
      </c>
      <c r="F42" s="153">
        <f t="shared" si="0"/>
        <v>100</v>
      </c>
    </row>
    <row r="43" spans="1:6" s="10" customFormat="1" ht="31.5">
      <c r="A43" s="96" t="s">
        <v>353</v>
      </c>
      <c r="B43" s="17">
        <v>2</v>
      </c>
      <c r="C43" s="91"/>
      <c r="D43" s="91"/>
      <c r="E43" s="91"/>
      <c r="F43" s="153"/>
    </row>
    <row r="44" spans="1:6" s="10" customFormat="1" ht="31.5">
      <c r="A44" s="119" t="s">
        <v>528</v>
      </c>
      <c r="B44" s="17"/>
      <c r="C44" s="91">
        <f>SUM(C31:C43)</f>
        <v>0</v>
      </c>
      <c r="D44" s="91">
        <f>SUM(D31:D43)</f>
        <v>989</v>
      </c>
      <c r="E44" s="91">
        <f>SUM(E31:E43)</f>
        <v>989</v>
      </c>
      <c r="F44" s="153">
        <f t="shared" si="0"/>
        <v>100</v>
      </c>
    </row>
    <row r="45" spans="1:6" s="10" customFormat="1" ht="15.75" hidden="1">
      <c r="A45" s="96"/>
      <c r="B45" s="17"/>
      <c r="C45" s="91"/>
      <c r="D45" s="91"/>
      <c r="E45" s="91"/>
      <c r="F45" s="153" t="e">
        <f t="shared" si="0"/>
        <v>#DIV/0!</v>
      </c>
    </row>
    <row r="46" spans="1:6" s="10" customFormat="1" ht="15.75" hidden="1">
      <c r="A46" s="119" t="s">
        <v>529</v>
      </c>
      <c r="B46" s="17"/>
      <c r="C46" s="91">
        <f>SUM(C45)</f>
        <v>0</v>
      </c>
      <c r="D46" s="91">
        <f>SUM(D45)</f>
        <v>0</v>
      </c>
      <c r="E46" s="91">
        <f>SUM(E45)</f>
        <v>0</v>
      </c>
      <c r="F46" s="153" t="e">
        <f t="shared" si="0"/>
        <v>#DIV/0!</v>
      </c>
    </row>
    <row r="47" spans="1:6" s="10" customFormat="1" ht="15.75" hidden="1">
      <c r="A47" s="65"/>
      <c r="B47" s="17"/>
      <c r="C47" s="91"/>
      <c r="D47" s="91"/>
      <c r="E47" s="91"/>
      <c r="F47" s="153" t="e">
        <f t="shared" si="0"/>
        <v>#DIV/0!</v>
      </c>
    </row>
    <row r="48" spans="1:6" s="10" customFormat="1" ht="15.75" hidden="1">
      <c r="A48" s="65" t="s">
        <v>355</v>
      </c>
      <c r="B48" s="17"/>
      <c r="C48" s="91"/>
      <c r="D48" s="91"/>
      <c r="E48" s="91"/>
      <c r="F48" s="153" t="e">
        <f t="shared" si="0"/>
        <v>#DIV/0!</v>
      </c>
    </row>
    <row r="49" spans="1:6" s="10" customFormat="1" ht="15.75" hidden="1">
      <c r="A49" s="65"/>
      <c r="B49" s="17"/>
      <c r="C49" s="91"/>
      <c r="D49" s="91"/>
      <c r="E49" s="91"/>
      <c r="F49" s="153" t="e">
        <f t="shared" si="0"/>
        <v>#DIV/0!</v>
      </c>
    </row>
    <row r="50" spans="1:6" s="10" customFormat="1" ht="31.5" hidden="1">
      <c r="A50" s="65" t="s">
        <v>358</v>
      </c>
      <c r="B50" s="17"/>
      <c r="C50" s="91"/>
      <c r="D50" s="91"/>
      <c r="E50" s="91"/>
      <c r="F50" s="153" t="e">
        <f t="shared" si="0"/>
        <v>#DIV/0!</v>
      </c>
    </row>
    <row r="51" spans="1:6" s="10" customFormat="1" ht="15.75" hidden="1">
      <c r="A51" s="65"/>
      <c r="B51" s="17"/>
      <c r="C51" s="91"/>
      <c r="D51" s="91"/>
      <c r="E51" s="91"/>
      <c r="F51" s="153" t="e">
        <f t="shared" si="0"/>
        <v>#DIV/0!</v>
      </c>
    </row>
    <row r="52" spans="1:6" s="10" customFormat="1" ht="31.5" hidden="1">
      <c r="A52" s="65" t="s">
        <v>357</v>
      </c>
      <c r="B52" s="17"/>
      <c r="C52" s="91"/>
      <c r="D52" s="91"/>
      <c r="E52" s="91"/>
      <c r="F52" s="153" t="e">
        <f t="shared" si="0"/>
        <v>#DIV/0!</v>
      </c>
    </row>
    <row r="53" spans="1:6" s="10" customFormat="1" ht="15.75" hidden="1">
      <c r="A53" s="65"/>
      <c r="B53" s="17"/>
      <c r="C53" s="91"/>
      <c r="D53" s="91"/>
      <c r="E53" s="91"/>
      <c r="F53" s="153" t="e">
        <f t="shared" si="0"/>
        <v>#DIV/0!</v>
      </c>
    </row>
    <row r="54" spans="1:6" s="10" customFormat="1" ht="31.5" hidden="1">
      <c r="A54" s="65" t="s">
        <v>356</v>
      </c>
      <c r="B54" s="17"/>
      <c r="C54" s="91"/>
      <c r="D54" s="91"/>
      <c r="E54" s="91"/>
      <c r="F54" s="153" t="e">
        <f t="shared" si="0"/>
        <v>#DIV/0!</v>
      </c>
    </row>
    <row r="55" spans="1:6" s="10" customFormat="1" ht="15.75">
      <c r="A55" s="96" t="s">
        <v>543</v>
      </c>
      <c r="B55" s="17">
        <v>2</v>
      </c>
      <c r="C55" s="91">
        <v>82</v>
      </c>
      <c r="D55" s="91"/>
      <c r="E55" s="91"/>
      <c r="F55" s="153"/>
    </row>
    <row r="56" spans="1:6" s="10" customFormat="1" ht="15.75">
      <c r="A56" s="65" t="s">
        <v>603</v>
      </c>
      <c r="B56" s="17">
        <v>2</v>
      </c>
      <c r="C56" s="91"/>
      <c r="D56" s="91"/>
      <c r="E56" s="145"/>
      <c r="F56" s="153"/>
    </row>
    <row r="57" spans="1:6" s="10" customFormat="1" ht="15.75">
      <c r="A57" s="96" t="s">
        <v>544</v>
      </c>
      <c r="B57" s="109"/>
      <c r="C57" s="91">
        <f>SUM(C55:C56)</f>
        <v>82</v>
      </c>
      <c r="D57" s="91">
        <f>SUM(D55:D56)</f>
        <v>0</v>
      </c>
      <c r="E57" s="91">
        <f>SUM(E55:E56)</f>
        <v>0</v>
      </c>
      <c r="F57" s="153"/>
    </row>
    <row r="58" spans="1:6" s="10" customFormat="1" ht="15.75" hidden="1">
      <c r="A58" s="96" t="s">
        <v>186</v>
      </c>
      <c r="B58" s="109">
        <v>2</v>
      </c>
      <c r="C58" s="91"/>
      <c r="D58" s="91"/>
      <c r="E58" s="91"/>
      <c r="F58" s="153" t="e">
        <f t="shared" si="0"/>
        <v>#DIV/0!</v>
      </c>
    </row>
    <row r="59" spans="1:6" s="10" customFormat="1" ht="15.75" hidden="1">
      <c r="A59" s="96" t="s">
        <v>359</v>
      </c>
      <c r="B59" s="109">
        <v>2</v>
      </c>
      <c r="C59" s="91"/>
      <c r="D59" s="91"/>
      <c r="E59" s="91"/>
      <c r="F59" s="153" t="e">
        <f t="shared" si="0"/>
        <v>#DIV/0!</v>
      </c>
    </row>
    <row r="60" spans="1:6" s="10" customFormat="1" ht="15.75" hidden="1">
      <c r="A60" s="96" t="s">
        <v>187</v>
      </c>
      <c r="B60" s="109">
        <v>2</v>
      </c>
      <c r="C60" s="91"/>
      <c r="D60" s="91"/>
      <c r="E60" s="91"/>
      <c r="F60" s="153" t="e">
        <f t="shared" si="0"/>
        <v>#DIV/0!</v>
      </c>
    </row>
    <row r="61" spans="1:6" s="10" customFormat="1" ht="15.75" hidden="1">
      <c r="A61" s="118" t="s">
        <v>190</v>
      </c>
      <c r="B61" s="109"/>
      <c r="C61" s="91">
        <f>SUM(C58:C60)</f>
        <v>0</v>
      </c>
      <c r="D61" s="91">
        <f>SUM(D58:D60)</f>
        <v>0</v>
      </c>
      <c r="E61" s="91">
        <f>SUM(E58:E60)</f>
        <v>0</v>
      </c>
      <c r="F61" s="153" t="e">
        <f t="shared" si="0"/>
        <v>#DIV/0!</v>
      </c>
    </row>
    <row r="62" spans="1:6" s="10" customFormat="1" ht="15.75">
      <c r="A62" s="96" t="s">
        <v>188</v>
      </c>
      <c r="B62" s="109">
        <v>2</v>
      </c>
      <c r="C62" s="91">
        <v>1553</v>
      </c>
      <c r="D62" s="91">
        <v>1397</v>
      </c>
      <c r="E62" s="91">
        <v>1397</v>
      </c>
      <c r="F62" s="153">
        <f t="shared" si="0"/>
        <v>100</v>
      </c>
    </row>
    <row r="63" spans="1:6" s="10" customFormat="1" ht="15.75">
      <c r="A63" s="96" t="s">
        <v>141</v>
      </c>
      <c r="B63" s="109"/>
      <c r="C63" s="91"/>
      <c r="D63" s="91"/>
      <c r="E63" s="91"/>
      <c r="F63" s="153"/>
    </row>
    <row r="64" spans="1:6" s="10" customFormat="1" ht="15.75">
      <c r="A64" s="118" t="s">
        <v>191</v>
      </c>
      <c r="B64" s="109"/>
      <c r="C64" s="91">
        <f>SUM(C62:C63)</f>
        <v>1553</v>
      </c>
      <c r="D64" s="91">
        <f>SUM(D62:D63)</f>
        <v>1397</v>
      </c>
      <c r="E64" s="91">
        <f>SUM(E62:E63)</f>
        <v>1397</v>
      </c>
      <c r="F64" s="153">
        <f t="shared" si="0"/>
        <v>100</v>
      </c>
    </row>
    <row r="65" spans="1:6" s="10" customFormat="1" ht="15.75" hidden="1">
      <c r="A65" s="96" t="s">
        <v>154</v>
      </c>
      <c r="B65" s="17">
        <v>2</v>
      </c>
      <c r="C65" s="91"/>
      <c r="D65" s="91"/>
      <c r="E65" s="91"/>
      <c r="F65" s="153" t="e">
        <f t="shared" si="0"/>
        <v>#DIV/0!</v>
      </c>
    </row>
    <row r="66" spans="1:6" s="10" customFormat="1" ht="15.75" hidden="1">
      <c r="A66" s="96" t="s">
        <v>172</v>
      </c>
      <c r="B66" s="111">
        <v>2</v>
      </c>
      <c r="C66" s="91"/>
      <c r="D66" s="91"/>
      <c r="E66" s="91"/>
      <c r="F66" s="153" t="e">
        <f t="shared" si="0"/>
        <v>#DIV/0!</v>
      </c>
    </row>
    <row r="67" spans="1:6" s="10" customFormat="1" ht="15.75" hidden="1">
      <c r="A67" s="96" t="s">
        <v>246</v>
      </c>
      <c r="B67" s="111">
        <v>2</v>
      </c>
      <c r="C67" s="91"/>
      <c r="D67" s="91"/>
      <c r="E67" s="91"/>
      <c r="F67" s="153" t="e">
        <f t="shared" si="0"/>
        <v>#DIV/0!</v>
      </c>
    </row>
    <row r="68" spans="1:6" s="10" customFormat="1" ht="15.75" hidden="1">
      <c r="A68" s="96" t="s">
        <v>173</v>
      </c>
      <c r="B68" s="111">
        <v>2</v>
      </c>
      <c r="C68" s="91"/>
      <c r="D68" s="91"/>
      <c r="E68" s="91"/>
      <c r="F68" s="153" t="e">
        <f t="shared" si="0"/>
        <v>#DIV/0!</v>
      </c>
    </row>
    <row r="69" spans="1:6" s="10" customFormat="1" ht="15.75" hidden="1">
      <c r="A69" s="96" t="s">
        <v>247</v>
      </c>
      <c r="B69" s="111">
        <v>2</v>
      </c>
      <c r="C69" s="91"/>
      <c r="D69" s="91"/>
      <c r="E69" s="91"/>
      <c r="F69" s="153" t="e">
        <f t="shared" si="0"/>
        <v>#DIV/0!</v>
      </c>
    </row>
    <row r="70" spans="1:6" s="10" customFormat="1" ht="15.75" hidden="1">
      <c r="A70" s="96" t="s">
        <v>174</v>
      </c>
      <c r="B70" s="111">
        <v>2</v>
      </c>
      <c r="C70" s="91"/>
      <c r="D70" s="91"/>
      <c r="E70" s="91"/>
      <c r="F70" s="153" t="e">
        <f t="shared" si="0"/>
        <v>#DIV/0!</v>
      </c>
    </row>
    <row r="71" spans="1:6" s="10" customFormat="1" ht="15.75" hidden="1">
      <c r="A71" s="96" t="s">
        <v>248</v>
      </c>
      <c r="B71" s="111">
        <v>2</v>
      </c>
      <c r="C71" s="91"/>
      <c r="D71" s="91"/>
      <c r="E71" s="91"/>
      <c r="F71" s="153" t="e">
        <f t="shared" si="0"/>
        <v>#DIV/0!</v>
      </c>
    </row>
    <row r="72" spans="1:6" s="10" customFormat="1" ht="15.75">
      <c r="A72" s="96" t="s">
        <v>600</v>
      </c>
      <c r="B72" s="17">
        <v>2</v>
      </c>
      <c r="C72" s="91"/>
      <c r="D72" s="91">
        <v>50</v>
      </c>
      <c r="E72" s="91">
        <v>50</v>
      </c>
      <c r="F72" s="153">
        <f t="shared" si="0"/>
        <v>100</v>
      </c>
    </row>
    <row r="73" spans="1:6" s="10" customFormat="1" ht="15.75">
      <c r="A73" s="96" t="s">
        <v>141</v>
      </c>
      <c r="B73" s="17"/>
      <c r="C73" s="91"/>
      <c r="D73" s="91"/>
      <c r="E73" s="91"/>
      <c r="F73" s="153"/>
    </row>
    <row r="74" spans="1:6" s="10" customFormat="1" ht="31.5">
      <c r="A74" s="118" t="s">
        <v>192</v>
      </c>
      <c r="B74" s="17"/>
      <c r="C74" s="91">
        <f>SUM(C65:C73)</f>
        <v>0</v>
      </c>
      <c r="D74" s="91">
        <f>SUM(D65:D73)</f>
        <v>50</v>
      </c>
      <c r="E74" s="91">
        <f>SUM(E65:E73)</f>
        <v>50</v>
      </c>
      <c r="F74" s="153">
        <f aca="true" t="shared" si="1" ref="F74:F135">E74/D74*100</f>
        <v>100</v>
      </c>
    </row>
    <row r="75" spans="1:6" s="10" customFormat="1" ht="15.75" hidden="1">
      <c r="A75" s="96" t="s">
        <v>171</v>
      </c>
      <c r="B75" s="111">
        <v>2</v>
      </c>
      <c r="C75" s="91"/>
      <c r="D75" s="91"/>
      <c r="E75" s="91"/>
      <c r="F75" s="153" t="e">
        <f t="shared" si="1"/>
        <v>#DIV/0!</v>
      </c>
    </row>
    <row r="76" spans="1:6" s="10" customFormat="1" ht="15.75" hidden="1">
      <c r="A76" s="96" t="s">
        <v>243</v>
      </c>
      <c r="B76" s="111">
        <v>2</v>
      </c>
      <c r="C76" s="91"/>
      <c r="D76" s="91"/>
      <c r="E76" s="91"/>
      <c r="F76" s="153" t="e">
        <f t="shared" si="1"/>
        <v>#DIV/0!</v>
      </c>
    </row>
    <row r="77" spans="1:6" s="10" customFormat="1" ht="15.75" hidden="1">
      <c r="A77" s="96" t="s">
        <v>244</v>
      </c>
      <c r="B77" s="111">
        <v>2</v>
      </c>
      <c r="C77" s="91"/>
      <c r="D77" s="91"/>
      <c r="E77" s="91"/>
      <c r="F77" s="153" t="e">
        <f t="shared" si="1"/>
        <v>#DIV/0!</v>
      </c>
    </row>
    <row r="78" spans="1:6" s="10" customFormat="1" ht="15.75" hidden="1">
      <c r="A78" s="96" t="s">
        <v>245</v>
      </c>
      <c r="B78" s="111">
        <v>2</v>
      </c>
      <c r="C78" s="91"/>
      <c r="D78" s="91"/>
      <c r="E78" s="91"/>
      <c r="F78" s="153" t="e">
        <f t="shared" si="1"/>
        <v>#DIV/0!</v>
      </c>
    </row>
    <row r="79" spans="1:6" s="10" customFormat="1" ht="15.75" hidden="1">
      <c r="A79" s="96" t="s">
        <v>175</v>
      </c>
      <c r="B79" s="111">
        <v>2</v>
      </c>
      <c r="C79" s="91"/>
      <c r="D79" s="91"/>
      <c r="E79" s="91"/>
      <c r="F79" s="153" t="e">
        <f t="shared" si="1"/>
        <v>#DIV/0!</v>
      </c>
    </row>
    <row r="80" spans="1:6" s="10" customFormat="1" ht="15.75" hidden="1">
      <c r="A80" s="96" t="s">
        <v>249</v>
      </c>
      <c r="B80" s="111">
        <v>2</v>
      </c>
      <c r="C80" s="91"/>
      <c r="D80" s="91"/>
      <c r="E80" s="91"/>
      <c r="F80" s="153" t="e">
        <f t="shared" si="1"/>
        <v>#DIV/0!</v>
      </c>
    </row>
    <row r="81" spans="1:6" s="10" customFormat="1" ht="15.75" hidden="1">
      <c r="A81" s="96" t="s">
        <v>251</v>
      </c>
      <c r="B81" s="17">
        <v>2</v>
      </c>
      <c r="C81" s="91"/>
      <c r="D81" s="91"/>
      <c r="E81" s="91"/>
      <c r="F81" s="153" t="e">
        <f t="shared" si="1"/>
        <v>#DIV/0!</v>
      </c>
    </row>
    <row r="82" spans="1:6" s="10" customFormat="1" ht="15.75" hidden="1">
      <c r="A82" s="96" t="s">
        <v>250</v>
      </c>
      <c r="B82" s="17">
        <v>2</v>
      </c>
      <c r="C82" s="91"/>
      <c r="D82" s="91"/>
      <c r="E82" s="91"/>
      <c r="F82" s="153" t="e">
        <f t="shared" si="1"/>
        <v>#DIV/0!</v>
      </c>
    </row>
    <row r="83" spans="1:6" s="10" customFormat="1" ht="15.75" hidden="1">
      <c r="A83" s="96" t="s">
        <v>141</v>
      </c>
      <c r="B83" s="17"/>
      <c r="C83" s="91"/>
      <c r="D83" s="91"/>
      <c r="E83" s="91"/>
      <c r="F83" s="153" t="e">
        <f t="shared" si="1"/>
        <v>#DIV/0!</v>
      </c>
    </row>
    <row r="84" spans="1:6" s="10" customFormat="1" ht="15.75" hidden="1">
      <c r="A84" s="96" t="s">
        <v>141</v>
      </c>
      <c r="B84" s="17"/>
      <c r="C84" s="91"/>
      <c r="D84" s="91"/>
      <c r="E84" s="91"/>
      <c r="F84" s="153" t="e">
        <f t="shared" si="1"/>
        <v>#DIV/0!</v>
      </c>
    </row>
    <row r="85" spans="1:6" s="10" customFormat="1" ht="15.75" hidden="1">
      <c r="A85" s="118" t="s">
        <v>360</v>
      </c>
      <c r="B85" s="17"/>
      <c r="C85" s="91">
        <f>SUM(C75:C84)</f>
        <v>0</v>
      </c>
      <c r="D85" s="91">
        <f>SUM(D75:D84)</f>
        <v>0</v>
      </c>
      <c r="E85" s="91">
        <f>SUM(E75:E84)</f>
        <v>0</v>
      </c>
      <c r="F85" s="153" t="e">
        <f t="shared" si="1"/>
        <v>#DIV/0!</v>
      </c>
    </row>
    <row r="86" spans="1:6" s="10" customFormat="1" ht="15.75" hidden="1">
      <c r="A86" s="65"/>
      <c r="B86" s="17"/>
      <c r="C86" s="91"/>
      <c r="D86" s="91"/>
      <c r="E86" s="91"/>
      <c r="F86" s="153" t="e">
        <f t="shared" si="1"/>
        <v>#DIV/0!</v>
      </c>
    </row>
    <row r="87" spans="1:6" s="10" customFormat="1" ht="15.75" hidden="1">
      <c r="A87" s="65"/>
      <c r="B87" s="17"/>
      <c r="C87" s="91"/>
      <c r="D87" s="91"/>
      <c r="E87" s="91"/>
      <c r="F87" s="153" t="e">
        <f t="shared" si="1"/>
        <v>#DIV/0!</v>
      </c>
    </row>
    <row r="88" spans="1:6" s="10" customFormat="1" ht="31.5">
      <c r="A88" s="119" t="s">
        <v>361</v>
      </c>
      <c r="B88" s="17"/>
      <c r="C88" s="91">
        <f>C61+C64+C74+C85+C57</f>
        <v>1635</v>
      </c>
      <c r="D88" s="91">
        <f>D61+D64+D74+D85+D57</f>
        <v>1447</v>
      </c>
      <c r="E88" s="91">
        <f>E61+E64+E74+E85+E57</f>
        <v>1447</v>
      </c>
      <c r="F88" s="153">
        <f t="shared" si="1"/>
        <v>100</v>
      </c>
    </row>
    <row r="89" spans="1:6" s="10" customFormat="1" ht="31.5">
      <c r="A89" s="44" t="s">
        <v>331</v>
      </c>
      <c r="B89" s="111"/>
      <c r="C89" s="93">
        <f>SUM(C90:C90:C92)</f>
        <v>12604</v>
      </c>
      <c r="D89" s="93">
        <f>SUM(D90:D90:D92)</f>
        <v>13601</v>
      </c>
      <c r="E89" s="93">
        <f>SUM(E90:E90:E92)</f>
        <v>13601</v>
      </c>
      <c r="F89" s="153">
        <f t="shared" si="1"/>
        <v>100</v>
      </c>
    </row>
    <row r="90" spans="1:6" s="10" customFormat="1" ht="15.75">
      <c r="A90" s="96" t="s">
        <v>477</v>
      </c>
      <c r="B90" s="109">
        <v>1</v>
      </c>
      <c r="C90" s="91">
        <f>SUMIF($B$6:$B$89,"1",C$6:C$89)</f>
        <v>0</v>
      </c>
      <c r="D90" s="91">
        <f>SUMIF($B$6:$B$89,"1",D$6:D$89)</f>
        <v>0</v>
      </c>
      <c r="E90" s="91">
        <f>SUMIF($B$6:$B$89,"1",E$6:E$89)</f>
        <v>0</v>
      </c>
      <c r="F90" s="153"/>
    </row>
    <row r="91" spans="1:6" s="10" customFormat="1" ht="15.75">
      <c r="A91" s="96" t="s">
        <v>293</v>
      </c>
      <c r="B91" s="109">
        <v>2</v>
      </c>
      <c r="C91" s="91">
        <f>SUMIF($B$6:$B$89,"2",C$6:C$89)</f>
        <v>12604</v>
      </c>
      <c r="D91" s="91">
        <f>SUMIF($B$6:$B$89,"2",D$6:D$89)</f>
        <v>13601</v>
      </c>
      <c r="E91" s="91">
        <f>SUMIF($B$6:$B$89,"2",E$6:E$89)</f>
        <v>13601</v>
      </c>
      <c r="F91" s="153">
        <f t="shared" si="1"/>
        <v>100</v>
      </c>
    </row>
    <row r="92" spans="1:6" s="10" customFormat="1" ht="15.75">
      <c r="A92" s="96" t="s">
        <v>148</v>
      </c>
      <c r="B92" s="109">
        <v>3</v>
      </c>
      <c r="C92" s="91">
        <f>SUMIF($B$6:$B$89,"3",C$6:C$89)</f>
        <v>0</v>
      </c>
      <c r="D92" s="91">
        <f>SUMIF($B$6:$B$89,"3",D$6:D$89)</f>
        <v>0</v>
      </c>
      <c r="E92" s="91">
        <f>SUMIF($B$6:$B$89,"3",E$6:E$89)</f>
        <v>0</v>
      </c>
      <c r="F92" s="153"/>
    </row>
    <row r="93" spans="1:6" s="10" customFormat="1" ht="31.5">
      <c r="A93" s="69" t="s">
        <v>362</v>
      </c>
      <c r="B93" s="17"/>
      <c r="C93" s="93"/>
      <c r="D93" s="93"/>
      <c r="E93" s="93"/>
      <c r="F93" s="153"/>
    </row>
    <row r="94" spans="1:6" s="10" customFormat="1" ht="15.75" hidden="1">
      <c r="A94" s="96" t="s">
        <v>189</v>
      </c>
      <c r="B94" s="17">
        <v>2</v>
      </c>
      <c r="C94" s="91"/>
      <c r="D94" s="91"/>
      <c r="E94" s="91"/>
      <c r="F94" s="153" t="e">
        <f t="shared" si="1"/>
        <v>#DIV/0!</v>
      </c>
    </row>
    <row r="95" spans="1:6" s="10" customFormat="1" ht="15.75" hidden="1">
      <c r="A95" s="96" t="s">
        <v>364</v>
      </c>
      <c r="B95" s="17">
        <v>2</v>
      </c>
      <c r="C95" s="91"/>
      <c r="D95" s="91"/>
      <c r="E95" s="91"/>
      <c r="F95" s="153" t="e">
        <f t="shared" si="1"/>
        <v>#DIV/0!</v>
      </c>
    </row>
    <row r="96" spans="1:6" s="10" customFormat="1" ht="31.5" hidden="1">
      <c r="A96" s="96" t="s">
        <v>365</v>
      </c>
      <c r="B96" s="17">
        <v>2</v>
      </c>
      <c r="C96" s="91"/>
      <c r="D96" s="91"/>
      <c r="E96" s="91"/>
      <c r="F96" s="153" t="e">
        <f t="shared" si="1"/>
        <v>#DIV/0!</v>
      </c>
    </row>
    <row r="97" spans="1:6" s="10" customFormat="1" ht="15.75">
      <c r="A97" s="65" t="s">
        <v>581</v>
      </c>
      <c r="B97" s="17">
        <v>2</v>
      </c>
      <c r="C97" s="91"/>
      <c r="D97" s="91">
        <v>5548</v>
      </c>
      <c r="E97" s="91">
        <v>5548</v>
      </c>
      <c r="F97" s="153">
        <f t="shared" si="1"/>
        <v>100</v>
      </c>
    </row>
    <row r="98" spans="1:6" s="10" customFormat="1" ht="31.5">
      <c r="A98" s="96" t="s">
        <v>366</v>
      </c>
      <c r="B98" s="17"/>
      <c r="C98" s="91"/>
      <c r="D98" s="91">
        <f>SUM(D97)</f>
        <v>5548</v>
      </c>
      <c r="E98" s="91">
        <f>SUM(E97)</f>
        <v>5548</v>
      </c>
      <c r="F98" s="153">
        <f t="shared" si="1"/>
        <v>100</v>
      </c>
    </row>
    <row r="99" spans="1:6" s="10" customFormat="1" ht="31.5" hidden="1">
      <c r="A99" s="96" t="s">
        <v>367</v>
      </c>
      <c r="B99" s="17">
        <v>2</v>
      </c>
      <c r="C99" s="91"/>
      <c r="D99" s="91"/>
      <c r="E99" s="91"/>
      <c r="F99" s="153" t="e">
        <f t="shared" si="1"/>
        <v>#DIV/0!</v>
      </c>
    </row>
    <row r="100" spans="1:6" s="10" customFormat="1" ht="31.5" hidden="1">
      <c r="A100" s="96" t="s">
        <v>368</v>
      </c>
      <c r="B100" s="17">
        <v>2</v>
      </c>
      <c r="C100" s="91"/>
      <c r="D100" s="91"/>
      <c r="E100" s="91"/>
      <c r="F100" s="153" t="e">
        <f t="shared" si="1"/>
        <v>#DIV/0!</v>
      </c>
    </row>
    <row r="101" spans="1:6" s="10" customFormat="1" ht="31.5">
      <c r="A101" s="118" t="s">
        <v>369</v>
      </c>
      <c r="B101" s="17"/>
      <c r="C101" s="91">
        <f>SUM(C94:C100)</f>
        <v>0</v>
      </c>
      <c r="D101" s="91">
        <f>SUM(D94:D100)-D98</f>
        <v>5548</v>
      </c>
      <c r="E101" s="91">
        <f>SUM(E94:E100)-E98</f>
        <v>5548</v>
      </c>
      <c r="F101" s="153">
        <f t="shared" si="1"/>
        <v>100</v>
      </c>
    </row>
    <row r="102" spans="1:6" s="10" customFormat="1" ht="15.75" hidden="1">
      <c r="A102" s="96" t="s">
        <v>370</v>
      </c>
      <c r="B102" s="17"/>
      <c r="C102" s="91"/>
      <c r="D102" s="91"/>
      <c r="E102" s="91"/>
      <c r="F102" s="153" t="e">
        <f t="shared" si="1"/>
        <v>#DIV/0!</v>
      </c>
    </row>
    <row r="103" spans="1:6" s="10" customFormat="1" ht="15.75" hidden="1">
      <c r="A103" s="96" t="s">
        <v>370</v>
      </c>
      <c r="B103" s="17"/>
      <c r="C103" s="91"/>
      <c r="D103" s="91"/>
      <c r="E103" s="91"/>
      <c r="F103" s="153" t="e">
        <f t="shared" si="1"/>
        <v>#DIV/0!</v>
      </c>
    </row>
    <row r="104" spans="1:6" s="10" customFormat="1" ht="15.75" hidden="1">
      <c r="A104" s="118" t="s">
        <v>371</v>
      </c>
      <c r="B104" s="17"/>
      <c r="C104" s="91">
        <f>SUM(C102:C103)</f>
        <v>0</v>
      </c>
      <c r="D104" s="91">
        <f>SUM(D102:D103)</f>
        <v>0</v>
      </c>
      <c r="E104" s="91">
        <f>SUM(E102:E103)</f>
        <v>0</v>
      </c>
      <c r="F104" s="153" t="e">
        <f t="shared" si="1"/>
        <v>#DIV/0!</v>
      </c>
    </row>
    <row r="105" spans="1:6" s="10" customFormat="1" ht="31.5">
      <c r="A105" s="119" t="s">
        <v>372</v>
      </c>
      <c r="B105" s="17"/>
      <c r="C105" s="91">
        <f>C101+C104</f>
        <v>0</v>
      </c>
      <c r="D105" s="91">
        <f>D101+D104</f>
        <v>5548</v>
      </c>
      <c r="E105" s="91">
        <f>E101+E104</f>
        <v>5548</v>
      </c>
      <c r="F105" s="153">
        <f t="shared" si="1"/>
        <v>100</v>
      </c>
    </row>
    <row r="106" spans="1:6" s="10" customFormat="1" ht="15.75" hidden="1">
      <c r="A106" s="65"/>
      <c r="B106" s="17"/>
      <c r="C106" s="91"/>
      <c r="D106" s="91"/>
      <c r="E106" s="91"/>
      <c r="F106" s="153" t="e">
        <f t="shared" si="1"/>
        <v>#DIV/0!</v>
      </c>
    </row>
    <row r="107" spans="1:6" s="10" customFormat="1" ht="31.5" hidden="1">
      <c r="A107" s="65" t="s">
        <v>373</v>
      </c>
      <c r="B107" s="17"/>
      <c r="C107" s="91"/>
      <c r="D107" s="91"/>
      <c r="E107" s="91"/>
      <c r="F107" s="153" t="e">
        <f t="shared" si="1"/>
        <v>#DIV/0!</v>
      </c>
    </row>
    <row r="108" spans="1:6" s="10" customFormat="1" ht="15.75" hidden="1">
      <c r="A108" s="65"/>
      <c r="B108" s="17"/>
      <c r="C108" s="91"/>
      <c r="D108" s="91"/>
      <c r="E108" s="91"/>
      <c r="F108" s="153" t="e">
        <f t="shared" si="1"/>
        <v>#DIV/0!</v>
      </c>
    </row>
    <row r="109" spans="1:6" s="10" customFormat="1" ht="31.5" hidden="1">
      <c r="A109" s="65" t="s">
        <v>374</v>
      </c>
      <c r="B109" s="17"/>
      <c r="C109" s="91"/>
      <c r="D109" s="91"/>
      <c r="E109" s="91"/>
      <c r="F109" s="153" t="e">
        <f t="shared" si="1"/>
        <v>#DIV/0!</v>
      </c>
    </row>
    <row r="110" spans="1:6" s="10" customFormat="1" ht="15.75" hidden="1">
      <c r="A110" s="65"/>
      <c r="B110" s="17"/>
      <c r="C110" s="91"/>
      <c r="D110" s="91"/>
      <c r="E110" s="91"/>
      <c r="F110" s="153" t="e">
        <f t="shared" si="1"/>
        <v>#DIV/0!</v>
      </c>
    </row>
    <row r="111" spans="1:6" s="10" customFormat="1" ht="31.5" hidden="1">
      <c r="A111" s="65" t="s">
        <v>375</v>
      </c>
      <c r="B111" s="17"/>
      <c r="C111" s="91"/>
      <c r="D111" s="91"/>
      <c r="E111" s="91"/>
      <c r="F111" s="153" t="e">
        <f t="shared" si="1"/>
        <v>#DIV/0!</v>
      </c>
    </row>
    <row r="112" spans="1:6" s="10" customFormat="1" ht="15.75" hidden="1">
      <c r="A112" s="65"/>
      <c r="B112" s="17"/>
      <c r="C112" s="91"/>
      <c r="D112" s="91"/>
      <c r="E112" s="91"/>
      <c r="F112" s="153" t="e">
        <f t="shared" si="1"/>
        <v>#DIV/0!</v>
      </c>
    </row>
    <row r="113" spans="1:6" s="10" customFormat="1" ht="15.75" hidden="1">
      <c r="A113" s="65"/>
      <c r="B113" s="17"/>
      <c r="C113" s="91"/>
      <c r="D113" s="91"/>
      <c r="E113" s="91"/>
      <c r="F113" s="153" t="e">
        <f t="shared" si="1"/>
        <v>#DIV/0!</v>
      </c>
    </row>
    <row r="114" spans="1:6" s="10" customFormat="1" ht="15.75" hidden="1">
      <c r="A114" s="65"/>
      <c r="B114" s="17"/>
      <c r="C114" s="91"/>
      <c r="D114" s="91"/>
      <c r="E114" s="91"/>
      <c r="F114" s="153" t="e">
        <f t="shared" si="1"/>
        <v>#DIV/0!</v>
      </c>
    </row>
    <row r="115" spans="1:6" s="10" customFormat="1" ht="15.75" hidden="1">
      <c r="A115" s="65"/>
      <c r="B115" s="17"/>
      <c r="C115" s="91"/>
      <c r="D115" s="91"/>
      <c r="E115" s="91"/>
      <c r="F115" s="153" t="e">
        <f t="shared" si="1"/>
        <v>#DIV/0!</v>
      </c>
    </row>
    <row r="116" spans="1:6" s="10" customFormat="1" ht="31.5" hidden="1">
      <c r="A116" s="65" t="s">
        <v>376</v>
      </c>
      <c r="B116" s="17"/>
      <c r="C116" s="91"/>
      <c r="D116" s="91"/>
      <c r="E116" s="91"/>
      <c r="F116" s="153" t="e">
        <f t="shared" si="1"/>
        <v>#DIV/0!</v>
      </c>
    </row>
    <row r="117" spans="1:6" s="10" customFormat="1" ht="31.5">
      <c r="A117" s="44" t="s">
        <v>362</v>
      </c>
      <c r="B117" s="111"/>
      <c r="C117" s="93">
        <f>SUM(C118:C118:C120)</f>
        <v>0</v>
      </c>
      <c r="D117" s="93">
        <f>SUM(D118:D118:D120)</f>
        <v>5548</v>
      </c>
      <c r="E117" s="93">
        <f>SUM(E118:E118:E120)</f>
        <v>5548</v>
      </c>
      <c r="F117" s="153">
        <f t="shared" si="1"/>
        <v>100</v>
      </c>
    </row>
    <row r="118" spans="1:6" s="10" customFormat="1" ht="15.75">
      <c r="A118" s="96" t="s">
        <v>477</v>
      </c>
      <c r="B118" s="109">
        <v>1</v>
      </c>
      <c r="C118" s="91">
        <f>SUMIF($B$93:$B$117,"1",C$93:C$117)</f>
        <v>0</v>
      </c>
      <c r="D118" s="91">
        <f>SUMIF($B$93:$B$117,"1",D$93:D$117)</f>
        <v>0</v>
      </c>
      <c r="E118" s="91">
        <f>SUMIF($B$93:$B$117,"1",E$93:E$117)</f>
        <v>0</v>
      </c>
      <c r="F118" s="153"/>
    </row>
    <row r="119" spans="1:6" s="10" customFormat="1" ht="15.75">
      <c r="A119" s="96" t="s">
        <v>293</v>
      </c>
      <c r="B119" s="109">
        <v>2</v>
      </c>
      <c r="C119" s="91">
        <f>SUMIF($B$93:$B$117,"2",C$93:C$117)</f>
        <v>0</v>
      </c>
      <c r="D119" s="91">
        <f>SUMIF($B$93:$B$117,"2",D$93:D$117)</f>
        <v>5548</v>
      </c>
      <c r="E119" s="91">
        <f>SUMIF($B$93:$B$117,"2",E$93:E$117)</f>
        <v>5548</v>
      </c>
      <c r="F119" s="153">
        <f t="shared" si="1"/>
        <v>100</v>
      </c>
    </row>
    <row r="120" spans="1:6" s="10" customFormat="1" ht="15.75">
      <c r="A120" s="96" t="s">
        <v>148</v>
      </c>
      <c r="B120" s="109">
        <v>3</v>
      </c>
      <c r="C120" s="91">
        <f>SUMIF($B$93:$B$117,"3",C$93:C$117)</f>
        <v>0</v>
      </c>
      <c r="D120" s="91">
        <f>SUMIF($B$93:$B$117,"3",D$93:D$117)</f>
        <v>0</v>
      </c>
      <c r="E120" s="91">
        <f>SUMIF($B$93:$B$117,"3",E$93:E$117)</f>
        <v>0</v>
      </c>
      <c r="F120" s="153"/>
    </row>
    <row r="121" spans="1:6" s="10" customFormat="1" ht="15.75">
      <c r="A121" s="69" t="s">
        <v>378</v>
      </c>
      <c r="B121" s="17"/>
      <c r="C121" s="93"/>
      <c r="D121" s="93"/>
      <c r="E121" s="93"/>
      <c r="F121" s="153"/>
    </row>
    <row r="122" spans="1:6" s="10" customFormat="1" ht="31.5" hidden="1">
      <c r="A122" s="96" t="s">
        <v>380</v>
      </c>
      <c r="B122" s="17">
        <v>2</v>
      </c>
      <c r="C122" s="91"/>
      <c r="D122" s="91"/>
      <c r="E122" s="91"/>
      <c r="F122" s="153" t="e">
        <f t="shared" si="1"/>
        <v>#DIV/0!</v>
      </c>
    </row>
    <row r="123" spans="1:6" s="10" customFormat="1" ht="15.75" hidden="1">
      <c r="A123" s="119" t="s">
        <v>379</v>
      </c>
      <c r="B123" s="17"/>
      <c r="C123" s="91">
        <f>SUM(C122)</f>
        <v>0</v>
      </c>
      <c r="D123" s="91">
        <f>SUM(D122)</f>
        <v>0</v>
      </c>
      <c r="E123" s="91">
        <f>SUM(E122)</f>
        <v>0</v>
      </c>
      <c r="F123" s="153" t="e">
        <f t="shared" si="1"/>
        <v>#DIV/0!</v>
      </c>
    </row>
    <row r="124" spans="1:6" s="10" customFormat="1" ht="15.75">
      <c r="A124" s="96" t="s">
        <v>139</v>
      </c>
      <c r="B124" s="17">
        <v>3</v>
      </c>
      <c r="C124" s="91">
        <v>438</v>
      </c>
      <c r="D124" s="91">
        <v>438</v>
      </c>
      <c r="E124" s="91">
        <v>438</v>
      </c>
      <c r="F124" s="153">
        <f t="shared" si="1"/>
        <v>100</v>
      </c>
    </row>
    <row r="125" spans="1:6" s="10" customFormat="1" ht="15.75">
      <c r="A125" s="96" t="s">
        <v>138</v>
      </c>
      <c r="B125" s="17">
        <v>3</v>
      </c>
      <c r="C125" s="91"/>
      <c r="D125" s="91"/>
      <c r="E125" s="91"/>
      <c r="F125" s="153"/>
    </row>
    <row r="126" spans="1:6" s="10" customFormat="1" ht="15.75">
      <c r="A126" s="119" t="s">
        <v>381</v>
      </c>
      <c r="B126" s="17"/>
      <c r="C126" s="91">
        <f>SUM(C124:C125)</f>
        <v>438</v>
      </c>
      <c r="D126" s="91">
        <f>SUM(D124:D125)</f>
        <v>438</v>
      </c>
      <c r="E126" s="91">
        <f>SUM(E124:E125)</f>
        <v>438</v>
      </c>
      <c r="F126" s="153">
        <f t="shared" si="1"/>
        <v>100</v>
      </c>
    </row>
    <row r="127" spans="1:6" s="10" customFormat="1" ht="31.5">
      <c r="A127" s="96" t="s">
        <v>382</v>
      </c>
      <c r="B127" s="17">
        <v>3</v>
      </c>
      <c r="C127" s="91">
        <v>630</v>
      </c>
      <c r="D127" s="91">
        <v>630</v>
      </c>
      <c r="E127" s="91">
        <v>496</v>
      </c>
      <c r="F127" s="153">
        <f t="shared" si="1"/>
        <v>78.73015873015873</v>
      </c>
    </row>
    <row r="128" spans="1:6" s="10" customFormat="1" ht="31.5" hidden="1">
      <c r="A128" s="96" t="s">
        <v>383</v>
      </c>
      <c r="B128" s="17">
        <v>3</v>
      </c>
      <c r="C128" s="91"/>
      <c r="D128" s="91"/>
      <c r="E128" s="91"/>
      <c r="F128" s="153" t="e">
        <f t="shared" si="1"/>
        <v>#DIV/0!</v>
      </c>
    </row>
    <row r="129" spans="1:6" s="10" customFormat="1" ht="15.75">
      <c r="A129" s="119" t="s">
        <v>384</v>
      </c>
      <c r="B129" s="17"/>
      <c r="C129" s="91">
        <f>SUM(C127:C128)</f>
        <v>630</v>
      </c>
      <c r="D129" s="91">
        <f>SUM(D127:D128)</f>
        <v>630</v>
      </c>
      <c r="E129" s="91">
        <f>SUM(E127:E128)</f>
        <v>496</v>
      </c>
      <c r="F129" s="153">
        <f t="shared" si="1"/>
        <v>78.73015873015873</v>
      </c>
    </row>
    <row r="130" spans="1:6" s="10" customFormat="1" ht="31.5" hidden="1">
      <c r="A130" s="96" t="s">
        <v>385</v>
      </c>
      <c r="B130" s="17">
        <v>2</v>
      </c>
      <c r="C130" s="91"/>
      <c r="D130" s="91"/>
      <c r="E130" s="91"/>
      <c r="F130" s="153" t="e">
        <f t="shared" si="1"/>
        <v>#DIV/0!</v>
      </c>
    </row>
    <row r="131" spans="1:6" s="10" customFormat="1" ht="31.5">
      <c r="A131" s="96" t="s">
        <v>386</v>
      </c>
      <c r="B131" s="17">
        <v>2</v>
      </c>
      <c r="C131" s="91">
        <v>145</v>
      </c>
      <c r="D131" s="91">
        <v>145</v>
      </c>
      <c r="E131" s="91">
        <v>122</v>
      </c>
      <c r="F131" s="153">
        <f t="shared" si="1"/>
        <v>84.13793103448276</v>
      </c>
    </row>
    <row r="132" spans="1:6" s="10" customFormat="1" ht="15.75" hidden="1">
      <c r="A132" s="96" t="s">
        <v>387</v>
      </c>
      <c r="B132" s="17">
        <v>2</v>
      </c>
      <c r="C132" s="91"/>
      <c r="D132" s="91"/>
      <c r="E132" s="91"/>
      <c r="F132" s="153" t="e">
        <f t="shared" si="1"/>
        <v>#DIV/0!</v>
      </c>
    </row>
    <row r="133" spans="1:6" s="10" customFormat="1" ht="15.75">
      <c r="A133" s="65" t="s">
        <v>388</v>
      </c>
      <c r="B133" s="17"/>
      <c r="C133" s="91">
        <f>SUM(C130:C132)</f>
        <v>145</v>
      </c>
      <c r="D133" s="91">
        <f>SUM(D130:D132)</f>
        <v>145</v>
      </c>
      <c r="E133" s="91">
        <f>SUM(E130:E132)</f>
        <v>122</v>
      </c>
      <c r="F133" s="153">
        <f t="shared" si="1"/>
        <v>84.13793103448276</v>
      </c>
    </row>
    <row r="134" spans="1:6" s="10" customFormat="1" ht="15.75" hidden="1">
      <c r="A134" s="96" t="s">
        <v>389</v>
      </c>
      <c r="B134" s="17">
        <v>3</v>
      </c>
      <c r="C134" s="91"/>
      <c r="D134" s="91"/>
      <c r="E134" s="91"/>
      <c r="F134" s="153" t="e">
        <f t="shared" si="1"/>
        <v>#DIV/0!</v>
      </c>
    </row>
    <row r="135" spans="1:6" s="10" customFormat="1" ht="15.75" hidden="1">
      <c r="A135" s="96" t="s">
        <v>390</v>
      </c>
      <c r="B135" s="17">
        <v>2</v>
      </c>
      <c r="C135" s="91"/>
      <c r="D135" s="91"/>
      <c r="E135" s="91"/>
      <c r="F135" s="153" t="e">
        <f t="shared" si="1"/>
        <v>#DIV/0!</v>
      </c>
    </row>
    <row r="136" spans="1:6" s="10" customFormat="1" ht="31.5">
      <c r="A136" s="119" t="s">
        <v>391</v>
      </c>
      <c r="B136" s="17"/>
      <c r="C136" s="91">
        <f>SUM(C134:C135)</f>
        <v>0</v>
      </c>
      <c r="D136" s="91">
        <f>SUM(D134:D135)</f>
        <v>0</v>
      </c>
      <c r="E136" s="91">
        <f>SUM(E134:E135)</f>
        <v>0</v>
      </c>
      <c r="F136" s="153"/>
    </row>
    <row r="137" spans="1:6" s="10" customFormat="1" ht="15.75" hidden="1">
      <c r="A137" s="96" t="s">
        <v>392</v>
      </c>
      <c r="B137" s="17">
        <v>2</v>
      </c>
      <c r="C137" s="91"/>
      <c r="D137" s="91"/>
      <c r="E137" s="91"/>
      <c r="F137" s="153"/>
    </row>
    <row r="138" spans="1:6" s="10" customFormat="1" ht="15.75" hidden="1">
      <c r="A138" s="96" t="s">
        <v>393</v>
      </c>
      <c r="B138" s="17">
        <v>2</v>
      </c>
      <c r="C138" s="91"/>
      <c r="D138" s="91"/>
      <c r="E138" s="91"/>
      <c r="F138" s="153"/>
    </row>
    <row r="139" spans="1:6" s="10" customFormat="1" ht="15.75" hidden="1">
      <c r="A139" s="96" t="s">
        <v>177</v>
      </c>
      <c r="B139" s="17">
        <v>2</v>
      </c>
      <c r="C139" s="91"/>
      <c r="D139" s="91"/>
      <c r="E139" s="91"/>
      <c r="F139" s="153"/>
    </row>
    <row r="140" spans="1:6" s="10" customFormat="1" ht="15.75" hidden="1">
      <c r="A140" s="96" t="s">
        <v>178</v>
      </c>
      <c r="B140" s="17">
        <v>2</v>
      </c>
      <c r="C140" s="91"/>
      <c r="D140" s="91"/>
      <c r="E140" s="91"/>
      <c r="F140" s="153"/>
    </row>
    <row r="141" spans="1:6" s="10" customFormat="1" ht="15.75" hidden="1">
      <c r="A141" s="96" t="s">
        <v>179</v>
      </c>
      <c r="B141" s="17">
        <v>2</v>
      </c>
      <c r="C141" s="91"/>
      <c r="D141" s="91"/>
      <c r="E141" s="91"/>
      <c r="F141" s="153"/>
    </row>
    <row r="142" spans="1:6" s="10" customFormat="1" ht="47.25" hidden="1">
      <c r="A142" s="96" t="s">
        <v>394</v>
      </c>
      <c r="B142" s="17">
        <v>2</v>
      </c>
      <c r="C142" s="91"/>
      <c r="D142" s="91"/>
      <c r="E142" s="91"/>
      <c r="F142" s="153"/>
    </row>
    <row r="143" spans="1:6" s="10" customFormat="1" ht="15.75">
      <c r="A143" s="96" t="s">
        <v>395</v>
      </c>
      <c r="B143" s="17">
        <v>2</v>
      </c>
      <c r="C143" s="91"/>
      <c r="D143" s="91"/>
      <c r="E143" s="91"/>
      <c r="F143" s="153"/>
    </row>
    <row r="144" spans="1:6" s="10" customFormat="1" ht="15.75">
      <c r="A144" s="96" t="s">
        <v>396</v>
      </c>
      <c r="B144" s="17">
        <v>2</v>
      </c>
      <c r="C144" s="91">
        <v>13</v>
      </c>
      <c r="D144" s="91">
        <v>13</v>
      </c>
      <c r="E144" s="91">
        <v>13</v>
      </c>
      <c r="F144" s="153">
        <f aca="true" t="shared" si="2" ref="F144:F200">E144/D144*100</f>
        <v>100</v>
      </c>
    </row>
    <row r="145" spans="1:6" s="10" customFormat="1" ht="31.5">
      <c r="A145" s="118" t="s">
        <v>397</v>
      </c>
      <c r="B145" s="17"/>
      <c r="C145" s="91">
        <f>SUM(C144)</f>
        <v>13</v>
      </c>
      <c r="D145" s="91">
        <f>SUM(D144)</f>
        <v>13</v>
      </c>
      <c r="E145" s="91">
        <f>SUM(E144)</f>
        <v>13</v>
      </c>
      <c r="F145" s="153">
        <f t="shared" si="2"/>
        <v>100</v>
      </c>
    </row>
    <row r="146" spans="1:6" s="10" customFormat="1" ht="15.75">
      <c r="A146" s="119" t="s">
        <v>398</v>
      </c>
      <c r="B146" s="17"/>
      <c r="C146" s="91">
        <f>SUM(C137:C143)+C145</f>
        <v>13</v>
      </c>
      <c r="D146" s="91">
        <f>SUM(D137:D143)+D145</f>
        <v>13</v>
      </c>
      <c r="E146" s="91">
        <f>SUM(E137:E143)+E145</f>
        <v>13</v>
      </c>
      <c r="F146" s="153">
        <f t="shared" si="2"/>
        <v>100</v>
      </c>
    </row>
    <row r="147" spans="1:6" s="10" customFormat="1" ht="15.75">
      <c r="A147" s="44" t="s">
        <v>378</v>
      </c>
      <c r="B147" s="111"/>
      <c r="C147" s="93">
        <f>SUM(C148:C148:C150)</f>
        <v>1226</v>
      </c>
      <c r="D147" s="93">
        <f>SUM(D148:D148:D150)</f>
        <v>1226</v>
      </c>
      <c r="E147" s="93">
        <f>SUM(E148:E148:E150)</f>
        <v>1069</v>
      </c>
      <c r="F147" s="153">
        <f t="shared" si="2"/>
        <v>87.19412724306689</v>
      </c>
    </row>
    <row r="148" spans="1:6" s="10" customFormat="1" ht="15.75">
      <c r="A148" s="96" t="s">
        <v>477</v>
      </c>
      <c r="B148" s="109">
        <v>1</v>
      </c>
      <c r="C148" s="91">
        <f>SUMIF($B$121:$B$147,"1",C$121:C$147)</f>
        <v>0</v>
      </c>
      <c r="D148" s="91">
        <f>SUMIF($B$121:$B$147,"1",D$121:D$147)</f>
        <v>0</v>
      </c>
      <c r="E148" s="91">
        <f>SUMIF($B$121:$B$147,"1",E$121:E$147)</f>
        <v>0</v>
      </c>
      <c r="F148" s="153"/>
    </row>
    <row r="149" spans="1:6" s="10" customFormat="1" ht="15.75">
      <c r="A149" s="96" t="s">
        <v>293</v>
      </c>
      <c r="B149" s="109">
        <v>2</v>
      </c>
      <c r="C149" s="91">
        <f>SUMIF($B$121:$B$147,"2",C$121:C$147)</f>
        <v>158</v>
      </c>
      <c r="D149" s="91">
        <f>SUMIF($B$121:$B$147,"2",D$121:D$147)</f>
        <v>158</v>
      </c>
      <c r="E149" s="91">
        <f>SUMIF($B$121:$B$147,"2",E$121:E$147)</f>
        <v>135</v>
      </c>
      <c r="F149" s="153">
        <f t="shared" si="2"/>
        <v>85.44303797468355</v>
      </c>
    </row>
    <row r="150" spans="1:6" s="10" customFormat="1" ht="15.75">
      <c r="A150" s="96" t="s">
        <v>148</v>
      </c>
      <c r="B150" s="109">
        <v>3</v>
      </c>
      <c r="C150" s="91">
        <f>SUMIF($B$121:$B$147,"3",C$121:C$147)</f>
        <v>1068</v>
      </c>
      <c r="D150" s="91">
        <f>SUMIF($B$121:$B$147,"3",D$121:D$147)</f>
        <v>1068</v>
      </c>
      <c r="E150" s="91">
        <f>SUMIF($B$121:$B$147,"3",E$121:E$147)</f>
        <v>934</v>
      </c>
      <c r="F150" s="153">
        <f t="shared" si="2"/>
        <v>87.45318352059925</v>
      </c>
    </row>
    <row r="151" spans="1:6" s="10" customFormat="1" ht="15.75">
      <c r="A151" s="69" t="s">
        <v>403</v>
      </c>
      <c r="B151" s="17"/>
      <c r="C151" s="93"/>
      <c r="D151" s="93"/>
      <c r="E151" s="93"/>
      <c r="F151" s="153"/>
    </row>
    <row r="152" spans="1:6" s="10" customFormat="1" ht="15.75" hidden="1">
      <c r="A152" s="96" t="s">
        <v>140</v>
      </c>
      <c r="B152" s="17"/>
      <c r="C152" s="93"/>
      <c r="D152" s="93"/>
      <c r="E152" s="93"/>
      <c r="F152" s="153" t="e">
        <f t="shared" si="2"/>
        <v>#DIV/0!</v>
      </c>
    </row>
    <row r="153" spans="1:6" s="10" customFormat="1" ht="15.75" hidden="1">
      <c r="A153" s="96" t="s">
        <v>140</v>
      </c>
      <c r="B153" s="17"/>
      <c r="C153" s="93"/>
      <c r="D153" s="93"/>
      <c r="E153" s="93"/>
      <c r="F153" s="153" t="e">
        <f t="shared" si="2"/>
        <v>#DIV/0!</v>
      </c>
    </row>
    <row r="154" spans="1:6" s="10" customFormat="1" ht="15.75" hidden="1">
      <c r="A154" s="118" t="s">
        <v>399</v>
      </c>
      <c r="B154" s="17"/>
      <c r="C154" s="91">
        <f>SUM(C152:C153)</f>
        <v>0</v>
      </c>
      <c r="D154" s="91">
        <f>SUM(D152:D153)</f>
        <v>0</v>
      </c>
      <c r="E154" s="91">
        <f>SUM(E152:E153)</f>
        <v>0</v>
      </c>
      <c r="F154" s="153" t="e">
        <f t="shared" si="2"/>
        <v>#DIV/0!</v>
      </c>
    </row>
    <row r="155" spans="1:6" s="10" customFormat="1" ht="31.5">
      <c r="A155" s="96" t="s">
        <v>400</v>
      </c>
      <c r="B155" s="17">
        <v>2</v>
      </c>
      <c r="C155" s="91"/>
      <c r="D155" s="91">
        <v>26</v>
      </c>
      <c r="E155" s="91">
        <v>26</v>
      </c>
      <c r="F155" s="153">
        <f t="shared" si="2"/>
        <v>100</v>
      </c>
    </row>
    <row r="156" spans="1:6" s="10" customFormat="1" ht="31.5" hidden="1">
      <c r="A156" s="96" t="s">
        <v>401</v>
      </c>
      <c r="B156" s="17">
        <v>2</v>
      </c>
      <c r="C156" s="91"/>
      <c r="D156" s="91"/>
      <c r="E156" s="91"/>
      <c r="F156" s="153"/>
    </row>
    <row r="157" spans="1:6" s="10" customFormat="1" ht="15.75" hidden="1">
      <c r="A157" s="96" t="s">
        <v>140</v>
      </c>
      <c r="B157" s="17"/>
      <c r="C157" s="91"/>
      <c r="D157" s="91"/>
      <c r="E157" s="91"/>
      <c r="F157" s="153"/>
    </row>
    <row r="158" spans="1:6" s="10" customFormat="1" ht="15.75">
      <c r="A158" s="96" t="s">
        <v>545</v>
      </c>
      <c r="B158" s="17">
        <v>2</v>
      </c>
      <c r="C158" s="91">
        <v>125</v>
      </c>
      <c r="D158" s="91">
        <v>125</v>
      </c>
      <c r="E158" s="91">
        <v>125</v>
      </c>
      <c r="F158" s="153">
        <f t="shared" si="2"/>
        <v>100</v>
      </c>
    </row>
    <row r="159" spans="1:6" s="10" customFormat="1" ht="15.75">
      <c r="A159" s="119" t="s">
        <v>402</v>
      </c>
      <c r="B159" s="17"/>
      <c r="C159" s="91">
        <f>SUM(C155:C158)</f>
        <v>125</v>
      </c>
      <c r="D159" s="91">
        <f>SUM(D155:D158)</f>
        <v>151</v>
      </c>
      <c r="E159" s="91">
        <f>SUM(E155:E158)</f>
        <v>151</v>
      </c>
      <c r="F159" s="153">
        <f t="shared" si="2"/>
        <v>100</v>
      </c>
    </row>
    <row r="160" spans="1:6" s="10" customFormat="1" ht="15.75" hidden="1">
      <c r="A160" s="96" t="s">
        <v>141</v>
      </c>
      <c r="B160" s="17"/>
      <c r="C160" s="91"/>
      <c r="D160" s="91"/>
      <c r="E160" s="91"/>
      <c r="F160" s="153" t="e">
        <f t="shared" si="2"/>
        <v>#DIV/0!</v>
      </c>
    </row>
    <row r="161" spans="1:6" s="10" customFormat="1" ht="15.75" hidden="1">
      <c r="A161" s="96" t="s">
        <v>141</v>
      </c>
      <c r="B161" s="17"/>
      <c r="C161" s="91"/>
      <c r="D161" s="91"/>
      <c r="E161" s="91"/>
      <c r="F161" s="153" t="e">
        <f t="shared" si="2"/>
        <v>#DIV/0!</v>
      </c>
    </row>
    <row r="162" spans="1:6" s="10" customFormat="1" ht="15.75" hidden="1">
      <c r="A162" s="118" t="s">
        <v>404</v>
      </c>
      <c r="B162" s="17"/>
      <c r="C162" s="91">
        <f>SUM(C160:C161)</f>
        <v>0</v>
      </c>
      <c r="D162" s="91">
        <f>SUM(D160:D161)</f>
        <v>0</v>
      </c>
      <c r="E162" s="91">
        <f>SUM(E160:E161)</f>
        <v>0</v>
      </c>
      <c r="F162" s="153" t="e">
        <f t="shared" si="2"/>
        <v>#DIV/0!</v>
      </c>
    </row>
    <row r="163" spans="1:6" s="10" customFormat="1" ht="15.75" hidden="1">
      <c r="A163" s="96" t="s">
        <v>141</v>
      </c>
      <c r="B163" s="17"/>
      <c r="C163" s="91"/>
      <c r="D163" s="91"/>
      <c r="E163" s="91"/>
      <c r="F163" s="153" t="e">
        <f t="shared" si="2"/>
        <v>#DIV/0!</v>
      </c>
    </row>
    <row r="164" spans="1:6" s="10" customFormat="1" ht="31.5">
      <c r="A164" s="65" t="s">
        <v>622</v>
      </c>
      <c r="B164" s="17">
        <v>2</v>
      </c>
      <c r="C164" s="91"/>
      <c r="D164" s="91">
        <v>72</v>
      </c>
      <c r="E164" s="91">
        <v>72</v>
      </c>
      <c r="F164" s="153">
        <f t="shared" si="2"/>
        <v>100</v>
      </c>
    </row>
    <row r="165" spans="1:6" s="10" customFormat="1" ht="15.75">
      <c r="A165" s="118" t="s">
        <v>405</v>
      </c>
      <c r="B165" s="17"/>
      <c r="C165" s="91">
        <f>SUM(C163:C164)</f>
        <v>0</v>
      </c>
      <c r="D165" s="91">
        <f>SUM(D163:D164)</f>
        <v>72</v>
      </c>
      <c r="E165" s="91">
        <f>SUM(E163:E164)</f>
        <v>72</v>
      </c>
      <c r="F165" s="153">
        <f t="shared" si="2"/>
        <v>100</v>
      </c>
    </row>
    <row r="166" spans="1:6" s="10" customFormat="1" ht="15.75">
      <c r="A166" s="65" t="s">
        <v>406</v>
      </c>
      <c r="B166" s="17"/>
      <c r="C166" s="91">
        <f>C162+C165</f>
        <v>0</v>
      </c>
      <c r="D166" s="91">
        <f>D162+D165</f>
        <v>72</v>
      </c>
      <c r="E166" s="91">
        <f>E162+E165</f>
        <v>72</v>
      </c>
      <c r="F166" s="153">
        <f t="shared" si="2"/>
        <v>100</v>
      </c>
    </row>
    <row r="167" spans="1:6" s="10" customFormat="1" ht="15.75" hidden="1">
      <c r="A167" s="96" t="s">
        <v>407</v>
      </c>
      <c r="B167" s="17">
        <v>2</v>
      </c>
      <c r="C167" s="91"/>
      <c r="D167" s="91"/>
      <c r="E167" s="91"/>
      <c r="F167" s="153"/>
    </row>
    <row r="168" spans="1:6" s="10" customFormat="1" ht="31.5">
      <c r="A168" s="96" t="s">
        <v>408</v>
      </c>
      <c r="B168" s="17">
        <v>2</v>
      </c>
      <c r="C168" s="91">
        <v>120</v>
      </c>
      <c r="D168" s="91">
        <v>120</v>
      </c>
      <c r="E168" s="91">
        <v>89</v>
      </c>
      <c r="F168" s="153">
        <f t="shared" si="2"/>
        <v>74.16666666666667</v>
      </c>
    </row>
    <row r="169" spans="1:6" s="10" customFormat="1" ht="31.5" hidden="1">
      <c r="A169" s="96" t="s">
        <v>409</v>
      </c>
      <c r="B169" s="17">
        <v>2</v>
      </c>
      <c r="C169" s="91"/>
      <c r="D169" s="91"/>
      <c r="E169" s="91"/>
      <c r="F169" s="153" t="e">
        <f t="shared" si="2"/>
        <v>#DIV/0!</v>
      </c>
    </row>
    <row r="170" spans="1:6" s="10" customFormat="1" ht="15.75" hidden="1">
      <c r="A170" s="96" t="s">
        <v>411</v>
      </c>
      <c r="B170" s="17">
        <v>2</v>
      </c>
      <c r="C170" s="91"/>
      <c r="D170" s="91"/>
      <c r="E170" s="91"/>
      <c r="F170" s="153" t="e">
        <f t="shared" si="2"/>
        <v>#DIV/0!</v>
      </c>
    </row>
    <row r="171" spans="1:6" s="10" customFormat="1" ht="31.5" hidden="1">
      <c r="A171" s="96" t="s">
        <v>410</v>
      </c>
      <c r="B171" s="17">
        <v>2</v>
      </c>
      <c r="C171" s="91"/>
      <c r="D171" s="91"/>
      <c r="E171" s="91"/>
      <c r="F171" s="153" t="e">
        <f t="shared" si="2"/>
        <v>#DIV/0!</v>
      </c>
    </row>
    <row r="172" spans="1:6" s="10" customFormat="1" ht="15.75" hidden="1">
      <c r="A172" s="96" t="s">
        <v>412</v>
      </c>
      <c r="B172" s="17">
        <v>2</v>
      </c>
      <c r="C172" s="91"/>
      <c r="D172" s="91"/>
      <c r="E172" s="91"/>
      <c r="F172" s="153" t="e">
        <f t="shared" si="2"/>
        <v>#DIV/0!</v>
      </c>
    </row>
    <row r="173" spans="1:6" s="10" customFormat="1" ht="15.75" hidden="1">
      <c r="A173" s="96" t="s">
        <v>141</v>
      </c>
      <c r="B173" s="17">
        <v>2</v>
      </c>
      <c r="C173" s="91"/>
      <c r="D173" s="91"/>
      <c r="E173" s="91"/>
      <c r="F173" s="153" t="e">
        <f t="shared" si="2"/>
        <v>#DIV/0!</v>
      </c>
    </row>
    <row r="174" spans="1:6" s="10" customFormat="1" ht="15.75" hidden="1">
      <c r="A174" s="96" t="s">
        <v>141</v>
      </c>
      <c r="B174" s="17">
        <v>2</v>
      </c>
      <c r="C174" s="91"/>
      <c r="D174" s="91"/>
      <c r="E174" s="91"/>
      <c r="F174" s="153" t="e">
        <f t="shared" si="2"/>
        <v>#DIV/0!</v>
      </c>
    </row>
    <row r="175" spans="1:6" s="10" customFormat="1" ht="15.75" hidden="1">
      <c r="A175" s="96" t="s">
        <v>141</v>
      </c>
      <c r="B175" s="17">
        <v>2</v>
      </c>
      <c r="C175" s="91"/>
      <c r="D175" s="91"/>
      <c r="E175" s="91"/>
      <c r="F175" s="153" t="e">
        <f t="shared" si="2"/>
        <v>#DIV/0!</v>
      </c>
    </row>
    <row r="176" spans="1:6" s="10" customFormat="1" ht="15.75" hidden="1">
      <c r="A176" s="96" t="s">
        <v>141</v>
      </c>
      <c r="B176" s="17">
        <v>2</v>
      </c>
      <c r="C176" s="91"/>
      <c r="D176" s="91"/>
      <c r="E176" s="91"/>
      <c r="F176" s="153" t="e">
        <f t="shared" si="2"/>
        <v>#DIV/0!</v>
      </c>
    </row>
    <row r="177" spans="1:6" s="10" customFormat="1" ht="15.75" hidden="1">
      <c r="A177" s="118" t="s">
        <v>413</v>
      </c>
      <c r="B177" s="17"/>
      <c r="C177" s="91">
        <f>SUM(C173:C176)</f>
        <v>0</v>
      </c>
      <c r="D177" s="91">
        <f>SUM(D173:D176)</f>
        <v>0</v>
      </c>
      <c r="E177" s="91">
        <f>SUM(E173:E176)</f>
        <v>0</v>
      </c>
      <c r="F177" s="153" t="e">
        <f t="shared" si="2"/>
        <v>#DIV/0!</v>
      </c>
    </row>
    <row r="178" spans="1:6" s="10" customFormat="1" ht="15.75">
      <c r="A178" s="65" t="s">
        <v>414</v>
      </c>
      <c r="B178" s="17"/>
      <c r="C178" s="91">
        <f>SUM(C167:C172)+C177</f>
        <v>120</v>
      </c>
      <c r="D178" s="91">
        <f>SUM(D167:D172)+D177</f>
        <v>120</v>
      </c>
      <c r="E178" s="91">
        <f>SUM(E167:E172)+E177</f>
        <v>89</v>
      </c>
      <c r="F178" s="153">
        <f t="shared" si="2"/>
        <v>74.16666666666667</v>
      </c>
    </row>
    <row r="179" spans="1:6" s="10" customFormat="1" ht="15.75">
      <c r="A179" s="96" t="s">
        <v>452</v>
      </c>
      <c r="B179" s="17">
        <v>2</v>
      </c>
      <c r="C179" s="91">
        <v>514</v>
      </c>
      <c r="D179" s="91">
        <v>514</v>
      </c>
      <c r="E179" s="91">
        <v>465</v>
      </c>
      <c r="F179" s="153">
        <f t="shared" si="2"/>
        <v>90.46692607003891</v>
      </c>
    </row>
    <row r="180" spans="1:6" s="10" customFormat="1" ht="15.75" hidden="1">
      <c r="A180" s="96" t="s">
        <v>415</v>
      </c>
      <c r="B180" s="17">
        <v>2</v>
      </c>
      <c r="C180" s="91"/>
      <c r="D180" s="91"/>
      <c r="E180" s="91"/>
      <c r="F180" s="153" t="e">
        <f t="shared" si="2"/>
        <v>#DIV/0!</v>
      </c>
    </row>
    <row r="181" spans="1:6" s="10" customFormat="1" ht="15.75" hidden="1">
      <c r="A181" s="96" t="s">
        <v>416</v>
      </c>
      <c r="B181" s="17">
        <v>2</v>
      </c>
      <c r="C181" s="91"/>
      <c r="D181" s="91"/>
      <c r="E181" s="91"/>
      <c r="F181" s="153" t="e">
        <f t="shared" si="2"/>
        <v>#DIV/0!</v>
      </c>
    </row>
    <row r="182" spans="1:6" s="10" customFormat="1" ht="15.75">
      <c r="A182" s="119" t="s">
        <v>417</v>
      </c>
      <c r="B182" s="17"/>
      <c r="C182" s="91">
        <f>SUM(C179:C181)</f>
        <v>514</v>
      </c>
      <c r="D182" s="91">
        <f>SUM(D179:D181)</f>
        <v>514</v>
      </c>
      <c r="E182" s="91">
        <f>SUM(E179:E181)</f>
        <v>465</v>
      </c>
      <c r="F182" s="153">
        <f t="shared" si="2"/>
        <v>90.46692607003891</v>
      </c>
    </row>
    <row r="183" spans="1:6" s="10" customFormat="1" ht="15.75" hidden="1">
      <c r="A183" s="65" t="s">
        <v>418</v>
      </c>
      <c r="B183" s="17"/>
      <c r="C183" s="91"/>
      <c r="D183" s="91"/>
      <c r="E183" s="91"/>
      <c r="F183" s="153" t="e">
        <f t="shared" si="2"/>
        <v>#DIV/0!</v>
      </c>
    </row>
    <row r="184" spans="1:6" s="10" customFormat="1" ht="15.75" hidden="1">
      <c r="A184" s="65" t="s">
        <v>419</v>
      </c>
      <c r="B184" s="17"/>
      <c r="C184" s="91"/>
      <c r="D184" s="91"/>
      <c r="E184" s="91"/>
      <c r="F184" s="153" t="e">
        <f t="shared" si="2"/>
        <v>#DIV/0!</v>
      </c>
    </row>
    <row r="185" spans="1:6" s="10" customFormat="1" ht="15.75" hidden="1">
      <c r="A185" s="96" t="s">
        <v>420</v>
      </c>
      <c r="B185" s="17">
        <v>2</v>
      </c>
      <c r="C185" s="91"/>
      <c r="D185" s="91"/>
      <c r="E185" s="91"/>
      <c r="F185" s="153" t="e">
        <f t="shared" si="2"/>
        <v>#DIV/0!</v>
      </c>
    </row>
    <row r="186" spans="1:6" s="10" customFormat="1" ht="15.75" hidden="1">
      <c r="A186" s="96" t="s">
        <v>421</v>
      </c>
      <c r="B186" s="17">
        <v>2</v>
      </c>
      <c r="C186" s="91"/>
      <c r="D186" s="91"/>
      <c r="E186" s="91"/>
      <c r="F186" s="153" t="e">
        <f t="shared" si="2"/>
        <v>#DIV/0!</v>
      </c>
    </row>
    <row r="187" spans="1:6" s="10" customFormat="1" ht="15.75" hidden="1">
      <c r="A187" s="96" t="s">
        <v>422</v>
      </c>
      <c r="B187" s="17">
        <v>2</v>
      </c>
      <c r="C187" s="91"/>
      <c r="D187" s="91"/>
      <c r="E187" s="91"/>
      <c r="F187" s="153" t="e">
        <f t="shared" si="2"/>
        <v>#DIV/0!</v>
      </c>
    </row>
    <row r="188" spans="1:6" s="10" customFormat="1" ht="15.75">
      <c r="A188" s="96" t="s">
        <v>423</v>
      </c>
      <c r="B188" s="17">
        <v>2</v>
      </c>
      <c r="C188" s="91">
        <v>50</v>
      </c>
      <c r="D188" s="91">
        <v>50</v>
      </c>
      <c r="E188" s="91">
        <v>27</v>
      </c>
      <c r="F188" s="153">
        <f t="shared" si="2"/>
        <v>54</v>
      </c>
    </row>
    <row r="189" spans="1:6" s="10" customFormat="1" ht="15.75">
      <c r="A189" s="65" t="s">
        <v>424</v>
      </c>
      <c r="B189" s="17"/>
      <c r="C189" s="91">
        <f>SUM(C185:C188)</f>
        <v>50</v>
      </c>
      <c r="D189" s="91">
        <f>SUM(D185:D188)</f>
        <v>50</v>
      </c>
      <c r="E189" s="91">
        <f>SUM(E185:E188)</f>
        <v>27</v>
      </c>
      <c r="F189" s="153">
        <f t="shared" si="2"/>
        <v>54</v>
      </c>
    </row>
    <row r="190" spans="1:6" s="10" customFormat="1" ht="31.5" hidden="1">
      <c r="A190" s="96" t="s">
        <v>425</v>
      </c>
      <c r="B190" s="17">
        <v>2</v>
      </c>
      <c r="C190" s="91"/>
      <c r="D190" s="91"/>
      <c r="E190" s="91"/>
      <c r="F190" s="153" t="e">
        <f t="shared" si="2"/>
        <v>#DIV/0!</v>
      </c>
    </row>
    <row r="191" spans="1:6" s="10" customFormat="1" ht="31.5" hidden="1">
      <c r="A191" s="96" t="s">
        <v>426</v>
      </c>
      <c r="B191" s="17">
        <v>2</v>
      </c>
      <c r="C191" s="91"/>
      <c r="D191" s="91"/>
      <c r="E191" s="91"/>
      <c r="F191" s="153" t="e">
        <f t="shared" si="2"/>
        <v>#DIV/0!</v>
      </c>
    </row>
    <row r="192" spans="1:6" s="10" customFormat="1" ht="31.5" hidden="1">
      <c r="A192" s="96" t="s">
        <v>427</v>
      </c>
      <c r="B192" s="17">
        <v>2</v>
      </c>
      <c r="C192" s="91"/>
      <c r="D192" s="91"/>
      <c r="E192" s="91"/>
      <c r="F192" s="153" t="e">
        <f t="shared" si="2"/>
        <v>#DIV/0!</v>
      </c>
    </row>
    <row r="193" spans="1:6" s="10" customFormat="1" ht="15.75" hidden="1">
      <c r="A193" s="96" t="s">
        <v>428</v>
      </c>
      <c r="B193" s="17">
        <v>2</v>
      </c>
      <c r="C193" s="91"/>
      <c r="D193" s="91"/>
      <c r="E193" s="91"/>
      <c r="F193" s="153" t="e">
        <f t="shared" si="2"/>
        <v>#DIV/0!</v>
      </c>
    </row>
    <row r="194" spans="1:6" s="10" customFormat="1" ht="15.75" hidden="1">
      <c r="A194" s="65" t="s">
        <v>429</v>
      </c>
      <c r="B194" s="115"/>
      <c r="C194" s="91">
        <f>SUM(C190:C193)</f>
        <v>0</v>
      </c>
      <c r="D194" s="91">
        <f>SUM(D190:D193)</f>
        <v>0</v>
      </c>
      <c r="E194" s="91">
        <f>SUM(E190:E193)</f>
        <v>0</v>
      </c>
      <c r="F194" s="153" t="e">
        <f t="shared" si="2"/>
        <v>#DIV/0!</v>
      </c>
    </row>
    <row r="195" spans="1:6" s="10" customFormat="1" ht="15.75" hidden="1">
      <c r="A195" s="96" t="s">
        <v>530</v>
      </c>
      <c r="B195" s="115">
        <v>2</v>
      </c>
      <c r="C195" s="91"/>
      <c r="D195" s="91"/>
      <c r="E195" s="91"/>
      <c r="F195" s="153" t="e">
        <f t="shared" si="2"/>
        <v>#DIV/0!</v>
      </c>
    </row>
    <row r="196" spans="1:6" s="10" customFormat="1" ht="63" hidden="1">
      <c r="A196" s="96" t="s">
        <v>430</v>
      </c>
      <c r="B196" s="115"/>
      <c r="C196" s="91"/>
      <c r="D196" s="91"/>
      <c r="E196" s="91"/>
      <c r="F196" s="153" t="e">
        <f t="shared" si="2"/>
        <v>#DIV/0!</v>
      </c>
    </row>
    <row r="197" spans="1:6" s="10" customFormat="1" ht="31.5" hidden="1">
      <c r="A197" s="96" t="s">
        <v>432</v>
      </c>
      <c r="B197" s="115">
        <v>2</v>
      </c>
      <c r="C197" s="91"/>
      <c r="D197" s="91"/>
      <c r="E197" s="91"/>
      <c r="F197" s="153" t="e">
        <f t="shared" si="2"/>
        <v>#DIV/0!</v>
      </c>
    </row>
    <row r="198" spans="1:6" s="10" customFormat="1" ht="15.75" hidden="1">
      <c r="A198" s="96" t="s">
        <v>433</v>
      </c>
      <c r="B198" s="115"/>
      <c r="C198" s="91"/>
      <c r="D198" s="91"/>
      <c r="E198" s="91"/>
      <c r="F198" s="153" t="e">
        <f t="shared" si="2"/>
        <v>#DIV/0!</v>
      </c>
    </row>
    <row r="199" spans="1:6" s="10" customFormat="1" ht="15.75" hidden="1">
      <c r="A199" s="118" t="s">
        <v>431</v>
      </c>
      <c r="B199" s="115"/>
      <c r="C199" s="91">
        <f>SUM(C197:C198)</f>
        <v>0</v>
      </c>
      <c r="D199" s="91">
        <f>SUM(D197:D198)</f>
        <v>0</v>
      </c>
      <c r="E199" s="91">
        <f>SUM(E197:E198)</f>
        <v>0</v>
      </c>
      <c r="F199" s="153" t="e">
        <f t="shared" si="2"/>
        <v>#DIV/0!</v>
      </c>
    </row>
    <row r="200" spans="1:6" s="10" customFormat="1" ht="15.75" hidden="1">
      <c r="A200" s="96" t="s">
        <v>141</v>
      </c>
      <c r="B200" s="115"/>
      <c r="C200" s="91"/>
      <c r="D200" s="91"/>
      <c r="E200" s="91"/>
      <c r="F200" s="153" t="e">
        <f t="shared" si="2"/>
        <v>#DIV/0!</v>
      </c>
    </row>
    <row r="201" spans="1:6" s="10" customFormat="1" ht="15.75" hidden="1">
      <c r="A201" s="96" t="s">
        <v>141</v>
      </c>
      <c r="B201" s="115"/>
      <c r="C201" s="91"/>
      <c r="D201" s="91"/>
      <c r="E201" s="91"/>
      <c r="F201" s="153" t="e">
        <f aca="true" t="shared" si="3" ref="F201:F264">E201/D201*100</f>
        <v>#DIV/0!</v>
      </c>
    </row>
    <row r="202" spans="1:6" s="10" customFormat="1" ht="31.5" hidden="1">
      <c r="A202" s="118" t="s">
        <v>434</v>
      </c>
      <c r="B202" s="115"/>
      <c r="C202" s="91">
        <f>SUM(C200:C201)</f>
        <v>0</v>
      </c>
      <c r="D202" s="91">
        <f>SUM(D200:D201)</f>
        <v>0</v>
      </c>
      <c r="E202" s="91">
        <f>SUM(E200:E201)</f>
        <v>0</v>
      </c>
      <c r="F202" s="153" t="e">
        <f t="shared" si="3"/>
        <v>#DIV/0!</v>
      </c>
    </row>
    <row r="203" spans="1:6" s="10" customFormat="1" ht="15.75" hidden="1">
      <c r="A203" s="65" t="s">
        <v>531</v>
      </c>
      <c r="B203" s="115"/>
      <c r="C203" s="91">
        <f>SUM(C196)+C199+C202</f>
        <v>0</v>
      </c>
      <c r="D203" s="91">
        <f>SUM(D196)+D199+D202</f>
        <v>0</v>
      </c>
      <c r="E203" s="91">
        <f>SUM(E196)+E199+E202</f>
        <v>0</v>
      </c>
      <c r="F203" s="153" t="e">
        <f t="shared" si="3"/>
        <v>#DIV/0!</v>
      </c>
    </row>
    <row r="204" spans="1:6" s="10" customFormat="1" ht="15.75">
      <c r="A204" s="44" t="s">
        <v>403</v>
      </c>
      <c r="B204" s="111"/>
      <c r="C204" s="93">
        <f>SUM(C205:C205:C207)</f>
        <v>809</v>
      </c>
      <c r="D204" s="93">
        <f>SUM(D205:D205:D207)</f>
        <v>907</v>
      </c>
      <c r="E204" s="93">
        <f>SUM(E205:E205:E207)</f>
        <v>804</v>
      </c>
      <c r="F204" s="153">
        <f t="shared" si="3"/>
        <v>88.64388092613011</v>
      </c>
    </row>
    <row r="205" spans="1:6" s="10" customFormat="1" ht="15.75">
      <c r="A205" s="96" t="s">
        <v>477</v>
      </c>
      <c r="B205" s="109">
        <v>1</v>
      </c>
      <c r="C205" s="91">
        <f>SUMIF($B$151:$B$204,"1",C$151:C$204)</f>
        <v>0</v>
      </c>
      <c r="D205" s="91">
        <f>SUMIF($B$151:$B$204,"1",D$151:D$204)</f>
        <v>0</v>
      </c>
      <c r="E205" s="91">
        <f>SUMIF($B$151:$B$204,"1",E$151:E$204)</f>
        <v>0</v>
      </c>
      <c r="F205" s="153"/>
    </row>
    <row r="206" spans="1:6" s="10" customFormat="1" ht="15.75">
      <c r="A206" s="96" t="s">
        <v>293</v>
      </c>
      <c r="B206" s="109">
        <v>2</v>
      </c>
      <c r="C206" s="91">
        <f>SUMIF($B$151:$B$204,"2",C$151:C$204)</f>
        <v>809</v>
      </c>
      <c r="D206" s="91">
        <f>SUMIF($B$151:$B$204,"2",D$151:D$204)</f>
        <v>907</v>
      </c>
      <c r="E206" s="91">
        <f>SUMIF($B$151:$B$204,"2",E$151:E$204)</f>
        <v>804</v>
      </c>
      <c r="F206" s="153">
        <f t="shared" si="3"/>
        <v>88.64388092613011</v>
      </c>
    </row>
    <row r="207" spans="1:6" s="10" customFormat="1" ht="15.75">
      <c r="A207" s="96" t="s">
        <v>148</v>
      </c>
      <c r="B207" s="109">
        <v>3</v>
      </c>
      <c r="C207" s="91">
        <f>SUMIF($B$151:$B$204,"3",C$151:C$204)</f>
        <v>0</v>
      </c>
      <c r="D207" s="91">
        <f>SUMIF($B$151:$B$204,"3",D$151:D$204)</f>
        <v>0</v>
      </c>
      <c r="E207" s="91">
        <f>SUMIF($B$151:$B$204,"3",E$151:E$204)</f>
        <v>0</v>
      </c>
      <c r="F207" s="153"/>
    </row>
    <row r="208" spans="1:6" s="10" customFormat="1" ht="15.75" hidden="1">
      <c r="A208" s="69" t="s">
        <v>435</v>
      </c>
      <c r="B208" s="17"/>
      <c r="C208" s="93"/>
      <c r="D208" s="93"/>
      <c r="E208" s="93"/>
      <c r="F208" s="153" t="e">
        <f t="shared" si="3"/>
        <v>#DIV/0!</v>
      </c>
    </row>
    <row r="209" spans="1:6" s="10" customFormat="1" ht="15.75" hidden="1">
      <c r="A209" s="96" t="s">
        <v>140</v>
      </c>
      <c r="B209" s="115"/>
      <c r="C209" s="91"/>
      <c r="D209" s="91"/>
      <c r="E209" s="91"/>
      <c r="F209" s="153" t="e">
        <f t="shared" si="3"/>
        <v>#DIV/0!</v>
      </c>
    </row>
    <row r="210" spans="1:6" s="10" customFormat="1" ht="15.75" hidden="1">
      <c r="A210" s="119" t="s">
        <v>436</v>
      </c>
      <c r="B210" s="115"/>
      <c r="C210" s="91">
        <f>SUM(C209)</f>
        <v>0</v>
      </c>
      <c r="D210" s="91">
        <f>SUM(D209)</f>
        <v>0</v>
      </c>
      <c r="E210" s="91">
        <f>SUM(E209)</f>
        <v>0</v>
      </c>
      <c r="F210" s="153" t="e">
        <f t="shared" si="3"/>
        <v>#DIV/0!</v>
      </c>
    </row>
    <row r="211" spans="1:6" s="10" customFormat="1" ht="15.75" hidden="1">
      <c r="A211" s="96" t="s">
        <v>437</v>
      </c>
      <c r="B211" s="115">
        <v>2</v>
      </c>
      <c r="C211" s="91"/>
      <c r="D211" s="91"/>
      <c r="E211" s="91"/>
      <c r="F211" s="153" t="e">
        <f t="shared" si="3"/>
        <v>#DIV/0!</v>
      </c>
    </row>
    <row r="212" spans="1:6" s="10" customFormat="1" ht="15.75" hidden="1">
      <c r="A212" s="96" t="s">
        <v>141</v>
      </c>
      <c r="B212" s="115">
        <v>2</v>
      </c>
      <c r="C212" s="91"/>
      <c r="D212" s="91"/>
      <c r="E212" s="91"/>
      <c r="F212" s="153" t="e">
        <f t="shared" si="3"/>
        <v>#DIV/0!</v>
      </c>
    </row>
    <row r="213" spans="1:6" s="10" customFormat="1" ht="15.75" hidden="1">
      <c r="A213" s="96" t="s">
        <v>141</v>
      </c>
      <c r="B213" s="115">
        <v>2</v>
      </c>
      <c r="C213" s="91"/>
      <c r="D213" s="91"/>
      <c r="E213" s="91"/>
      <c r="F213" s="153" t="e">
        <f t="shared" si="3"/>
        <v>#DIV/0!</v>
      </c>
    </row>
    <row r="214" spans="1:6" s="10" customFormat="1" ht="31.5" hidden="1">
      <c r="A214" s="118" t="s">
        <v>439</v>
      </c>
      <c r="B214" s="115"/>
      <c r="C214" s="91">
        <f>SUM(C212:C213)</f>
        <v>0</v>
      </c>
      <c r="D214" s="91">
        <f>SUM(D212:D213)</f>
        <v>0</v>
      </c>
      <c r="E214" s="91">
        <f>SUM(E212:E213)</f>
        <v>0</v>
      </c>
      <c r="F214" s="153" t="e">
        <f t="shared" si="3"/>
        <v>#DIV/0!</v>
      </c>
    </row>
    <row r="215" spans="1:6" s="10" customFormat="1" ht="15.75" hidden="1">
      <c r="A215" s="65" t="s">
        <v>438</v>
      </c>
      <c r="B215" s="115"/>
      <c r="C215" s="91">
        <f>C211+C214</f>
        <v>0</v>
      </c>
      <c r="D215" s="91">
        <f>D211+D214</f>
        <v>0</v>
      </c>
      <c r="E215" s="91">
        <f>E211+E214</f>
        <v>0</v>
      </c>
      <c r="F215" s="153" t="e">
        <f t="shared" si="3"/>
        <v>#DIV/0!</v>
      </c>
    </row>
    <row r="216" spans="1:6" s="10" customFormat="1" ht="15.75" hidden="1">
      <c r="A216" s="96" t="s">
        <v>140</v>
      </c>
      <c r="B216" s="115">
        <v>2</v>
      </c>
      <c r="C216" s="91"/>
      <c r="D216" s="91"/>
      <c r="E216" s="91"/>
      <c r="F216" s="153" t="e">
        <f t="shared" si="3"/>
        <v>#DIV/0!</v>
      </c>
    </row>
    <row r="217" spans="1:6" s="10" customFormat="1" ht="15.75" hidden="1">
      <c r="A217" s="96" t="s">
        <v>140</v>
      </c>
      <c r="B217" s="115">
        <v>2</v>
      </c>
      <c r="C217" s="91"/>
      <c r="D217" s="91"/>
      <c r="E217" s="91"/>
      <c r="F217" s="153" t="e">
        <f t="shared" si="3"/>
        <v>#DIV/0!</v>
      </c>
    </row>
    <row r="218" spans="1:6" s="10" customFormat="1" ht="15.75" hidden="1">
      <c r="A218" s="96" t="s">
        <v>140</v>
      </c>
      <c r="B218" s="115">
        <v>2</v>
      </c>
      <c r="C218" s="91"/>
      <c r="D218" s="91"/>
      <c r="E218" s="91"/>
      <c r="F218" s="153" t="e">
        <f t="shared" si="3"/>
        <v>#DIV/0!</v>
      </c>
    </row>
    <row r="219" spans="1:6" s="10" customFormat="1" ht="15.75" hidden="1">
      <c r="A219" s="119" t="s">
        <v>440</v>
      </c>
      <c r="B219" s="115"/>
      <c r="C219" s="91">
        <f>SUM(C216:C218)</f>
        <v>0</v>
      </c>
      <c r="D219" s="91">
        <f>SUM(D216:D218)</f>
        <v>0</v>
      </c>
      <c r="E219" s="91">
        <f>SUM(E216:E218)</f>
        <v>0</v>
      </c>
      <c r="F219" s="153" t="e">
        <f t="shared" si="3"/>
        <v>#DIV/0!</v>
      </c>
    </row>
    <row r="220" spans="1:6" s="10" customFormat="1" ht="15.75" hidden="1">
      <c r="A220" s="96" t="s">
        <v>441</v>
      </c>
      <c r="B220" s="115">
        <v>2</v>
      </c>
      <c r="C220" s="91"/>
      <c r="D220" s="91"/>
      <c r="E220" s="91"/>
      <c r="F220" s="153" t="e">
        <f t="shared" si="3"/>
        <v>#DIV/0!</v>
      </c>
    </row>
    <row r="221" spans="1:6" s="10" customFormat="1" ht="15.75" hidden="1">
      <c r="A221" s="96" t="s">
        <v>442</v>
      </c>
      <c r="B221" s="115">
        <v>2</v>
      </c>
      <c r="C221" s="91"/>
      <c r="D221" s="91"/>
      <c r="E221" s="91"/>
      <c r="F221" s="153" t="e">
        <f t="shared" si="3"/>
        <v>#DIV/0!</v>
      </c>
    </row>
    <row r="222" spans="1:6" s="10" customFormat="1" ht="15.75" hidden="1">
      <c r="A222" s="65" t="s">
        <v>443</v>
      </c>
      <c r="B222" s="115"/>
      <c r="C222" s="91">
        <f>SUM(C220:C221)</f>
        <v>0</v>
      </c>
      <c r="D222" s="91">
        <f>SUM(D220:D221)</f>
        <v>0</v>
      </c>
      <c r="E222" s="91">
        <f>SUM(E220:E221)</f>
        <v>0</v>
      </c>
      <c r="F222" s="153" t="e">
        <f t="shared" si="3"/>
        <v>#DIV/0!</v>
      </c>
    </row>
    <row r="223" spans="1:6" s="10" customFormat="1" ht="15.75" hidden="1">
      <c r="A223" s="65" t="s">
        <v>444</v>
      </c>
      <c r="B223" s="115">
        <v>2</v>
      </c>
      <c r="C223" s="91"/>
      <c r="D223" s="91"/>
      <c r="E223" s="91"/>
      <c r="F223" s="153" t="e">
        <f t="shared" si="3"/>
        <v>#DIV/0!</v>
      </c>
    </row>
    <row r="224" spans="1:6" s="10" customFormat="1" ht="15.75" hidden="1">
      <c r="A224" s="44" t="s">
        <v>435</v>
      </c>
      <c r="B224" s="111"/>
      <c r="C224" s="93">
        <f>SUM(C225:C225:C227)</f>
        <v>0</v>
      </c>
      <c r="D224" s="93">
        <f>SUM(D225:D225:D227)</f>
        <v>0</v>
      </c>
      <c r="E224" s="93">
        <f>SUM(E225:E225:E227)</f>
        <v>0</v>
      </c>
      <c r="F224" s="153" t="e">
        <f t="shared" si="3"/>
        <v>#DIV/0!</v>
      </c>
    </row>
    <row r="225" spans="1:6" s="10" customFormat="1" ht="15.75" hidden="1">
      <c r="A225" s="96" t="s">
        <v>477</v>
      </c>
      <c r="B225" s="109">
        <v>1</v>
      </c>
      <c r="C225" s="91">
        <f>SUMIF($B$208:$B$224,"1",C$208:C$224)</f>
        <v>0</v>
      </c>
      <c r="D225" s="91">
        <f>SUMIF($B$208:$B$224,"1",D$208:D$224)</f>
        <v>0</v>
      </c>
      <c r="E225" s="91">
        <f>SUMIF($B$208:$B$224,"1",E$208:E$224)</f>
        <v>0</v>
      </c>
      <c r="F225" s="153" t="e">
        <f t="shared" si="3"/>
        <v>#DIV/0!</v>
      </c>
    </row>
    <row r="226" spans="1:6" s="10" customFormat="1" ht="15.75" hidden="1">
      <c r="A226" s="96" t="s">
        <v>293</v>
      </c>
      <c r="B226" s="109">
        <v>2</v>
      </c>
      <c r="C226" s="91">
        <f>SUMIF($B$208:$B$224,"2",C$208:C$224)</f>
        <v>0</v>
      </c>
      <c r="D226" s="91">
        <f>SUMIF($B$208:$B$224,"2",D$208:D$224)</f>
        <v>0</v>
      </c>
      <c r="E226" s="91">
        <f>SUMIF($B$208:$B$224,"2",E$208:E$224)</f>
        <v>0</v>
      </c>
      <c r="F226" s="153" t="e">
        <f t="shared" si="3"/>
        <v>#DIV/0!</v>
      </c>
    </row>
    <row r="227" spans="1:6" s="10" customFormat="1" ht="15.75" hidden="1">
      <c r="A227" s="96" t="s">
        <v>148</v>
      </c>
      <c r="B227" s="109">
        <v>3</v>
      </c>
      <c r="C227" s="91">
        <f>SUMIF($B$208:$B$224,"3",C$208:C$224)</f>
        <v>0</v>
      </c>
      <c r="D227" s="91">
        <f>SUMIF($B$208:$B$224,"3",D$208:D$224)</f>
        <v>0</v>
      </c>
      <c r="E227" s="91">
        <f>SUMIF($B$208:$B$224,"3",E$208:E$224)</f>
        <v>0</v>
      </c>
      <c r="F227" s="153" t="e">
        <f t="shared" si="3"/>
        <v>#DIV/0!</v>
      </c>
    </row>
    <row r="228" spans="1:6" s="10" customFormat="1" ht="15.75" hidden="1">
      <c r="A228" s="69" t="s">
        <v>448</v>
      </c>
      <c r="B228" s="17"/>
      <c r="C228" s="93"/>
      <c r="D228" s="93"/>
      <c r="E228" s="93"/>
      <c r="F228" s="153" t="e">
        <f t="shared" si="3"/>
        <v>#DIV/0!</v>
      </c>
    </row>
    <row r="229" spans="1:6" s="10" customFormat="1" ht="15.75" hidden="1">
      <c r="A229" s="65"/>
      <c r="B229" s="17"/>
      <c r="C229" s="91"/>
      <c r="D229" s="91"/>
      <c r="E229" s="91"/>
      <c r="F229" s="153" t="e">
        <f t="shared" si="3"/>
        <v>#DIV/0!</v>
      </c>
    </row>
    <row r="230" spans="1:6" s="10" customFormat="1" ht="31.5" hidden="1">
      <c r="A230" s="65" t="s">
        <v>447</v>
      </c>
      <c r="B230" s="17"/>
      <c r="C230" s="91"/>
      <c r="D230" s="91"/>
      <c r="E230" s="91"/>
      <c r="F230" s="153" t="e">
        <f t="shared" si="3"/>
        <v>#DIV/0!</v>
      </c>
    </row>
    <row r="231" spans="1:6" s="10" customFormat="1" ht="15.75">
      <c r="A231" s="96" t="s">
        <v>546</v>
      </c>
      <c r="B231" s="17">
        <v>2</v>
      </c>
      <c r="C231" s="91">
        <v>801</v>
      </c>
      <c r="D231" s="91">
        <v>801</v>
      </c>
      <c r="E231" s="91">
        <v>801</v>
      </c>
      <c r="F231" s="153">
        <f t="shared" si="3"/>
        <v>100</v>
      </c>
    </row>
    <row r="232" spans="1:6" s="10" customFormat="1" ht="15.75">
      <c r="A232" s="96" t="s">
        <v>547</v>
      </c>
      <c r="B232" s="17">
        <v>2</v>
      </c>
      <c r="C232" s="91">
        <v>100</v>
      </c>
      <c r="D232" s="91">
        <v>100</v>
      </c>
      <c r="E232" s="91"/>
      <c r="F232" s="153">
        <f t="shared" si="3"/>
        <v>0</v>
      </c>
    </row>
    <row r="233" spans="1:6" s="10" customFormat="1" ht="47.25">
      <c r="A233" s="65" t="s">
        <v>532</v>
      </c>
      <c r="B233" s="17"/>
      <c r="C233" s="91">
        <f>SUM(C231:C232)</f>
        <v>901</v>
      </c>
      <c r="D233" s="91">
        <f>SUM(D231:D232)</f>
        <v>901</v>
      </c>
      <c r="E233" s="91">
        <f>SUM(E231:E232)</f>
        <v>801</v>
      </c>
      <c r="F233" s="153">
        <f t="shared" si="3"/>
        <v>88.90122086570477</v>
      </c>
    </row>
    <row r="234" spans="1:6" s="10" customFormat="1" ht="15.75" hidden="1">
      <c r="A234" s="65"/>
      <c r="B234" s="17"/>
      <c r="C234" s="91"/>
      <c r="D234" s="91"/>
      <c r="E234" s="91"/>
      <c r="F234" s="153" t="e">
        <f t="shared" si="3"/>
        <v>#DIV/0!</v>
      </c>
    </row>
    <row r="235" spans="1:6" s="10" customFormat="1" ht="15.75" hidden="1">
      <c r="A235" s="65" t="s">
        <v>533</v>
      </c>
      <c r="B235" s="17"/>
      <c r="C235" s="91"/>
      <c r="D235" s="91"/>
      <c r="E235" s="91"/>
      <c r="F235" s="153" t="e">
        <f t="shared" si="3"/>
        <v>#DIV/0!</v>
      </c>
    </row>
    <row r="236" spans="1:6" s="10" customFormat="1" ht="15.75">
      <c r="A236" s="44" t="s">
        <v>448</v>
      </c>
      <c r="B236" s="111"/>
      <c r="C236" s="93">
        <f>SUM(C237:C237:C239)</f>
        <v>901</v>
      </c>
      <c r="D236" s="93">
        <f>SUM(D237:D237:D239)</f>
        <v>901</v>
      </c>
      <c r="E236" s="93">
        <f>SUM(E237:E237:E239)</f>
        <v>801</v>
      </c>
      <c r="F236" s="153">
        <f t="shared" si="3"/>
        <v>88.90122086570477</v>
      </c>
    </row>
    <row r="237" spans="1:6" s="10" customFormat="1" ht="15.75">
      <c r="A237" s="96" t="s">
        <v>477</v>
      </c>
      <c r="B237" s="109">
        <v>1</v>
      </c>
      <c r="C237" s="91">
        <f>SUMIF($B$228:$B$236,"1",C$228:C$236)</f>
        <v>0</v>
      </c>
      <c r="D237" s="91">
        <f>SUMIF($B$228:$B$236,"1",D$228:D$236)</f>
        <v>0</v>
      </c>
      <c r="E237" s="91">
        <f>SUMIF($B$228:$B$236,"1",E$228:E$236)</f>
        <v>0</v>
      </c>
      <c r="F237" s="153"/>
    </row>
    <row r="238" spans="1:6" s="10" customFormat="1" ht="15.75">
      <c r="A238" s="96" t="s">
        <v>293</v>
      </c>
      <c r="B238" s="109">
        <v>2</v>
      </c>
      <c r="C238" s="91">
        <f>SUMIF($B$228:$B$236,"2",C$228:C$236)</f>
        <v>901</v>
      </c>
      <c r="D238" s="91">
        <f>SUMIF($B$228:$B$236,"2",D$228:D$236)</f>
        <v>901</v>
      </c>
      <c r="E238" s="91">
        <f>SUMIF($B$228:$B$236,"2",E$228:E$236)</f>
        <v>801</v>
      </c>
      <c r="F238" s="153">
        <f t="shared" si="3"/>
        <v>88.90122086570477</v>
      </c>
    </row>
    <row r="239" spans="1:6" s="10" customFormat="1" ht="15.75">
      <c r="A239" s="96" t="s">
        <v>148</v>
      </c>
      <c r="B239" s="109">
        <v>3</v>
      </c>
      <c r="C239" s="91">
        <f>SUMIF($B$228:$B$236,"3",C$228:C$236)</f>
        <v>0</v>
      </c>
      <c r="D239" s="91">
        <f>SUMIF($B$228:$B$236,"3",D$228:D$236)</f>
        <v>0</v>
      </c>
      <c r="E239" s="91">
        <f>SUMIF($B$228:$B$236,"3",E$228:E$236)</f>
        <v>0</v>
      </c>
      <c r="F239" s="153"/>
    </row>
    <row r="240" spans="1:6" s="10" customFormat="1" ht="15.75" hidden="1">
      <c r="A240" s="69" t="s">
        <v>449</v>
      </c>
      <c r="B240" s="17"/>
      <c r="C240" s="93"/>
      <c r="D240" s="93"/>
      <c r="E240" s="93"/>
      <c r="F240" s="153"/>
    </row>
    <row r="241" spans="1:6" s="10" customFormat="1" ht="15.75" hidden="1">
      <c r="A241" s="65"/>
      <c r="B241" s="17"/>
      <c r="C241" s="91"/>
      <c r="D241" s="91"/>
      <c r="E241" s="91"/>
      <c r="F241" s="153"/>
    </row>
    <row r="242" spans="1:6" s="10" customFormat="1" ht="31.5" hidden="1">
      <c r="A242" s="65" t="s">
        <v>450</v>
      </c>
      <c r="B242" s="17"/>
      <c r="C242" s="91"/>
      <c r="D242" s="91"/>
      <c r="E242" s="91"/>
      <c r="F242" s="153"/>
    </row>
    <row r="243" spans="1:6" s="10" customFormat="1" ht="15.75" hidden="1">
      <c r="A243" s="65"/>
      <c r="B243" s="17"/>
      <c r="C243" s="91"/>
      <c r="D243" s="91"/>
      <c r="E243" s="91"/>
      <c r="F243" s="153"/>
    </row>
    <row r="244" spans="1:6" s="10" customFormat="1" ht="31.5" hidden="1">
      <c r="A244" s="65" t="s">
        <v>534</v>
      </c>
      <c r="B244" s="17"/>
      <c r="C244" s="91"/>
      <c r="D244" s="91"/>
      <c r="E244" s="91"/>
      <c r="F244" s="153"/>
    </row>
    <row r="245" spans="1:6" s="10" customFormat="1" ht="15.75" hidden="1">
      <c r="A245" s="65"/>
      <c r="B245" s="17"/>
      <c r="C245" s="91"/>
      <c r="D245" s="91"/>
      <c r="E245" s="91"/>
      <c r="F245" s="153"/>
    </row>
    <row r="246" spans="1:6" s="10" customFormat="1" ht="15.75" hidden="1">
      <c r="A246" s="65"/>
      <c r="B246" s="17"/>
      <c r="C246" s="91"/>
      <c r="D246" s="91"/>
      <c r="E246" s="91"/>
      <c r="F246" s="153"/>
    </row>
    <row r="247" spans="1:6" s="10" customFormat="1" ht="15.75" hidden="1">
      <c r="A247" s="65" t="s">
        <v>593</v>
      </c>
      <c r="B247" s="17">
        <v>2</v>
      </c>
      <c r="C247" s="91"/>
      <c r="D247" s="91"/>
      <c r="E247" s="91"/>
      <c r="F247" s="153"/>
    </row>
    <row r="248" spans="1:6" s="10" customFormat="1" ht="15.75" hidden="1">
      <c r="A248" s="65" t="s">
        <v>535</v>
      </c>
      <c r="B248" s="17"/>
      <c r="C248" s="91"/>
      <c r="D248" s="91"/>
      <c r="E248" s="91"/>
      <c r="F248" s="153"/>
    </row>
    <row r="249" spans="1:6" s="10" customFormat="1" ht="15.75" hidden="1">
      <c r="A249" s="44" t="s">
        <v>449</v>
      </c>
      <c r="B249" s="111"/>
      <c r="C249" s="93">
        <f>SUM(C250:C250:C252)</f>
        <v>0</v>
      </c>
      <c r="D249" s="93">
        <f>SUM(D250:D250:D252)</f>
        <v>0</v>
      </c>
      <c r="E249" s="93">
        <f>SUM(E250:E250:E252)</f>
        <v>0</v>
      </c>
      <c r="F249" s="153"/>
    </row>
    <row r="250" spans="1:6" s="10" customFormat="1" ht="15.75" hidden="1">
      <c r="A250" s="96" t="s">
        <v>477</v>
      </c>
      <c r="B250" s="109">
        <v>1</v>
      </c>
      <c r="C250" s="91">
        <f>SUMIF($B$240:$B$249,"1",C$240:C$249)</f>
        <v>0</v>
      </c>
      <c r="D250" s="91">
        <f>SUMIF($B$240:$B$249,"1",D$240:D$249)</f>
        <v>0</v>
      </c>
      <c r="E250" s="91">
        <f>SUMIF($B$240:$B$249,"1",E$240:E$249)</f>
        <v>0</v>
      </c>
      <c r="F250" s="153"/>
    </row>
    <row r="251" spans="1:6" s="10" customFormat="1" ht="15.75" hidden="1">
      <c r="A251" s="96" t="s">
        <v>293</v>
      </c>
      <c r="B251" s="109">
        <v>2</v>
      </c>
      <c r="C251" s="91">
        <f>SUMIF($B$240:$B$249,"2",C$240:C$249)</f>
        <v>0</v>
      </c>
      <c r="D251" s="91">
        <f>SUMIF($B$240:$B$249,"2",D$240:D$249)</f>
        <v>0</v>
      </c>
      <c r="E251" s="91">
        <f>SUMIF($B$240:$B$249,"2",E$240:E$249)</f>
        <v>0</v>
      </c>
      <c r="F251" s="153"/>
    </row>
    <row r="252" spans="1:6" s="10" customFormat="1" ht="15.75" hidden="1">
      <c r="A252" s="96" t="s">
        <v>148</v>
      </c>
      <c r="B252" s="109">
        <v>3</v>
      </c>
      <c r="C252" s="91">
        <f>SUMIF($B$240:$B$249,"3",C$240:C$249)</f>
        <v>0</v>
      </c>
      <c r="D252" s="91">
        <f>SUMIF($B$240:$B$249,"3",D$240:D$249)</f>
        <v>0</v>
      </c>
      <c r="E252" s="91">
        <f>SUMIF($B$240:$B$249,"3",E$240:E$249)</f>
        <v>0</v>
      </c>
      <c r="F252" s="153"/>
    </row>
    <row r="253" spans="1:6" s="10" customFormat="1" ht="49.5">
      <c r="A253" s="70" t="s">
        <v>558</v>
      </c>
      <c r="B253" s="112"/>
      <c r="C253" s="92"/>
      <c r="D253" s="92"/>
      <c r="E253" s="92"/>
      <c r="F253" s="153"/>
    </row>
    <row r="254" spans="1:6" s="10" customFormat="1" ht="16.5">
      <c r="A254" s="69" t="s">
        <v>196</v>
      </c>
      <c r="B254" s="112"/>
      <c r="C254" s="92"/>
      <c r="D254" s="92"/>
      <c r="E254" s="92"/>
      <c r="F254" s="153"/>
    </row>
    <row r="255" spans="1:6" s="10" customFormat="1" ht="15" customHeight="1">
      <c r="A255" s="65" t="s">
        <v>279</v>
      </c>
      <c r="B255" s="112">
        <v>2</v>
      </c>
      <c r="C255" s="92">
        <v>10939</v>
      </c>
      <c r="D255" s="92">
        <v>11316</v>
      </c>
      <c r="E255" s="92">
        <v>11316</v>
      </c>
      <c r="F255" s="153">
        <f t="shared" si="3"/>
        <v>100</v>
      </c>
    </row>
    <row r="256" spans="1:6" s="10" customFormat="1" ht="15.75" hidden="1">
      <c r="A256" s="65" t="s">
        <v>538</v>
      </c>
      <c r="B256" s="111">
        <v>2</v>
      </c>
      <c r="C256" s="94"/>
      <c r="D256" s="94"/>
      <c r="E256" s="94"/>
      <c r="F256" s="153" t="e">
        <f t="shared" si="3"/>
        <v>#DIV/0!</v>
      </c>
    </row>
    <row r="257" spans="1:6" s="10" customFormat="1" ht="15.75" hidden="1">
      <c r="A257" s="65" t="s">
        <v>624</v>
      </c>
      <c r="B257" s="111"/>
      <c r="C257" s="94"/>
      <c r="D257" s="94"/>
      <c r="E257" s="94"/>
      <c r="F257" s="153"/>
    </row>
    <row r="258" spans="1:6" s="10" customFormat="1" ht="31.5">
      <c r="A258" s="44" t="s">
        <v>196</v>
      </c>
      <c r="B258" s="111"/>
      <c r="C258" s="93">
        <f>SUM(C259:C261)</f>
        <v>10939</v>
      </c>
      <c r="D258" s="93">
        <f>SUM(D259:D261)</f>
        <v>11316</v>
      </c>
      <c r="E258" s="93">
        <f>SUM(E259:E261)</f>
        <v>11316</v>
      </c>
      <c r="F258" s="153">
        <f t="shared" si="3"/>
        <v>100</v>
      </c>
    </row>
    <row r="259" spans="1:6" s="10" customFormat="1" ht="15.75">
      <c r="A259" s="96" t="s">
        <v>477</v>
      </c>
      <c r="B259" s="109">
        <v>1</v>
      </c>
      <c r="C259" s="91">
        <f>SUMIF($B$254:$B$258,"1",C$254:C$258)</f>
        <v>0</v>
      </c>
      <c r="D259" s="91">
        <f>SUMIF($B$254:$B$258,"1",D$254:D$258)</f>
        <v>0</v>
      </c>
      <c r="E259" s="91">
        <f>SUMIF($B$254:$B$258,"1",E$254:E$258)</f>
        <v>0</v>
      </c>
      <c r="F259" s="153"/>
    </row>
    <row r="260" spans="1:6" s="10" customFormat="1" ht="15.75">
      <c r="A260" s="96" t="s">
        <v>293</v>
      </c>
      <c r="B260" s="109">
        <v>2</v>
      </c>
      <c r="C260" s="91">
        <f>SUMIF($B$254:$B$258,"2",C$254:C$258)</f>
        <v>10939</v>
      </c>
      <c r="D260" s="91">
        <f>SUMIF($B$254:$B$258,"2",D$254:D$258)</f>
        <v>11316</v>
      </c>
      <c r="E260" s="91">
        <f>SUMIF($B$254:$B$258,"2",E$254:E$258)</f>
        <v>11316</v>
      </c>
      <c r="F260" s="153">
        <f t="shared" si="3"/>
        <v>100</v>
      </c>
    </row>
    <row r="261" spans="1:6" s="10" customFormat="1" ht="15.75">
      <c r="A261" s="96" t="s">
        <v>148</v>
      </c>
      <c r="B261" s="109">
        <v>3</v>
      </c>
      <c r="C261" s="91">
        <f>SUMIF($B$254:$B$258,"3",C$254:C$258)</f>
        <v>0</v>
      </c>
      <c r="D261" s="91">
        <f>SUMIF($B$254:$B$258,"3",D$254:D$258)</f>
        <v>0</v>
      </c>
      <c r="E261" s="91">
        <f>SUMIF($B$254:$B$258,"3",E$254:E$258)</f>
        <v>0</v>
      </c>
      <c r="F261" s="153"/>
    </row>
    <row r="262" spans="1:6" s="10" customFormat="1" ht="15.75" hidden="1">
      <c r="A262" s="69" t="s">
        <v>197</v>
      </c>
      <c r="B262" s="109"/>
      <c r="C262" s="91"/>
      <c r="D262" s="91"/>
      <c r="E262" s="91"/>
      <c r="F262" s="153" t="e">
        <f t="shared" si="3"/>
        <v>#DIV/0!</v>
      </c>
    </row>
    <row r="263" spans="1:6" s="10" customFormat="1" ht="31.5" hidden="1">
      <c r="A263" s="65" t="s">
        <v>279</v>
      </c>
      <c r="B263" s="112">
        <v>2</v>
      </c>
      <c r="C263" s="91"/>
      <c r="D263" s="91"/>
      <c r="E263" s="91"/>
      <c r="F263" s="153" t="e">
        <f t="shared" si="3"/>
        <v>#DIV/0!</v>
      </c>
    </row>
    <row r="264" spans="1:6" s="10" customFormat="1" ht="15.75" hidden="1">
      <c r="A264" s="65" t="s">
        <v>538</v>
      </c>
      <c r="B264" s="111">
        <v>2</v>
      </c>
      <c r="C264" s="94"/>
      <c r="D264" s="94"/>
      <c r="E264" s="94"/>
      <c r="F264" s="153" t="e">
        <f t="shared" si="3"/>
        <v>#DIV/0!</v>
      </c>
    </row>
    <row r="265" spans="1:6" s="10" customFormat="1" ht="15.75" hidden="1">
      <c r="A265" s="44" t="s">
        <v>197</v>
      </c>
      <c r="B265" s="111"/>
      <c r="C265" s="93">
        <f>SUM(C266:C268)</f>
        <v>0</v>
      </c>
      <c r="D265" s="93">
        <f>SUM(D266:D268)</f>
        <v>0</v>
      </c>
      <c r="E265" s="93">
        <f>SUM(E266:E268)</f>
        <v>0</v>
      </c>
      <c r="F265" s="153" t="e">
        <f aca="true" t="shared" si="4" ref="F265:F296">E265/D265*100</f>
        <v>#DIV/0!</v>
      </c>
    </row>
    <row r="266" spans="1:6" s="10" customFormat="1" ht="15.75" hidden="1">
      <c r="A266" s="96" t="s">
        <v>477</v>
      </c>
      <c r="B266" s="109">
        <v>1</v>
      </c>
      <c r="C266" s="91">
        <f>SUMIF($B$262:$B$265,"1",C$262:C$265)</f>
        <v>0</v>
      </c>
      <c r="D266" s="91">
        <f>SUMIF($B$262:$B$265,"1",D$262:D$265)</f>
        <v>0</v>
      </c>
      <c r="E266" s="91">
        <f>SUMIF($B$262:$B$265,"1",E$262:E$265)</f>
        <v>0</v>
      </c>
      <c r="F266" s="153" t="e">
        <f t="shared" si="4"/>
        <v>#DIV/0!</v>
      </c>
    </row>
    <row r="267" spans="1:6" s="10" customFormat="1" ht="15.75" hidden="1">
      <c r="A267" s="96" t="s">
        <v>293</v>
      </c>
      <c r="B267" s="109">
        <v>2</v>
      </c>
      <c r="C267" s="91">
        <f>SUMIF($B$262:$B$265,"2",C$262:C$265)</f>
        <v>0</v>
      </c>
      <c r="D267" s="91">
        <f>SUMIF($B$262:$B$265,"2",D$262:D$265)</f>
        <v>0</v>
      </c>
      <c r="E267" s="91">
        <f>SUMIF($B$262:$B$265,"2",E$262:E$265)</f>
        <v>0</v>
      </c>
      <c r="F267" s="153" t="e">
        <f t="shared" si="4"/>
        <v>#DIV/0!</v>
      </c>
    </row>
    <row r="268" spans="1:6" s="10" customFormat="1" ht="15.75" hidden="1">
      <c r="A268" s="96" t="s">
        <v>148</v>
      </c>
      <c r="B268" s="109">
        <v>3</v>
      </c>
      <c r="C268" s="91">
        <f>SUMIF($B$262:$B$265,"3",C$262:C$265)</f>
        <v>0</v>
      </c>
      <c r="D268" s="91">
        <f>SUMIF($B$262:$B$265,"3",D$262:D$265)</f>
        <v>0</v>
      </c>
      <c r="E268" s="91">
        <f>SUMIF($B$262:$B$265,"3",E$262:E$265)</f>
        <v>0</v>
      </c>
      <c r="F268" s="153" t="e">
        <f t="shared" si="4"/>
        <v>#DIV/0!</v>
      </c>
    </row>
    <row r="269" spans="1:6" s="10" customFormat="1" ht="49.5">
      <c r="A269" s="70" t="s">
        <v>100</v>
      </c>
      <c r="B269" s="112"/>
      <c r="C269" s="92"/>
      <c r="D269" s="92"/>
      <c r="E269" s="92"/>
      <c r="F269" s="153"/>
    </row>
    <row r="270" spans="1:6" s="10" customFormat="1" ht="15.75">
      <c r="A270" s="69" t="s">
        <v>194</v>
      </c>
      <c r="B270" s="111"/>
      <c r="C270" s="94"/>
      <c r="D270" s="94"/>
      <c r="E270" s="94"/>
      <c r="F270" s="153"/>
    </row>
    <row r="271" spans="1:6" s="10" customFormat="1" ht="15.75">
      <c r="A271" s="65" t="s">
        <v>278</v>
      </c>
      <c r="B271" s="111">
        <v>2</v>
      </c>
      <c r="C271" s="94"/>
      <c r="D271" s="94">
        <v>483</v>
      </c>
      <c r="E271" s="94">
        <v>483</v>
      </c>
      <c r="F271" s="153">
        <f t="shared" si="4"/>
        <v>100</v>
      </c>
    </row>
    <row r="272" spans="1:6" s="10" customFormat="1" ht="31.5" hidden="1">
      <c r="A272" s="96" t="s">
        <v>536</v>
      </c>
      <c r="B272" s="111"/>
      <c r="C272" s="94"/>
      <c r="D272" s="94"/>
      <c r="E272" s="94"/>
      <c r="F272" s="153" t="e">
        <f t="shared" si="4"/>
        <v>#DIV/0!</v>
      </c>
    </row>
    <row r="273" spans="1:6" s="10" customFormat="1" ht="31.5" hidden="1">
      <c r="A273" s="96" t="s">
        <v>290</v>
      </c>
      <c r="B273" s="111"/>
      <c r="C273" s="94"/>
      <c r="D273" s="94"/>
      <c r="E273" s="94"/>
      <c r="F273" s="153" t="e">
        <f t="shared" si="4"/>
        <v>#DIV/0!</v>
      </c>
    </row>
    <row r="274" spans="1:6" s="10" customFormat="1" ht="31.5" hidden="1">
      <c r="A274" s="96" t="s">
        <v>537</v>
      </c>
      <c r="B274" s="111"/>
      <c r="C274" s="94"/>
      <c r="D274" s="94"/>
      <c r="E274" s="94"/>
      <c r="F274" s="153" t="e">
        <f t="shared" si="4"/>
        <v>#DIV/0!</v>
      </c>
    </row>
    <row r="275" spans="1:6" s="10" customFormat="1" ht="31.5">
      <c r="A275" s="96" t="s">
        <v>289</v>
      </c>
      <c r="B275" s="111"/>
      <c r="C275" s="94"/>
      <c r="D275" s="94"/>
      <c r="E275" s="94"/>
      <c r="F275" s="153"/>
    </row>
    <row r="276" spans="1:6" s="10" customFormat="1" ht="15.75" hidden="1">
      <c r="A276" s="96" t="s">
        <v>288</v>
      </c>
      <c r="B276" s="111"/>
      <c r="C276" s="94"/>
      <c r="D276" s="94"/>
      <c r="E276" s="94"/>
      <c r="F276" s="153" t="e">
        <f t="shared" si="4"/>
        <v>#DIV/0!</v>
      </c>
    </row>
    <row r="277" spans="1:6" s="10" customFormat="1" ht="15.75" hidden="1">
      <c r="A277" s="65" t="s">
        <v>280</v>
      </c>
      <c r="B277" s="111"/>
      <c r="C277" s="94"/>
      <c r="D277" s="94"/>
      <c r="E277" s="94"/>
      <c r="F277" s="153" t="e">
        <f t="shared" si="4"/>
        <v>#DIV/0!</v>
      </c>
    </row>
    <row r="278" spans="1:6" s="10" customFormat="1" ht="15.75" customHeight="1" hidden="1">
      <c r="A278" s="65" t="s">
        <v>281</v>
      </c>
      <c r="B278" s="111"/>
      <c r="C278" s="94"/>
      <c r="D278" s="94"/>
      <c r="E278" s="94"/>
      <c r="F278" s="153" t="e">
        <f t="shared" si="4"/>
        <v>#DIV/0!</v>
      </c>
    </row>
    <row r="279" spans="1:6" s="10" customFormat="1" ht="31.5">
      <c r="A279" s="44" t="s">
        <v>194</v>
      </c>
      <c r="B279" s="111"/>
      <c r="C279" s="93">
        <f>SUM(C280:C282)</f>
        <v>0</v>
      </c>
      <c r="D279" s="93">
        <f>SUM(D280:D282)</f>
        <v>483</v>
      </c>
      <c r="E279" s="93">
        <f>SUM(E280:E282)</f>
        <v>483</v>
      </c>
      <c r="F279" s="153">
        <f t="shared" si="4"/>
        <v>100</v>
      </c>
    </row>
    <row r="280" spans="1:6" s="10" customFormat="1" ht="15.75">
      <c r="A280" s="96" t="s">
        <v>477</v>
      </c>
      <c r="B280" s="109">
        <v>1</v>
      </c>
      <c r="C280" s="91">
        <f>SUMIF($B$270:$B$279,"1",C$270:C$279)</f>
        <v>0</v>
      </c>
      <c r="D280" s="91">
        <f>SUMIF($B$270:$B$279,"1",D$270:D$279)</f>
        <v>0</v>
      </c>
      <c r="E280" s="91">
        <f>SUMIF($B$270:$B$279,"1",E$270:E$279)</f>
        <v>0</v>
      </c>
      <c r="F280" s="153"/>
    </row>
    <row r="281" spans="1:6" s="10" customFormat="1" ht="15.75">
      <c r="A281" s="96" t="s">
        <v>293</v>
      </c>
      <c r="B281" s="109">
        <v>2</v>
      </c>
      <c r="C281" s="91">
        <f>SUMIF($B$270:$B$279,"2",C$270:C$279)</f>
        <v>0</v>
      </c>
      <c r="D281" s="91">
        <f>SUMIF($B$270:$B$279,"2",D$270:D$279)</f>
        <v>483</v>
      </c>
      <c r="E281" s="91">
        <f>SUMIF($B$270:$B$279,"2",E$270:E$279)</f>
        <v>483</v>
      </c>
      <c r="F281" s="153">
        <f t="shared" si="4"/>
        <v>100</v>
      </c>
    </row>
    <row r="282" spans="1:6" s="10" customFormat="1" ht="15.75">
      <c r="A282" s="96" t="s">
        <v>148</v>
      </c>
      <c r="B282" s="109">
        <v>3</v>
      </c>
      <c r="C282" s="91">
        <f>SUMIF($B$270:$B$279,"3",C$270:C$279)</f>
        <v>0</v>
      </c>
      <c r="D282" s="91">
        <f>SUMIF($B$270:$B$279,"3",D$270:D$279)</f>
        <v>0</v>
      </c>
      <c r="E282" s="91">
        <f>SUMIF($B$270:$B$279,"3",E$270:E$279)</f>
        <v>0</v>
      </c>
      <c r="F282" s="153"/>
    </row>
    <row r="283" spans="1:6" s="10" customFormat="1" ht="15.75" hidden="1">
      <c r="A283" s="69" t="s">
        <v>195</v>
      </c>
      <c r="B283" s="111"/>
      <c r="C283" s="94"/>
      <c r="D283" s="94"/>
      <c r="E283" s="94"/>
      <c r="F283" s="153" t="e">
        <f t="shared" si="4"/>
        <v>#DIV/0!</v>
      </c>
    </row>
    <row r="284" spans="1:6" s="10" customFormat="1" ht="15.75" hidden="1">
      <c r="A284" s="65" t="s">
        <v>278</v>
      </c>
      <c r="B284" s="111"/>
      <c r="C284" s="94"/>
      <c r="D284" s="94"/>
      <c r="E284" s="94"/>
      <c r="F284" s="153" t="e">
        <f t="shared" si="4"/>
        <v>#DIV/0!</v>
      </c>
    </row>
    <row r="285" spans="1:6" s="10" customFormat="1" ht="31.5" hidden="1">
      <c r="A285" s="96" t="s">
        <v>536</v>
      </c>
      <c r="B285" s="111"/>
      <c r="C285" s="94"/>
      <c r="D285" s="94"/>
      <c r="E285" s="94"/>
      <c r="F285" s="153" t="e">
        <f t="shared" si="4"/>
        <v>#DIV/0!</v>
      </c>
    </row>
    <row r="286" spans="1:6" s="10" customFormat="1" ht="31.5" hidden="1">
      <c r="A286" s="96" t="s">
        <v>290</v>
      </c>
      <c r="B286" s="111"/>
      <c r="C286" s="94"/>
      <c r="D286" s="94"/>
      <c r="E286" s="94"/>
      <c r="F286" s="153" t="e">
        <f t="shared" si="4"/>
        <v>#DIV/0!</v>
      </c>
    </row>
    <row r="287" spans="1:6" s="10" customFormat="1" ht="31.5" hidden="1">
      <c r="A287" s="96" t="s">
        <v>537</v>
      </c>
      <c r="B287" s="111"/>
      <c r="C287" s="94"/>
      <c r="D287" s="94"/>
      <c r="E287" s="94"/>
      <c r="F287" s="153" t="e">
        <f t="shared" si="4"/>
        <v>#DIV/0!</v>
      </c>
    </row>
    <row r="288" spans="1:6" s="10" customFormat="1" ht="15.75" hidden="1">
      <c r="A288" s="96" t="s">
        <v>289</v>
      </c>
      <c r="B288" s="111"/>
      <c r="C288" s="94"/>
      <c r="D288" s="94"/>
      <c r="E288" s="94"/>
      <c r="F288" s="153" t="e">
        <f t="shared" si="4"/>
        <v>#DIV/0!</v>
      </c>
    </row>
    <row r="289" spans="1:6" s="10" customFormat="1" ht="15.75" hidden="1">
      <c r="A289" s="96" t="s">
        <v>288</v>
      </c>
      <c r="B289" s="111"/>
      <c r="C289" s="94"/>
      <c r="D289" s="94"/>
      <c r="E289" s="94"/>
      <c r="F289" s="153" t="e">
        <f t="shared" si="4"/>
        <v>#DIV/0!</v>
      </c>
    </row>
    <row r="290" spans="1:6" s="10" customFormat="1" ht="15.75" hidden="1">
      <c r="A290" s="65" t="s">
        <v>280</v>
      </c>
      <c r="B290" s="111"/>
      <c r="C290" s="94"/>
      <c r="D290" s="94"/>
      <c r="E290" s="94"/>
      <c r="F290" s="153" t="e">
        <f t="shared" si="4"/>
        <v>#DIV/0!</v>
      </c>
    </row>
    <row r="291" spans="1:6" s="10" customFormat="1" ht="31.5" hidden="1">
      <c r="A291" s="65" t="s">
        <v>281</v>
      </c>
      <c r="B291" s="111"/>
      <c r="C291" s="94"/>
      <c r="D291" s="94"/>
      <c r="E291" s="94"/>
      <c r="F291" s="153" t="e">
        <f t="shared" si="4"/>
        <v>#DIV/0!</v>
      </c>
    </row>
    <row r="292" spans="1:6" s="10" customFormat="1" ht="15.75" hidden="1">
      <c r="A292" s="44" t="s">
        <v>195</v>
      </c>
      <c r="B292" s="111"/>
      <c r="C292" s="93">
        <f>SUM(C293:C295)</f>
        <v>0</v>
      </c>
      <c r="D292" s="93">
        <f>SUM(D293:D295)</f>
        <v>0</v>
      </c>
      <c r="E292" s="93">
        <f>SUM(E293:E295)</f>
        <v>0</v>
      </c>
      <c r="F292" s="153" t="e">
        <f t="shared" si="4"/>
        <v>#DIV/0!</v>
      </c>
    </row>
    <row r="293" spans="1:6" s="10" customFormat="1" ht="15.75" hidden="1">
      <c r="A293" s="96" t="s">
        <v>477</v>
      </c>
      <c r="B293" s="109">
        <v>1</v>
      </c>
      <c r="C293" s="91">
        <f>SUMIF($B$283:$B$292,"1",C$283:C$292)</f>
        <v>0</v>
      </c>
      <c r="D293" s="91">
        <f>SUMIF($B$283:$B$292,"1",D$283:D$292)</f>
        <v>0</v>
      </c>
      <c r="E293" s="91">
        <f>SUMIF($B$283:$B$292,"1",E$283:E$292)</f>
        <v>0</v>
      </c>
      <c r="F293" s="153" t="e">
        <f t="shared" si="4"/>
        <v>#DIV/0!</v>
      </c>
    </row>
    <row r="294" spans="1:6" s="10" customFormat="1" ht="15.75" hidden="1">
      <c r="A294" s="96" t="s">
        <v>293</v>
      </c>
      <c r="B294" s="109">
        <v>2</v>
      </c>
      <c r="C294" s="91">
        <f>SUMIF($B$283:$B$292,"2",C$283:C$292)</f>
        <v>0</v>
      </c>
      <c r="D294" s="91">
        <f>SUMIF($B$283:$B$292,"2",D$283:D$292)</f>
        <v>0</v>
      </c>
      <c r="E294" s="91">
        <f>SUMIF($B$283:$B$292,"2",E$283:E$292)</f>
        <v>0</v>
      </c>
      <c r="F294" s="153" t="e">
        <f t="shared" si="4"/>
        <v>#DIV/0!</v>
      </c>
    </row>
    <row r="295" spans="1:6" s="10" customFormat="1" ht="15.75" hidden="1">
      <c r="A295" s="96" t="s">
        <v>148</v>
      </c>
      <c r="B295" s="109">
        <v>3</v>
      </c>
      <c r="C295" s="91">
        <f>SUMIF($B$283:$B$292,"3",C$283:C$292)</f>
        <v>0</v>
      </c>
      <c r="D295" s="91">
        <f>SUMIF($B$283:$B$292,"3",D$283:D$292)</f>
        <v>0</v>
      </c>
      <c r="E295" s="91">
        <f>SUMIF($B$283:$B$292,"3",E$283:E$292)</f>
        <v>0</v>
      </c>
      <c r="F295" s="153" t="e">
        <f t="shared" si="4"/>
        <v>#DIV/0!</v>
      </c>
    </row>
    <row r="296" spans="1:8" s="10" customFormat="1" ht="16.5">
      <c r="A296" s="70" t="s">
        <v>101</v>
      </c>
      <c r="B296" s="112"/>
      <c r="C296" s="116">
        <f>C89+C117+C147+C204++C224+C236+C249+C258+C265+C279+C292</f>
        <v>26479</v>
      </c>
      <c r="D296" s="116">
        <f>D89+D117+D147+D204++D224+D236+D249+D258+D265+D279+D292</f>
        <v>33982</v>
      </c>
      <c r="E296" s="116">
        <f>E89+E117+E147+E204++E224+E236+E249+E258+E265+E279+E292</f>
        <v>33622</v>
      </c>
      <c r="F296" s="153">
        <f t="shared" si="4"/>
        <v>98.94061562003414</v>
      </c>
      <c r="H296" s="10">
        <v>33622018</v>
      </c>
    </row>
    <row r="297" ht="15.75"/>
    <row r="298" ht="15.75"/>
    <row r="299" ht="15.75" hidden="1">
      <c r="A299" s="123" t="s">
        <v>615</v>
      </c>
    </row>
    <row r="300" spans="1:3" ht="15.75" hidden="1">
      <c r="A300" s="123" t="s">
        <v>616</v>
      </c>
      <c r="C300" s="41">
        <v>10939</v>
      </c>
    </row>
    <row r="301" spans="1:3" ht="15.75" hidden="1">
      <c r="A301" s="123" t="s">
        <v>617</v>
      </c>
      <c r="C301" s="41">
        <v>22306</v>
      </c>
    </row>
    <row r="302" spans="1:3" ht="15.75" hidden="1">
      <c r="A302" s="123" t="s">
        <v>618</v>
      </c>
      <c r="C302" s="41">
        <v>-31783</v>
      </c>
    </row>
    <row r="303" spans="1:3" ht="15.75" hidden="1">
      <c r="A303" s="123" t="s">
        <v>619</v>
      </c>
      <c r="C303" s="41">
        <v>360</v>
      </c>
    </row>
    <row r="304" spans="1:3" ht="15.75" hidden="1">
      <c r="A304" s="123" t="s">
        <v>620</v>
      </c>
      <c r="C304" s="41">
        <v>53</v>
      </c>
    </row>
    <row r="305" spans="1:3" ht="15.75" hidden="1">
      <c r="A305" s="123" t="s">
        <v>621</v>
      </c>
      <c r="C305" s="41">
        <f>SUM(C300:C304)</f>
        <v>1875</v>
      </c>
    </row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92"/>
  <sheetViews>
    <sheetView zoomScalePageLayoutView="0" workbookViewId="0" topLeftCell="A157">
      <selection activeCell="C181" sqref="C181"/>
    </sheetView>
  </sheetViews>
  <sheetFormatPr defaultColWidth="9.140625" defaultRowHeight="15"/>
  <cols>
    <col min="1" max="1" width="54.7109375" style="16" customWidth="1"/>
    <col min="2" max="2" width="5.7109375" style="110" customWidth="1"/>
    <col min="3" max="6" width="8.28125" style="41" customWidth="1"/>
    <col min="7" max="7" width="9.140625" style="16" customWidth="1"/>
    <col min="8" max="8" width="11.28125" style="16" hidden="1" customWidth="1"/>
    <col min="9" max="16384" width="9.140625" style="16" customWidth="1"/>
  </cols>
  <sheetData>
    <row r="1" spans="1:6" ht="33" customHeight="1">
      <c r="A1" s="356" t="s">
        <v>560</v>
      </c>
      <c r="B1" s="356"/>
      <c r="C1" s="356"/>
      <c r="D1" s="356"/>
      <c r="E1" s="356"/>
      <c r="F1" s="356"/>
    </row>
    <row r="2" spans="1:6" ht="15.75">
      <c r="A2" s="320" t="s">
        <v>149</v>
      </c>
      <c r="B2" s="320"/>
      <c r="C2" s="320"/>
      <c r="D2" s="46"/>
      <c r="E2" s="46"/>
      <c r="F2" s="46"/>
    </row>
    <row r="3" spans="1:6" ht="15.75">
      <c r="A3" s="46"/>
      <c r="C3" s="46"/>
      <c r="D3" s="46"/>
      <c r="E3" s="46"/>
      <c r="F3" s="46"/>
    </row>
    <row r="4" spans="1:6" s="10" customFormat="1" ht="31.5">
      <c r="A4" s="17" t="s">
        <v>9</v>
      </c>
      <c r="B4" s="17" t="s">
        <v>165</v>
      </c>
      <c r="C4" s="40" t="s">
        <v>4</v>
      </c>
      <c r="D4" s="40" t="s">
        <v>613</v>
      </c>
      <c r="E4" s="40" t="s">
        <v>614</v>
      </c>
      <c r="F4" s="40" t="s">
        <v>625</v>
      </c>
    </row>
    <row r="5" spans="1:6" s="10" customFormat="1" ht="16.5">
      <c r="A5" s="70" t="s">
        <v>99</v>
      </c>
      <c r="B5" s="112"/>
      <c r="C5" s="91"/>
      <c r="D5" s="91"/>
      <c r="E5" s="91"/>
      <c r="F5" s="91"/>
    </row>
    <row r="6" spans="1:6" s="10" customFormat="1" ht="15.75">
      <c r="A6" s="69" t="s">
        <v>92</v>
      </c>
      <c r="B6" s="111"/>
      <c r="C6" s="91"/>
      <c r="D6" s="91"/>
      <c r="E6" s="91"/>
      <c r="F6" s="91"/>
    </row>
    <row r="7" spans="1:8" s="10" customFormat="1" ht="15.75">
      <c r="A7" s="44" t="s">
        <v>203</v>
      </c>
      <c r="B7" s="111"/>
      <c r="C7" s="93">
        <f>SUM(C8:C10)</f>
        <v>6952</v>
      </c>
      <c r="D7" s="93">
        <f>SUM(D8:D10)</f>
        <v>6775</v>
      </c>
      <c r="E7" s="93">
        <f>SUM(E8:E10)</f>
        <v>6558</v>
      </c>
      <c r="F7" s="154">
        <f>E7/D7*100</f>
        <v>96.7970479704797</v>
      </c>
      <c r="H7" s="10">
        <v>6557999</v>
      </c>
    </row>
    <row r="8" spans="1:6" s="10" customFormat="1" ht="15.75">
      <c r="A8" s="96" t="s">
        <v>477</v>
      </c>
      <c r="B8" s="109">
        <v>1</v>
      </c>
      <c r="C8" s="91">
        <f>COFOG!C46</f>
        <v>0</v>
      </c>
      <c r="D8" s="91">
        <f>COFOG!D46</f>
        <v>0</v>
      </c>
      <c r="E8" s="91">
        <f>COFOG!E46</f>
        <v>0</v>
      </c>
      <c r="F8" s="154"/>
    </row>
    <row r="9" spans="1:6" s="10" customFormat="1" ht="15.75">
      <c r="A9" s="96" t="s">
        <v>293</v>
      </c>
      <c r="B9" s="109">
        <v>2</v>
      </c>
      <c r="C9" s="91">
        <f>COFOG!C47</f>
        <v>6587</v>
      </c>
      <c r="D9" s="91">
        <f>COFOG!D47</f>
        <v>6387</v>
      </c>
      <c r="E9" s="91">
        <f>COFOG!E47</f>
        <v>6170</v>
      </c>
      <c r="F9" s="154">
        <f aca="true" t="shared" si="0" ref="F9:F71">E9/D9*100</f>
        <v>96.60247377485518</v>
      </c>
    </row>
    <row r="10" spans="1:6" s="10" customFormat="1" ht="15.75">
      <c r="A10" s="96" t="s">
        <v>148</v>
      </c>
      <c r="B10" s="109">
        <v>3</v>
      </c>
      <c r="C10" s="91">
        <f>COFOG!C48</f>
        <v>365</v>
      </c>
      <c r="D10" s="91">
        <f>COFOG!D48</f>
        <v>388</v>
      </c>
      <c r="E10" s="91">
        <f>COFOG!E48</f>
        <v>388</v>
      </c>
      <c r="F10" s="154">
        <f t="shared" si="0"/>
        <v>100</v>
      </c>
    </row>
    <row r="11" spans="1:8" s="10" customFormat="1" ht="31.5">
      <c r="A11" s="44" t="s">
        <v>205</v>
      </c>
      <c r="B11" s="111"/>
      <c r="C11" s="93">
        <f>SUM(C12:C14)</f>
        <v>1557</v>
      </c>
      <c r="D11" s="93">
        <f>SUM(D12:D14)</f>
        <v>1530</v>
      </c>
      <c r="E11" s="93">
        <f>SUM(E12:E14)</f>
        <v>1530</v>
      </c>
      <c r="F11" s="154">
        <f t="shared" si="0"/>
        <v>100</v>
      </c>
      <c r="H11" s="10">
        <v>1530123</v>
      </c>
    </row>
    <row r="12" spans="1:6" s="10" customFormat="1" ht="15.75">
      <c r="A12" s="96" t="s">
        <v>477</v>
      </c>
      <c r="B12" s="109">
        <v>1</v>
      </c>
      <c r="C12" s="91">
        <f>COFOG!F46</f>
        <v>0</v>
      </c>
      <c r="D12" s="91">
        <f>COFOG!G46</f>
        <v>0</v>
      </c>
      <c r="E12" s="91">
        <f>COFOG!H46</f>
        <v>0</v>
      </c>
      <c r="F12" s="154"/>
    </row>
    <row r="13" spans="1:6" s="10" customFormat="1" ht="15.75">
      <c r="A13" s="96" t="s">
        <v>293</v>
      </c>
      <c r="B13" s="109">
        <v>2</v>
      </c>
      <c r="C13" s="91">
        <f>COFOG!F47</f>
        <v>1446</v>
      </c>
      <c r="D13" s="91">
        <f>COFOG!G47</f>
        <v>1423</v>
      </c>
      <c r="E13" s="91">
        <f>COFOG!H47</f>
        <v>1423</v>
      </c>
      <c r="F13" s="154">
        <f t="shared" si="0"/>
        <v>100</v>
      </c>
    </row>
    <row r="14" spans="1:6" s="10" customFormat="1" ht="15.75">
      <c r="A14" s="96" t="s">
        <v>148</v>
      </c>
      <c r="B14" s="109">
        <v>3</v>
      </c>
      <c r="C14" s="91">
        <f>COFOG!F48</f>
        <v>111</v>
      </c>
      <c r="D14" s="91">
        <f>COFOG!G48</f>
        <v>107</v>
      </c>
      <c r="E14" s="91">
        <f>COFOG!H48</f>
        <v>107</v>
      </c>
      <c r="F14" s="154">
        <f t="shared" si="0"/>
        <v>100</v>
      </c>
    </row>
    <row r="15" spans="1:8" s="10" customFormat="1" ht="15.75">
      <c r="A15" s="44" t="s">
        <v>206</v>
      </c>
      <c r="B15" s="111"/>
      <c r="C15" s="93">
        <f>SUM(C16:C18)</f>
        <v>5696</v>
      </c>
      <c r="D15" s="93">
        <f>SUM(D16:D18)</f>
        <v>4434</v>
      </c>
      <c r="E15" s="93">
        <f>SUM(E16:E18)</f>
        <v>3780</v>
      </c>
      <c r="F15" s="154">
        <f t="shared" si="0"/>
        <v>85.25033829499323</v>
      </c>
      <c r="H15" s="10">
        <v>3779180</v>
      </c>
    </row>
    <row r="16" spans="1:6" s="10" customFormat="1" ht="15.75">
      <c r="A16" s="96" t="s">
        <v>477</v>
      </c>
      <c r="B16" s="109">
        <v>1</v>
      </c>
      <c r="C16" s="91">
        <f>COFOG!I46</f>
        <v>0</v>
      </c>
      <c r="D16" s="91">
        <f>COFOG!J46</f>
        <v>0</v>
      </c>
      <c r="E16" s="91">
        <f>COFOG!K46</f>
        <v>0</v>
      </c>
      <c r="F16" s="91">
        <f>COFOG!L46</f>
        <v>0</v>
      </c>
    </row>
    <row r="17" spans="1:6" s="10" customFormat="1" ht="15.75">
      <c r="A17" s="96" t="s">
        <v>293</v>
      </c>
      <c r="B17" s="109">
        <v>2</v>
      </c>
      <c r="C17" s="91">
        <f>COFOG!I47</f>
        <v>5696</v>
      </c>
      <c r="D17" s="91">
        <f>COFOG!J47</f>
        <v>4434</v>
      </c>
      <c r="E17" s="91">
        <f>COFOG!K47</f>
        <v>3780</v>
      </c>
      <c r="F17" s="154">
        <f t="shared" si="0"/>
        <v>85.25033829499323</v>
      </c>
    </row>
    <row r="18" spans="1:6" s="10" customFormat="1" ht="15.75">
      <c r="A18" s="96" t="s">
        <v>148</v>
      </c>
      <c r="B18" s="109">
        <v>3</v>
      </c>
      <c r="C18" s="91">
        <f>COFOG!I48</f>
        <v>0</v>
      </c>
      <c r="D18" s="91">
        <f>COFOG!J48</f>
        <v>0</v>
      </c>
      <c r="E18" s="91">
        <f>COFOG!K48</f>
        <v>0</v>
      </c>
      <c r="F18" s="154"/>
    </row>
    <row r="19" spans="1:6" s="10" customFormat="1" ht="15.75">
      <c r="A19" s="69" t="s">
        <v>207</v>
      </c>
      <c r="B19" s="111"/>
      <c r="C19" s="91"/>
      <c r="D19" s="91"/>
      <c r="E19" s="91"/>
      <c r="F19" s="154"/>
    </row>
    <row r="20" spans="1:6" s="10" customFormat="1" ht="15.75" hidden="1">
      <c r="A20" s="96" t="s">
        <v>212</v>
      </c>
      <c r="B20" s="111">
        <v>2</v>
      </c>
      <c r="C20" s="91"/>
      <c r="D20" s="91"/>
      <c r="E20" s="91"/>
      <c r="F20" s="154" t="e">
        <f t="shared" si="0"/>
        <v>#DIV/0!</v>
      </c>
    </row>
    <row r="21" spans="1:6" s="10" customFormat="1" ht="31.5" hidden="1">
      <c r="A21" s="118" t="s">
        <v>211</v>
      </c>
      <c r="B21" s="111"/>
      <c r="C21" s="91">
        <f>SUM(C22:C23)</f>
        <v>0</v>
      </c>
      <c r="D21" s="91">
        <f>SUM(D22:D23)</f>
        <v>0</v>
      </c>
      <c r="E21" s="91">
        <f>SUM(E22:E23)</f>
        <v>0</v>
      </c>
      <c r="F21" s="154" t="e">
        <f t="shared" si="0"/>
        <v>#DIV/0!</v>
      </c>
    </row>
    <row r="22" spans="1:6" s="10" customFormat="1" ht="31.5" hidden="1">
      <c r="A22" s="96" t="s">
        <v>232</v>
      </c>
      <c r="B22" s="111">
        <v>2</v>
      </c>
      <c r="C22" s="91"/>
      <c r="D22" s="91"/>
      <c r="E22" s="91"/>
      <c r="F22" s="154" t="e">
        <f t="shared" si="0"/>
        <v>#DIV/0!</v>
      </c>
    </row>
    <row r="23" spans="1:6" s="10" customFormat="1" ht="15.75" hidden="1">
      <c r="A23" s="96" t="s">
        <v>233</v>
      </c>
      <c r="B23" s="111">
        <v>2</v>
      </c>
      <c r="C23" s="91"/>
      <c r="D23" s="91"/>
      <c r="E23" s="91"/>
      <c r="F23" s="154" t="e">
        <f t="shared" si="0"/>
        <v>#DIV/0!</v>
      </c>
    </row>
    <row r="24" spans="1:6" s="10" customFormat="1" ht="15.75" hidden="1">
      <c r="A24" s="119" t="s">
        <v>208</v>
      </c>
      <c r="B24" s="111"/>
      <c r="C24" s="91">
        <f>SUM(C20:C21)</f>
        <v>0</v>
      </c>
      <c r="D24" s="91">
        <f>SUM(D20:D21)</f>
        <v>0</v>
      </c>
      <c r="E24" s="91">
        <f>SUM(E20:E21)</f>
        <v>0</v>
      </c>
      <c r="F24" s="154" t="e">
        <f t="shared" si="0"/>
        <v>#DIV/0!</v>
      </c>
    </row>
    <row r="25" spans="1:6" s="10" customFormat="1" ht="15.75" hidden="1">
      <c r="A25" s="65" t="s">
        <v>235</v>
      </c>
      <c r="B25" s="111"/>
      <c r="C25" s="91"/>
      <c r="D25" s="91"/>
      <c r="E25" s="91"/>
      <c r="F25" s="154" t="e">
        <f t="shared" si="0"/>
        <v>#DIV/0!</v>
      </c>
    </row>
    <row r="26" spans="1:6" s="10" customFormat="1" ht="15.75" hidden="1">
      <c r="A26" s="96" t="s">
        <v>231</v>
      </c>
      <c r="B26" s="111">
        <v>2</v>
      </c>
      <c r="C26" s="91"/>
      <c r="D26" s="91"/>
      <c r="E26" s="91"/>
      <c r="F26" s="154" t="e">
        <f t="shared" si="0"/>
        <v>#DIV/0!</v>
      </c>
    </row>
    <row r="27" spans="1:6" s="10" customFormat="1" ht="31.5" hidden="1">
      <c r="A27" s="96" t="s">
        <v>230</v>
      </c>
      <c r="B27" s="111">
        <v>2</v>
      </c>
      <c r="C27" s="91"/>
      <c r="D27" s="91"/>
      <c r="E27" s="91"/>
      <c r="F27" s="154" t="e">
        <f t="shared" si="0"/>
        <v>#DIV/0!</v>
      </c>
    </row>
    <row r="28" spans="1:6" s="10" customFormat="1" ht="31.5" hidden="1">
      <c r="A28" s="119" t="s">
        <v>209</v>
      </c>
      <c r="B28" s="111"/>
      <c r="C28" s="91">
        <f>SUM(C26:C27)</f>
        <v>0</v>
      </c>
      <c r="D28" s="91">
        <f>SUM(D26:D27)</f>
        <v>0</v>
      </c>
      <c r="E28" s="91">
        <f>SUM(E26:E27)</f>
        <v>0</v>
      </c>
      <c r="F28" s="154" t="e">
        <f t="shared" si="0"/>
        <v>#DIV/0!</v>
      </c>
    </row>
    <row r="29" spans="1:6" s="10" customFormat="1" ht="31.5">
      <c r="A29" s="96" t="s">
        <v>229</v>
      </c>
      <c r="B29" s="111">
        <v>2</v>
      </c>
      <c r="C29" s="91">
        <v>46</v>
      </c>
      <c r="D29" s="91">
        <v>102</v>
      </c>
      <c r="E29" s="91">
        <v>102</v>
      </c>
      <c r="F29" s="154">
        <f t="shared" si="0"/>
        <v>100</v>
      </c>
    </row>
    <row r="30" spans="1:6" s="10" customFormat="1" ht="31.5">
      <c r="A30" s="119" t="s">
        <v>228</v>
      </c>
      <c r="B30" s="111"/>
      <c r="C30" s="91">
        <f>SUM(C29)</f>
        <v>46</v>
      </c>
      <c r="D30" s="91">
        <f>SUM(D29)</f>
        <v>102</v>
      </c>
      <c r="E30" s="91">
        <f>SUM(E29)</f>
        <v>102</v>
      </c>
      <c r="F30" s="154">
        <f t="shared" si="0"/>
        <v>100</v>
      </c>
    </row>
    <row r="31" spans="1:6" s="10" customFormat="1" ht="31.5">
      <c r="A31" s="118" t="s">
        <v>234</v>
      </c>
      <c r="B31" s="111"/>
      <c r="C31" s="91"/>
      <c r="D31" s="91"/>
      <c r="E31" s="91"/>
      <c r="F31" s="154"/>
    </row>
    <row r="32" spans="1:6" s="10" customFormat="1" ht="31.5">
      <c r="A32" s="96" t="s">
        <v>225</v>
      </c>
      <c r="B32" s="111">
        <v>2</v>
      </c>
      <c r="C32" s="91">
        <v>112</v>
      </c>
      <c r="D32" s="91">
        <v>108</v>
      </c>
      <c r="E32" s="91">
        <v>108</v>
      </c>
      <c r="F32" s="154">
        <f t="shared" si="0"/>
        <v>100</v>
      </c>
    </row>
    <row r="33" spans="1:6" s="10" customFormat="1" ht="31.5">
      <c r="A33" s="96" t="s">
        <v>224</v>
      </c>
      <c r="B33" s="111">
        <v>2</v>
      </c>
      <c r="C33" s="91"/>
      <c r="D33" s="91"/>
      <c r="E33" s="91"/>
      <c r="F33" s="154"/>
    </row>
    <row r="34" spans="1:6" s="10" customFormat="1" ht="15.75">
      <c r="A34" s="119" t="s">
        <v>226</v>
      </c>
      <c r="B34" s="111"/>
      <c r="C34" s="91">
        <f>SUM(C32:C33)+C31</f>
        <v>112</v>
      </c>
      <c r="D34" s="91">
        <f>SUM(D32:D33)+D31</f>
        <v>108</v>
      </c>
      <c r="E34" s="91">
        <f>SUM(E32:E33)+E31</f>
        <v>108</v>
      </c>
      <c r="F34" s="154">
        <f t="shared" si="0"/>
        <v>100</v>
      </c>
    </row>
    <row r="35" spans="1:6" s="10" customFormat="1" ht="63" hidden="1">
      <c r="A35" s="117" t="s">
        <v>223</v>
      </c>
      <c r="B35" s="111">
        <v>2</v>
      </c>
      <c r="C35" s="91"/>
      <c r="D35" s="91"/>
      <c r="E35" s="91"/>
      <c r="F35" s="154" t="e">
        <f t="shared" si="0"/>
        <v>#DIV/0!</v>
      </c>
    </row>
    <row r="36" spans="1:6" s="10" customFormat="1" ht="63" hidden="1">
      <c r="A36" s="117" t="s">
        <v>223</v>
      </c>
      <c r="B36" s="111">
        <v>3</v>
      </c>
      <c r="C36" s="91"/>
      <c r="D36" s="91"/>
      <c r="E36" s="91"/>
      <c r="F36" s="154" t="e">
        <f t="shared" si="0"/>
        <v>#DIV/0!</v>
      </c>
    </row>
    <row r="37" spans="1:6" s="10" customFormat="1" ht="15.75" hidden="1">
      <c r="A37" s="119" t="s">
        <v>222</v>
      </c>
      <c r="B37" s="111"/>
      <c r="C37" s="91">
        <f>SUM(C35:C36)</f>
        <v>0</v>
      </c>
      <c r="D37" s="91">
        <f>SUM(D35:D36)</f>
        <v>0</v>
      </c>
      <c r="E37" s="91">
        <f>SUM(E35:E36)</f>
        <v>0</v>
      </c>
      <c r="F37" s="154" t="e">
        <f t="shared" si="0"/>
        <v>#DIV/0!</v>
      </c>
    </row>
    <row r="38" spans="1:6" s="10" customFormat="1" ht="31.5" hidden="1">
      <c r="A38" s="96" t="s">
        <v>213</v>
      </c>
      <c r="B38" s="111"/>
      <c r="C38" s="91"/>
      <c r="D38" s="91"/>
      <c r="E38" s="91"/>
      <c r="F38" s="154" t="e">
        <f t="shared" si="0"/>
        <v>#DIV/0!</v>
      </c>
    </row>
    <row r="39" spans="1:6" s="10" customFormat="1" ht="15.75" hidden="1">
      <c r="A39" s="96" t="s">
        <v>453</v>
      </c>
      <c r="B39" s="111"/>
      <c r="C39" s="91"/>
      <c r="D39" s="91"/>
      <c r="E39" s="91"/>
      <c r="F39" s="154" t="e">
        <f t="shared" si="0"/>
        <v>#DIV/0!</v>
      </c>
    </row>
    <row r="40" spans="1:6" s="10" customFormat="1" ht="15.75" hidden="1">
      <c r="A40" s="96" t="s">
        <v>454</v>
      </c>
      <c r="B40" s="111">
        <v>2</v>
      </c>
      <c r="C40" s="91"/>
      <c r="D40" s="91"/>
      <c r="E40" s="91"/>
      <c r="F40" s="154" t="e">
        <f t="shared" si="0"/>
        <v>#DIV/0!</v>
      </c>
    </row>
    <row r="41" spans="1:6" s="10" customFormat="1" ht="15.75" hidden="1">
      <c r="A41" s="96" t="s">
        <v>215</v>
      </c>
      <c r="B41" s="111"/>
      <c r="C41" s="91">
        <f>SUM(C39:C40)</f>
        <v>0</v>
      </c>
      <c r="D41" s="91">
        <f>SUM(D39:D40)</f>
        <v>0</v>
      </c>
      <c r="E41" s="91">
        <f>SUM(E39:E40)</f>
        <v>0</v>
      </c>
      <c r="F41" s="154" t="e">
        <f t="shared" si="0"/>
        <v>#DIV/0!</v>
      </c>
    </row>
    <row r="42" spans="1:6" s="10" customFormat="1" ht="31.5" hidden="1">
      <c r="A42" s="118" t="s">
        <v>217</v>
      </c>
      <c r="B42" s="111"/>
      <c r="C42" s="91">
        <f>SUM(C43:C43)</f>
        <v>0</v>
      </c>
      <c r="D42" s="91">
        <f>SUM(D43:D43)</f>
        <v>0</v>
      </c>
      <c r="E42" s="91">
        <f>SUM(E43:E43)</f>
        <v>0</v>
      </c>
      <c r="F42" s="154" t="e">
        <f t="shared" si="0"/>
        <v>#DIV/0!</v>
      </c>
    </row>
    <row r="43" spans="1:6" s="10" customFormat="1" ht="15.75" hidden="1">
      <c r="A43" s="96" t="s">
        <v>518</v>
      </c>
      <c r="B43" s="111"/>
      <c r="C43" s="91"/>
      <c r="D43" s="91"/>
      <c r="E43" s="91"/>
      <c r="F43" s="154" t="e">
        <f t="shared" si="0"/>
        <v>#DIV/0!</v>
      </c>
    </row>
    <row r="44" spans="1:6" s="10" customFormat="1" ht="31.5" hidden="1">
      <c r="A44" s="96" t="s">
        <v>214</v>
      </c>
      <c r="B44" s="111">
        <v>2</v>
      </c>
      <c r="C44" s="91"/>
      <c r="D44" s="91"/>
      <c r="E44" s="91"/>
      <c r="F44" s="154" t="e">
        <f t="shared" si="0"/>
        <v>#DIV/0!</v>
      </c>
    </row>
    <row r="45" spans="1:6" s="10" customFormat="1" ht="31.5" hidden="1">
      <c r="A45" s="96" t="s">
        <v>455</v>
      </c>
      <c r="B45" s="111">
        <v>2</v>
      </c>
      <c r="C45" s="91"/>
      <c r="D45" s="91"/>
      <c r="E45" s="91"/>
      <c r="F45" s="154" t="e">
        <f t="shared" si="0"/>
        <v>#DIV/0!</v>
      </c>
    </row>
    <row r="46" spans="1:6" s="10" customFormat="1" ht="31.5" hidden="1">
      <c r="A46" s="96" t="s">
        <v>456</v>
      </c>
      <c r="B46" s="111">
        <v>2</v>
      </c>
      <c r="C46" s="91"/>
      <c r="D46" s="91"/>
      <c r="E46" s="91"/>
      <c r="F46" s="154" t="e">
        <f t="shared" si="0"/>
        <v>#DIV/0!</v>
      </c>
    </row>
    <row r="47" spans="1:6" s="10" customFormat="1" ht="31.5" hidden="1">
      <c r="A47" s="96" t="s">
        <v>216</v>
      </c>
      <c r="B47" s="111"/>
      <c r="C47" s="91">
        <f>SUM(C45:C46)</f>
        <v>0</v>
      </c>
      <c r="D47" s="91">
        <f>SUM(D45:D46)</f>
        <v>0</v>
      </c>
      <c r="E47" s="91">
        <f>SUM(E45:E46)</f>
        <v>0</v>
      </c>
      <c r="F47" s="154" t="e">
        <f t="shared" si="0"/>
        <v>#DIV/0!</v>
      </c>
    </row>
    <row r="48" spans="1:6" s="10" customFormat="1" ht="15.75">
      <c r="A48" s="96" t="s">
        <v>218</v>
      </c>
      <c r="B48" s="111">
        <v>2</v>
      </c>
      <c r="C48" s="91">
        <v>200</v>
      </c>
      <c r="D48" s="91">
        <v>200</v>
      </c>
      <c r="E48" s="91"/>
      <c r="F48" s="154">
        <f t="shared" si="0"/>
        <v>0</v>
      </c>
    </row>
    <row r="49" spans="1:6" s="10" customFormat="1" ht="31.5" hidden="1">
      <c r="A49" s="96" t="s">
        <v>219</v>
      </c>
      <c r="B49" s="111">
        <v>2</v>
      </c>
      <c r="C49" s="91"/>
      <c r="D49" s="91"/>
      <c r="E49" s="91"/>
      <c r="F49" s="154" t="e">
        <f t="shared" si="0"/>
        <v>#DIV/0!</v>
      </c>
    </row>
    <row r="50" spans="1:6" s="10" customFormat="1" ht="31.5" hidden="1">
      <c r="A50" s="118" t="s">
        <v>220</v>
      </c>
      <c r="B50" s="111"/>
      <c r="C50" s="91">
        <f>SUM(C51)</f>
        <v>0</v>
      </c>
      <c r="D50" s="91">
        <f>SUM(D51)</f>
        <v>0</v>
      </c>
      <c r="E50" s="91">
        <f>SUM(E51)</f>
        <v>0</v>
      </c>
      <c r="F50" s="154" t="e">
        <f t="shared" si="0"/>
        <v>#DIV/0!</v>
      </c>
    </row>
    <row r="51" spans="1:6" s="10" customFormat="1" ht="15.75" hidden="1">
      <c r="A51" s="96" t="s">
        <v>227</v>
      </c>
      <c r="B51" s="111">
        <v>2</v>
      </c>
      <c r="C51" s="91"/>
      <c r="D51" s="91"/>
      <c r="E51" s="91"/>
      <c r="F51" s="154" t="e">
        <f t="shared" si="0"/>
        <v>#DIV/0!</v>
      </c>
    </row>
    <row r="52" spans="1:6" s="10" customFormat="1" ht="47.25" hidden="1">
      <c r="A52" s="96" t="s">
        <v>221</v>
      </c>
      <c r="B52" s="111"/>
      <c r="C52" s="91"/>
      <c r="D52" s="91"/>
      <c r="E52" s="91"/>
      <c r="F52" s="154" t="e">
        <f t="shared" si="0"/>
        <v>#DIV/0!</v>
      </c>
    </row>
    <row r="53" spans="1:6" s="140" customFormat="1" ht="15.75">
      <c r="A53" s="138" t="s">
        <v>494</v>
      </c>
      <c r="B53" s="139"/>
      <c r="C53" s="93">
        <f>C54+C71</f>
        <v>369</v>
      </c>
      <c r="D53" s="93">
        <f>D54+D71</f>
        <v>952</v>
      </c>
      <c r="E53" s="93">
        <f>E54+E71</f>
        <v>881</v>
      </c>
      <c r="F53" s="154">
        <f t="shared" si="0"/>
        <v>92.5420168067227</v>
      </c>
    </row>
    <row r="54" spans="1:6" s="149" customFormat="1" ht="15.75">
      <c r="A54" s="146" t="s">
        <v>495</v>
      </c>
      <c r="B54" s="147"/>
      <c r="C54" s="148">
        <f>SUM(C55:C70)</f>
        <v>294</v>
      </c>
      <c r="D54" s="148">
        <f>SUM(D55:D70)</f>
        <v>756</v>
      </c>
      <c r="E54" s="148">
        <f>SUM(E55:E70)</f>
        <v>685</v>
      </c>
      <c r="F54" s="154">
        <f t="shared" si="0"/>
        <v>90.60846560846561</v>
      </c>
    </row>
    <row r="55" spans="1:6" s="10" customFormat="1" ht="31.5">
      <c r="A55" s="96" t="s">
        <v>497</v>
      </c>
      <c r="B55" s="111">
        <v>2</v>
      </c>
      <c r="C55" s="91">
        <v>200</v>
      </c>
      <c r="D55" s="91">
        <v>20</v>
      </c>
      <c r="E55" s="91">
        <v>20</v>
      </c>
      <c r="F55" s="154">
        <f t="shared" si="0"/>
        <v>100</v>
      </c>
    </row>
    <row r="56" spans="1:6" s="10" customFormat="1" ht="31.5" hidden="1">
      <c r="A56" s="96" t="s">
        <v>505</v>
      </c>
      <c r="B56" s="111">
        <v>2</v>
      </c>
      <c r="C56" s="91"/>
      <c r="D56" s="91"/>
      <c r="E56" s="91"/>
      <c r="F56" s="154" t="e">
        <f t="shared" si="0"/>
        <v>#DIV/0!</v>
      </c>
    </row>
    <row r="57" spans="1:6" s="10" customFormat="1" ht="31.5" hidden="1">
      <c r="A57" s="96" t="s">
        <v>498</v>
      </c>
      <c r="B57" s="111">
        <v>2</v>
      </c>
      <c r="C57" s="91"/>
      <c r="D57" s="91"/>
      <c r="E57" s="91"/>
      <c r="F57" s="154" t="e">
        <f t="shared" si="0"/>
        <v>#DIV/0!</v>
      </c>
    </row>
    <row r="58" spans="1:6" s="10" customFormat="1" ht="31.5" hidden="1">
      <c r="A58" s="96" t="s">
        <v>506</v>
      </c>
      <c r="B58" s="111">
        <v>2</v>
      </c>
      <c r="C58" s="91"/>
      <c r="D58" s="91"/>
      <c r="E58" s="91"/>
      <c r="F58" s="154" t="e">
        <f t="shared" si="0"/>
        <v>#DIV/0!</v>
      </c>
    </row>
    <row r="59" spans="1:6" s="10" customFormat="1" ht="31.5">
      <c r="A59" s="96" t="s">
        <v>504</v>
      </c>
      <c r="B59" s="111">
        <v>2</v>
      </c>
      <c r="C59" s="91">
        <v>40</v>
      </c>
      <c r="D59" s="91">
        <v>40</v>
      </c>
      <c r="E59" s="91"/>
      <c r="F59" s="154">
        <f t="shared" si="0"/>
        <v>0</v>
      </c>
    </row>
    <row r="60" spans="1:6" s="10" customFormat="1" ht="15.75" hidden="1">
      <c r="A60" s="96" t="s">
        <v>503</v>
      </c>
      <c r="B60" s="111">
        <v>2</v>
      </c>
      <c r="C60" s="91"/>
      <c r="D60" s="91"/>
      <c r="E60" s="91"/>
      <c r="F60" s="154" t="e">
        <f t="shared" si="0"/>
        <v>#DIV/0!</v>
      </c>
    </row>
    <row r="61" spans="1:6" s="10" customFormat="1" ht="15.75">
      <c r="A61" s="96" t="s">
        <v>502</v>
      </c>
      <c r="B61" s="111">
        <v>2</v>
      </c>
      <c r="C61" s="91">
        <v>54</v>
      </c>
      <c r="D61" s="91">
        <v>251</v>
      </c>
      <c r="E61" s="91">
        <v>220</v>
      </c>
      <c r="F61" s="154">
        <f t="shared" si="0"/>
        <v>87.64940239043824</v>
      </c>
    </row>
    <row r="62" spans="1:6" s="10" customFormat="1" ht="15.75" hidden="1">
      <c r="A62" s="96" t="s">
        <v>501</v>
      </c>
      <c r="B62" s="111">
        <v>2</v>
      </c>
      <c r="C62" s="91"/>
      <c r="D62" s="91"/>
      <c r="E62" s="91"/>
      <c r="F62" s="154" t="e">
        <f t="shared" si="0"/>
        <v>#DIV/0!</v>
      </c>
    </row>
    <row r="63" spans="1:6" s="10" customFormat="1" ht="15.75" hidden="1">
      <c r="A63" s="96" t="s">
        <v>500</v>
      </c>
      <c r="B63" s="111">
        <v>2</v>
      </c>
      <c r="C63" s="91"/>
      <c r="D63" s="91"/>
      <c r="E63" s="91"/>
      <c r="F63" s="154" t="e">
        <f t="shared" si="0"/>
        <v>#DIV/0!</v>
      </c>
    </row>
    <row r="64" spans="1:6" s="10" customFormat="1" ht="15.75" hidden="1">
      <c r="A64" s="96" t="s">
        <v>499</v>
      </c>
      <c r="B64" s="111">
        <v>2</v>
      </c>
      <c r="C64" s="91"/>
      <c r="D64" s="91"/>
      <c r="E64" s="91"/>
      <c r="F64" s="154" t="e">
        <f t="shared" si="0"/>
        <v>#DIV/0!</v>
      </c>
    </row>
    <row r="65" spans="1:6" s="10" customFormat="1" ht="15.75" hidden="1">
      <c r="A65" s="96" t="s">
        <v>507</v>
      </c>
      <c r="B65" s="111">
        <v>2</v>
      </c>
      <c r="C65" s="91"/>
      <c r="D65" s="91"/>
      <c r="E65" s="91"/>
      <c r="F65" s="154" t="e">
        <f t="shared" si="0"/>
        <v>#DIV/0!</v>
      </c>
    </row>
    <row r="66" spans="1:6" s="10" customFormat="1" ht="15.75" hidden="1">
      <c r="A66" s="96" t="s">
        <v>508</v>
      </c>
      <c r="B66" s="111">
        <v>2</v>
      </c>
      <c r="C66" s="91"/>
      <c r="D66" s="91"/>
      <c r="E66" s="91"/>
      <c r="F66" s="154" t="e">
        <f t="shared" si="0"/>
        <v>#DIV/0!</v>
      </c>
    </row>
    <row r="67" spans="1:6" s="10" customFormat="1" ht="15.75">
      <c r="A67" s="65" t="s">
        <v>584</v>
      </c>
      <c r="B67" s="111">
        <v>2</v>
      </c>
      <c r="C67" s="91"/>
      <c r="D67" s="91">
        <v>35</v>
      </c>
      <c r="E67" s="91">
        <v>35</v>
      </c>
      <c r="F67" s="154">
        <f t="shared" si="0"/>
        <v>100</v>
      </c>
    </row>
    <row r="68" spans="1:6" s="10" customFormat="1" ht="15.75">
      <c r="A68" s="65" t="s">
        <v>585</v>
      </c>
      <c r="B68" s="111">
        <v>2</v>
      </c>
      <c r="C68" s="91"/>
      <c r="D68" s="91">
        <v>90</v>
      </c>
      <c r="E68" s="91">
        <v>90</v>
      </c>
      <c r="F68" s="154">
        <f t="shared" si="0"/>
        <v>100</v>
      </c>
    </row>
    <row r="69" spans="1:6" s="10" customFormat="1" ht="15.75">
      <c r="A69" s="65" t="s">
        <v>586</v>
      </c>
      <c r="B69" s="111">
        <v>2</v>
      </c>
      <c r="C69" s="91"/>
      <c r="D69" s="91">
        <v>220</v>
      </c>
      <c r="E69" s="91">
        <v>220</v>
      </c>
      <c r="F69" s="154">
        <f t="shared" si="0"/>
        <v>100</v>
      </c>
    </row>
    <row r="70" spans="1:6" s="10" customFormat="1" ht="15.75">
      <c r="A70" s="65" t="s">
        <v>587</v>
      </c>
      <c r="B70" s="111">
        <v>2</v>
      </c>
      <c r="C70" s="91"/>
      <c r="D70" s="91">
        <v>100</v>
      </c>
      <c r="E70" s="91">
        <v>100</v>
      </c>
      <c r="F70" s="154">
        <f t="shared" si="0"/>
        <v>100</v>
      </c>
    </row>
    <row r="71" spans="1:6" s="149" customFormat="1" ht="15.75">
      <c r="A71" s="146" t="s">
        <v>496</v>
      </c>
      <c r="B71" s="147"/>
      <c r="C71" s="148">
        <f>SUM(C72:C80)</f>
        <v>75</v>
      </c>
      <c r="D71" s="148">
        <f>SUM(D72:D80)</f>
        <v>196</v>
      </c>
      <c r="E71" s="148">
        <f>SUM(E72:E80)</f>
        <v>196</v>
      </c>
      <c r="F71" s="154">
        <f t="shared" si="0"/>
        <v>100</v>
      </c>
    </row>
    <row r="72" spans="1:6" s="10" customFormat="1" ht="15.75" hidden="1">
      <c r="A72" s="96" t="s">
        <v>509</v>
      </c>
      <c r="B72" s="111">
        <v>2</v>
      </c>
      <c r="C72" s="91"/>
      <c r="D72" s="91"/>
      <c r="E72" s="91"/>
      <c r="F72" s="154" t="e">
        <f aca="true" t="shared" si="1" ref="F72:F135">E72/D72*100</f>
        <v>#DIV/0!</v>
      </c>
    </row>
    <row r="73" spans="1:6" s="10" customFormat="1" ht="31.5" hidden="1">
      <c r="A73" s="96" t="s">
        <v>510</v>
      </c>
      <c r="B73" s="111">
        <v>2</v>
      </c>
      <c r="C73" s="91"/>
      <c r="D73" s="91"/>
      <c r="E73" s="91"/>
      <c r="F73" s="154" t="e">
        <f t="shared" si="1"/>
        <v>#DIV/0!</v>
      </c>
    </row>
    <row r="74" spans="1:6" s="10" customFormat="1" ht="47.25" hidden="1">
      <c r="A74" s="96" t="s">
        <v>511</v>
      </c>
      <c r="B74" s="111">
        <v>2</v>
      </c>
      <c r="C74" s="91"/>
      <c r="D74" s="91"/>
      <c r="E74" s="91"/>
      <c r="F74" s="154" t="e">
        <f t="shared" si="1"/>
        <v>#DIV/0!</v>
      </c>
    </row>
    <row r="75" spans="1:6" s="10" customFormat="1" ht="15.75">
      <c r="A75" s="96" t="s">
        <v>512</v>
      </c>
      <c r="B75" s="111">
        <v>2</v>
      </c>
      <c r="C75" s="91"/>
      <c r="D75" s="91">
        <v>196</v>
      </c>
      <c r="E75" s="91">
        <v>196</v>
      </c>
      <c r="F75" s="154">
        <f t="shared" si="1"/>
        <v>100</v>
      </c>
    </row>
    <row r="76" spans="1:6" s="10" customFormat="1" ht="15.75">
      <c r="A76" s="96" t="s">
        <v>513</v>
      </c>
      <c r="B76" s="111">
        <v>2</v>
      </c>
      <c r="C76" s="91">
        <v>75</v>
      </c>
      <c r="D76" s="91"/>
      <c r="E76" s="91"/>
      <c r="F76" s="154"/>
    </row>
    <row r="77" spans="1:6" s="10" customFormat="1" ht="15.75" hidden="1">
      <c r="A77" s="96" t="s">
        <v>514</v>
      </c>
      <c r="B77" s="111">
        <v>2</v>
      </c>
      <c r="C77" s="91"/>
      <c r="D77" s="91"/>
      <c r="E77" s="91"/>
      <c r="F77" s="154" t="e">
        <f t="shared" si="1"/>
        <v>#DIV/0!</v>
      </c>
    </row>
    <row r="78" spans="1:6" s="10" customFormat="1" ht="15.75" hidden="1">
      <c r="A78" s="96" t="s">
        <v>515</v>
      </c>
      <c r="B78" s="111">
        <v>2</v>
      </c>
      <c r="C78" s="91"/>
      <c r="D78" s="91"/>
      <c r="E78" s="91"/>
      <c r="F78" s="154" t="e">
        <f t="shared" si="1"/>
        <v>#DIV/0!</v>
      </c>
    </row>
    <row r="79" spans="1:6" s="10" customFormat="1" ht="15.75" hidden="1">
      <c r="A79" s="96" t="s">
        <v>516</v>
      </c>
      <c r="B79" s="111">
        <v>2</v>
      </c>
      <c r="C79" s="91"/>
      <c r="D79" s="91"/>
      <c r="E79" s="91"/>
      <c r="F79" s="154" t="e">
        <f t="shared" si="1"/>
        <v>#DIV/0!</v>
      </c>
    </row>
    <row r="80" spans="1:6" s="10" customFormat="1" ht="15.75" hidden="1">
      <c r="A80" s="96" t="s">
        <v>517</v>
      </c>
      <c r="B80" s="111">
        <v>2</v>
      </c>
      <c r="C80" s="91"/>
      <c r="D80" s="91"/>
      <c r="E80" s="91"/>
      <c r="F80" s="154" t="e">
        <f t="shared" si="1"/>
        <v>#DIV/0!</v>
      </c>
    </row>
    <row r="81" spans="1:6" s="10" customFormat="1" ht="15.75">
      <c r="A81" s="119" t="s">
        <v>210</v>
      </c>
      <c r="B81" s="111"/>
      <c r="C81" s="91">
        <f>SUM(C52:C53)+SUM(C47:C50)+C44+SUM(C41:C42)+C38</f>
        <v>569</v>
      </c>
      <c r="D81" s="91">
        <f>SUM(D52:D53)+SUM(D47:D50)+D44+SUM(D41:D42)+D38</f>
        <v>1152</v>
      </c>
      <c r="E81" s="91">
        <f>SUM(E52:E53)+SUM(E47:E50)+E44+SUM(E41:E42)+E38</f>
        <v>881</v>
      </c>
      <c r="F81" s="154">
        <f t="shared" si="1"/>
        <v>76.47569444444444</v>
      </c>
    </row>
    <row r="82" spans="1:8" s="10" customFormat="1" ht="15.75">
      <c r="A82" s="44" t="s">
        <v>207</v>
      </c>
      <c r="B82" s="111"/>
      <c r="C82" s="93">
        <f>SUM(C83:C85)</f>
        <v>727</v>
      </c>
      <c r="D82" s="93">
        <f>SUM(D83:D85)</f>
        <v>1362</v>
      </c>
      <c r="E82" s="93">
        <f>SUM(E83:E85)</f>
        <v>1091</v>
      </c>
      <c r="F82" s="154">
        <f t="shared" si="1"/>
        <v>80.10279001468429</v>
      </c>
      <c r="H82" s="10">
        <v>1090820</v>
      </c>
    </row>
    <row r="83" spans="1:6" s="10" customFormat="1" ht="15.75">
      <c r="A83" s="96" t="s">
        <v>477</v>
      </c>
      <c r="B83" s="109">
        <v>1</v>
      </c>
      <c r="C83" s="91">
        <f>SUMIF($B$19:$B$82,"1",C$19:C$82)</f>
        <v>0</v>
      </c>
      <c r="D83" s="91">
        <f>SUMIF($B$19:$B$82,"1",D$19:D$82)</f>
        <v>0</v>
      </c>
      <c r="E83" s="91">
        <f>SUMIF($B$19:$B$82,"1",E$19:E$82)</f>
        <v>0</v>
      </c>
      <c r="F83" s="154"/>
    </row>
    <row r="84" spans="1:6" s="10" customFormat="1" ht="15.75">
      <c r="A84" s="96" t="s">
        <v>293</v>
      </c>
      <c r="B84" s="109">
        <v>2</v>
      </c>
      <c r="C84" s="91">
        <f>SUMIF($B$19:$B$82,"2",C$19:C$82)</f>
        <v>727</v>
      </c>
      <c r="D84" s="91">
        <f>SUMIF($B$19:$B$82,"2",D$19:D$82)</f>
        <v>1362</v>
      </c>
      <c r="E84" s="91">
        <f>SUMIF($B$19:$B$82,"2",E$19:E$82)</f>
        <v>1091</v>
      </c>
      <c r="F84" s="154">
        <f t="shared" si="1"/>
        <v>80.10279001468429</v>
      </c>
    </row>
    <row r="85" spans="1:6" s="10" customFormat="1" ht="15.75">
      <c r="A85" s="96" t="s">
        <v>148</v>
      </c>
      <c r="B85" s="109">
        <v>3</v>
      </c>
      <c r="C85" s="91">
        <f>SUMIF($B$19:$B$82,"3",C$19:C$82)</f>
        <v>0</v>
      </c>
      <c r="D85" s="91">
        <f>SUMIF($B$19:$B$82,"3",D$19:D$82)</f>
        <v>0</v>
      </c>
      <c r="E85" s="91">
        <f>SUMIF($B$19:$B$82,"3",E$19:E$82)</f>
        <v>0</v>
      </c>
      <c r="F85" s="154"/>
    </row>
    <row r="86" spans="1:6" s="10" customFormat="1" ht="15.75">
      <c r="A86" s="68" t="s">
        <v>294</v>
      </c>
      <c r="B86" s="17"/>
      <c r="C86" s="91"/>
      <c r="D86" s="91"/>
      <c r="E86" s="91"/>
      <c r="F86" s="154"/>
    </row>
    <row r="87" spans="1:6" s="10" customFormat="1" ht="15.75" hidden="1">
      <c r="A87" s="65" t="s">
        <v>238</v>
      </c>
      <c r="B87" s="17"/>
      <c r="C87" s="91"/>
      <c r="D87" s="91"/>
      <c r="E87" s="91"/>
      <c r="F87" s="154"/>
    </row>
    <row r="88" spans="1:6" s="10" customFormat="1" ht="31.5">
      <c r="A88" s="65" t="s">
        <v>522</v>
      </c>
      <c r="B88" s="17">
        <v>2</v>
      </c>
      <c r="C88" s="91"/>
      <c r="D88" s="91">
        <v>105</v>
      </c>
      <c r="E88" s="91">
        <v>105</v>
      </c>
      <c r="F88" s="154">
        <f t="shared" si="1"/>
        <v>100</v>
      </c>
    </row>
    <row r="89" spans="1:6" s="10" customFormat="1" ht="31.5" hidden="1">
      <c r="A89" s="65" t="s">
        <v>521</v>
      </c>
      <c r="B89" s="17"/>
      <c r="C89" s="91"/>
      <c r="D89" s="91"/>
      <c r="E89" s="91"/>
      <c r="F89" s="154" t="e">
        <f t="shared" si="1"/>
        <v>#DIV/0!</v>
      </c>
    </row>
    <row r="90" spans="1:6" s="10" customFormat="1" ht="15.75" hidden="1">
      <c r="A90" s="65" t="s">
        <v>520</v>
      </c>
      <c r="B90" s="17"/>
      <c r="C90" s="91"/>
      <c r="D90" s="91"/>
      <c r="E90" s="91"/>
      <c r="F90" s="154" t="e">
        <f t="shared" si="1"/>
        <v>#DIV/0!</v>
      </c>
    </row>
    <row r="91" spans="1:6" s="10" customFormat="1" ht="15.75" hidden="1">
      <c r="A91" s="65"/>
      <c r="B91" s="17"/>
      <c r="C91" s="91"/>
      <c r="D91" s="91"/>
      <c r="E91" s="91"/>
      <c r="F91" s="154" t="e">
        <f t="shared" si="1"/>
        <v>#DIV/0!</v>
      </c>
    </row>
    <row r="92" spans="1:6" s="10" customFormat="1" ht="31.5" hidden="1">
      <c r="A92" s="65" t="s">
        <v>236</v>
      </c>
      <c r="B92" s="17"/>
      <c r="C92" s="91"/>
      <c r="D92" s="91"/>
      <c r="E92" s="91"/>
      <c r="F92" s="154" t="e">
        <f t="shared" si="1"/>
        <v>#DIV/0!</v>
      </c>
    </row>
    <row r="93" spans="1:6" s="10" customFormat="1" ht="15.75" hidden="1">
      <c r="A93" s="65"/>
      <c r="B93" s="17"/>
      <c r="C93" s="91"/>
      <c r="D93" s="91"/>
      <c r="E93" s="91"/>
      <c r="F93" s="154" t="e">
        <f t="shared" si="1"/>
        <v>#DIV/0!</v>
      </c>
    </row>
    <row r="94" spans="1:6" s="10" customFormat="1" ht="31.5" hidden="1">
      <c r="A94" s="65" t="s">
        <v>237</v>
      </c>
      <c r="B94" s="17"/>
      <c r="C94" s="91"/>
      <c r="D94" s="91"/>
      <c r="E94" s="91"/>
      <c r="F94" s="154" t="e">
        <f t="shared" si="1"/>
        <v>#DIV/0!</v>
      </c>
    </row>
    <row r="95" spans="1:6" s="10" customFormat="1" ht="15.75" hidden="1">
      <c r="A95" s="65"/>
      <c r="B95" s="17"/>
      <c r="C95" s="91"/>
      <c r="D95" s="91"/>
      <c r="E95" s="91"/>
      <c r="F95" s="154" t="e">
        <f t="shared" si="1"/>
        <v>#DIV/0!</v>
      </c>
    </row>
    <row r="96" spans="1:6" s="10" customFormat="1" ht="31.5" hidden="1">
      <c r="A96" s="65" t="s">
        <v>240</v>
      </c>
      <c r="B96" s="17"/>
      <c r="C96" s="91"/>
      <c r="D96" s="91"/>
      <c r="E96" s="91"/>
      <c r="F96" s="154" t="e">
        <f t="shared" si="1"/>
        <v>#DIV/0!</v>
      </c>
    </row>
    <row r="97" spans="1:6" s="10" customFormat="1" ht="15.75" hidden="1">
      <c r="A97" s="96" t="s">
        <v>170</v>
      </c>
      <c r="B97" s="111">
        <v>2</v>
      </c>
      <c r="C97" s="91"/>
      <c r="D97" s="91"/>
      <c r="E97" s="91"/>
      <c r="F97" s="154" t="e">
        <f t="shared" si="1"/>
        <v>#DIV/0!</v>
      </c>
    </row>
    <row r="98" spans="1:6" s="10" customFormat="1" ht="15.75" hidden="1">
      <c r="A98" s="95" t="s">
        <v>141</v>
      </c>
      <c r="B98" s="17"/>
      <c r="C98" s="91"/>
      <c r="D98" s="91"/>
      <c r="E98" s="91"/>
      <c r="F98" s="154" t="e">
        <f t="shared" si="1"/>
        <v>#DIV/0!</v>
      </c>
    </row>
    <row r="99" spans="1:6" s="10" customFormat="1" ht="15.75" hidden="1">
      <c r="A99" s="118" t="s">
        <v>169</v>
      </c>
      <c r="B99" s="17"/>
      <c r="C99" s="91">
        <f>SUM(C97:C98)</f>
        <v>0</v>
      </c>
      <c r="D99" s="91">
        <f>SUM(D97:D98)</f>
        <v>0</v>
      </c>
      <c r="E99" s="91">
        <f>SUM(E97:E98)</f>
        <v>0</v>
      </c>
      <c r="F99" s="154" t="e">
        <f t="shared" si="1"/>
        <v>#DIV/0!</v>
      </c>
    </row>
    <row r="100" spans="1:6" s="10" customFormat="1" ht="31.5">
      <c r="A100" s="96" t="s">
        <v>154</v>
      </c>
      <c r="B100" s="17">
        <v>2</v>
      </c>
      <c r="C100" s="91"/>
      <c r="D100" s="91">
        <v>420</v>
      </c>
      <c r="E100" s="91">
        <v>420</v>
      </c>
      <c r="F100" s="154">
        <f t="shared" si="1"/>
        <v>100</v>
      </c>
    </row>
    <row r="101" spans="1:6" s="10" customFormat="1" ht="15.75" hidden="1">
      <c r="A101" s="95" t="s">
        <v>246</v>
      </c>
      <c r="B101" s="111">
        <v>2</v>
      </c>
      <c r="C101" s="91"/>
      <c r="D101" s="91"/>
      <c r="E101" s="91"/>
      <c r="F101" s="154"/>
    </row>
    <row r="102" spans="1:6" s="10" customFormat="1" ht="15.75" hidden="1">
      <c r="A102" s="95" t="s">
        <v>553</v>
      </c>
      <c r="B102" s="111">
        <v>2</v>
      </c>
      <c r="C102" s="91"/>
      <c r="D102" s="91"/>
      <c r="E102" s="91"/>
      <c r="F102" s="154"/>
    </row>
    <row r="103" spans="1:6" s="10" customFormat="1" ht="15.75">
      <c r="A103" s="95" t="s">
        <v>247</v>
      </c>
      <c r="B103" s="111">
        <v>2</v>
      </c>
      <c r="C103" s="91">
        <v>-5</v>
      </c>
      <c r="D103" s="91">
        <v>-5</v>
      </c>
      <c r="E103" s="91">
        <v>-5</v>
      </c>
      <c r="F103" s="154">
        <f t="shared" si="1"/>
        <v>100</v>
      </c>
    </row>
    <row r="104" spans="1:6" s="10" customFormat="1" ht="15.75">
      <c r="A104" s="95" t="s">
        <v>554</v>
      </c>
      <c r="B104" s="111">
        <v>2</v>
      </c>
      <c r="C104" s="91">
        <v>11</v>
      </c>
      <c r="D104" s="91">
        <v>11</v>
      </c>
      <c r="E104" s="91">
        <v>11</v>
      </c>
      <c r="F104" s="154">
        <f t="shared" si="1"/>
        <v>100</v>
      </c>
    </row>
    <row r="105" spans="1:6" s="10" customFormat="1" ht="15.75">
      <c r="A105" s="95" t="s">
        <v>248</v>
      </c>
      <c r="B105" s="111">
        <v>2</v>
      </c>
      <c r="C105" s="91">
        <v>-24</v>
      </c>
      <c r="D105" s="91">
        <v>-24</v>
      </c>
      <c r="E105" s="91">
        <v>-24</v>
      </c>
      <c r="F105" s="154">
        <f t="shared" si="1"/>
        <v>100</v>
      </c>
    </row>
    <row r="106" spans="1:6" s="10" customFormat="1" ht="15.75">
      <c r="A106" s="95" t="s">
        <v>555</v>
      </c>
      <c r="B106" s="111">
        <v>2</v>
      </c>
      <c r="C106" s="91">
        <v>50</v>
      </c>
      <c r="D106" s="91">
        <v>50</v>
      </c>
      <c r="E106" s="91">
        <v>50</v>
      </c>
      <c r="F106" s="154">
        <f t="shared" si="1"/>
        <v>100</v>
      </c>
    </row>
    <row r="107" spans="1:6" s="10" customFormat="1" ht="15.75">
      <c r="A107" s="95" t="s">
        <v>556</v>
      </c>
      <c r="B107" s="17">
        <v>2</v>
      </c>
      <c r="C107" s="91">
        <v>48</v>
      </c>
      <c r="D107" s="91">
        <v>48</v>
      </c>
      <c r="E107" s="91">
        <v>48</v>
      </c>
      <c r="F107" s="154">
        <f t="shared" si="1"/>
        <v>100</v>
      </c>
    </row>
    <row r="108" spans="1:6" s="10" customFormat="1" ht="15.75">
      <c r="A108" s="95" t="s">
        <v>141</v>
      </c>
      <c r="B108" s="17"/>
      <c r="C108" s="91"/>
      <c r="D108" s="91"/>
      <c r="E108" s="91"/>
      <c r="F108" s="154"/>
    </row>
    <row r="109" spans="1:6" s="10" customFormat="1" ht="31.5">
      <c r="A109" s="118" t="s">
        <v>241</v>
      </c>
      <c r="B109" s="17"/>
      <c r="C109" s="91">
        <f>SUM(C100:C108)</f>
        <v>80</v>
      </c>
      <c r="D109" s="91">
        <f>SUM(D100:D108)</f>
        <v>500</v>
      </c>
      <c r="E109" s="91">
        <f>SUM(E100:E108)</f>
        <v>500</v>
      </c>
      <c r="F109" s="154">
        <f t="shared" si="1"/>
        <v>100</v>
      </c>
    </row>
    <row r="110" spans="1:6" s="10" customFormat="1" ht="15.75" hidden="1">
      <c r="A110" s="95" t="s">
        <v>171</v>
      </c>
      <c r="B110" s="111">
        <v>2</v>
      </c>
      <c r="C110" s="91"/>
      <c r="D110" s="91"/>
      <c r="E110" s="91"/>
      <c r="F110" s="154" t="e">
        <f t="shared" si="1"/>
        <v>#DIV/0!</v>
      </c>
    </row>
    <row r="111" spans="1:6" s="10" customFormat="1" ht="15.75" hidden="1">
      <c r="A111" s="95" t="s">
        <v>243</v>
      </c>
      <c r="B111" s="111">
        <v>2</v>
      </c>
      <c r="C111" s="91"/>
      <c r="D111" s="91"/>
      <c r="E111" s="91"/>
      <c r="F111" s="154" t="e">
        <f t="shared" si="1"/>
        <v>#DIV/0!</v>
      </c>
    </row>
    <row r="112" spans="1:6" s="10" customFormat="1" ht="15.75" hidden="1">
      <c r="A112" s="95" t="s">
        <v>244</v>
      </c>
      <c r="B112" s="111">
        <v>2</v>
      </c>
      <c r="C112" s="91"/>
      <c r="D112" s="91"/>
      <c r="E112" s="91"/>
      <c r="F112" s="154" t="e">
        <f t="shared" si="1"/>
        <v>#DIV/0!</v>
      </c>
    </row>
    <row r="113" spans="1:6" s="10" customFormat="1" ht="15.75" hidden="1">
      <c r="A113" s="95" t="s">
        <v>245</v>
      </c>
      <c r="B113" s="111">
        <v>2</v>
      </c>
      <c r="C113" s="91"/>
      <c r="D113" s="91"/>
      <c r="E113" s="91"/>
      <c r="F113" s="154" t="e">
        <f t="shared" si="1"/>
        <v>#DIV/0!</v>
      </c>
    </row>
    <row r="114" spans="1:6" s="10" customFormat="1" ht="15.75" hidden="1">
      <c r="A114" s="95" t="s">
        <v>175</v>
      </c>
      <c r="B114" s="111">
        <v>2</v>
      </c>
      <c r="C114" s="91"/>
      <c r="D114" s="91"/>
      <c r="E114" s="91"/>
      <c r="F114" s="154" t="e">
        <f t="shared" si="1"/>
        <v>#DIV/0!</v>
      </c>
    </row>
    <row r="115" spans="1:6" s="10" customFormat="1" ht="15.75" hidden="1">
      <c r="A115" s="95" t="s">
        <v>249</v>
      </c>
      <c r="B115" s="111">
        <v>2</v>
      </c>
      <c r="C115" s="91"/>
      <c r="D115" s="91"/>
      <c r="E115" s="91"/>
      <c r="F115" s="154" t="e">
        <f t="shared" si="1"/>
        <v>#DIV/0!</v>
      </c>
    </row>
    <row r="116" spans="1:6" s="10" customFormat="1" ht="15.75" hidden="1">
      <c r="A116" s="95" t="s">
        <v>251</v>
      </c>
      <c r="B116" s="17">
        <v>2</v>
      </c>
      <c r="C116" s="91"/>
      <c r="D116" s="91"/>
      <c r="E116" s="91"/>
      <c r="F116" s="154" t="e">
        <f t="shared" si="1"/>
        <v>#DIV/0!</v>
      </c>
    </row>
    <row r="117" spans="1:6" s="10" customFormat="1" ht="15.75" hidden="1">
      <c r="A117" s="95" t="s">
        <v>250</v>
      </c>
      <c r="B117" s="17">
        <v>2</v>
      </c>
      <c r="C117" s="91"/>
      <c r="D117" s="91"/>
      <c r="E117" s="91"/>
      <c r="F117" s="154" t="e">
        <f t="shared" si="1"/>
        <v>#DIV/0!</v>
      </c>
    </row>
    <row r="118" spans="1:6" s="10" customFormat="1" ht="15.75" hidden="1">
      <c r="A118" s="95" t="s">
        <v>141</v>
      </c>
      <c r="B118" s="17"/>
      <c r="C118" s="91"/>
      <c r="D118" s="91"/>
      <c r="E118" s="91"/>
      <c r="F118" s="154" t="e">
        <f t="shared" si="1"/>
        <v>#DIV/0!</v>
      </c>
    </row>
    <row r="119" spans="1:6" s="10" customFormat="1" ht="15.75" hidden="1">
      <c r="A119" s="95" t="s">
        <v>141</v>
      </c>
      <c r="B119" s="17"/>
      <c r="C119" s="91"/>
      <c r="D119" s="91"/>
      <c r="E119" s="91"/>
      <c r="F119" s="154" t="e">
        <f t="shared" si="1"/>
        <v>#DIV/0!</v>
      </c>
    </row>
    <row r="120" spans="1:6" s="10" customFormat="1" ht="15.75" hidden="1">
      <c r="A120" s="118" t="s">
        <v>242</v>
      </c>
      <c r="B120" s="17"/>
      <c r="C120" s="91">
        <f>SUM(C110:C119)</f>
        <v>0</v>
      </c>
      <c r="D120" s="91">
        <f>SUM(D110:D119)</f>
        <v>0</v>
      </c>
      <c r="E120" s="91">
        <f>SUM(E110:E119)</f>
        <v>0</v>
      </c>
      <c r="F120" s="154" t="e">
        <f t="shared" si="1"/>
        <v>#DIV/0!</v>
      </c>
    </row>
    <row r="121" spans="1:6" s="10" customFormat="1" ht="31.5">
      <c r="A121" s="119" t="s">
        <v>239</v>
      </c>
      <c r="B121" s="17"/>
      <c r="C121" s="91">
        <f>C99+C109+C120</f>
        <v>80</v>
      </c>
      <c r="D121" s="91">
        <f>D99+D109+D120</f>
        <v>500</v>
      </c>
      <c r="E121" s="91">
        <f>E99+E109+E120</f>
        <v>500</v>
      </c>
      <c r="F121" s="154">
        <f t="shared" si="1"/>
        <v>100</v>
      </c>
    </row>
    <row r="122" spans="1:6" s="10" customFormat="1" ht="15.75" hidden="1">
      <c r="A122" s="65"/>
      <c r="B122" s="111"/>
      <c r="C122" s="91"/>
      <c r="D122" s="91"/>
      <c r="E122" s="91"/>
      <c r="F122" s="154" t="e">
        <f t="shared" si="1"/>
        <v>#DIV/0!</v>
      </c>
    </row>
    <row r="123" spans="1:6" s="10" customFormat="1" ht="31.5" hidden="1">
      <c r="A123" s="65" t="s">
        <v>252</v>
      </c>
      <c r="B123" s="111"/>
      <c r="C123" s="91"/>
      <c r="D123" s="91"/>
      <c r="E123" s="91"/>
      <c r="F123" s="154" t="e">
        <f t="shared" si="1"/>
        <v>#DIV/0!</v>
      </c>
    </row>
    <row r="124" spans="1:6" s="10" customFormat="1" ht="15.75">
      <c r="A124" s="96" t="s">
        <v>557</v>
      </c>
      <c r="B124" s="111">
        <v>2</v>
      </c>
      <c r="C124" s="91">
        <v>100</v>
      </c>
      <c r="D124" s="91">
        <v>100</v>
      </c>
      <c r="E124" s="91"/>
      <c r="F124" s="154">
        <f t="shared" si="1"/>
        <v>0</v>
      </c>
    </row>
    <row r="125" spans="1:6" s="10" customFormat="1" ht="47.25">
      <c r="A125" s="65" t="s">
        <v>253</v>
      </c>
      <c r="B125" s="111"/>
      <c r="C125" s="91">
        <f>SUM(C124)</f>
        <v>100</v>
      </c>
      <c r="D125" s="91">
        <f>SUM(D124)</f>
        <v>100</v>
      </c>
      <c r="E125" s="91">
        <f>SUM(E124)</f>
        <v>0</v>
      </c>
      <c r="F125" s="154">
        <f t="shared" si="1"/>
        <v>0</v>
      </c>
    </row>
    <row r="126" spans="1:6" s="10" customFormat="1" ht="15.75" hidden="1">
      <c r="A126" s="65" t="s">
        <v>254</v>
      </c>
      <c r="B126" s="111"/>
      <c r="C126" s="91"/>
      <c r="D126" s="91"/>
      <c r="E126" s="91"/>
      <c r="F126" s="154"/>
    </row>
    <row r="127" spans="1:6" s="10" customFormat="1" ht="15.75" hidden="1">
      <c r="A127" s="65" t="s">
        <v>255</v>
      </c>
      <c r="B127" s="111"/>
      <c r="C127" s="91"/>
      <c r="D127" s="91"/>
      <c r="E127" s="91"/>
      <c r="F127" s="154"/>
    </row>
    <row r="128" spans="1:6" s="10" customFormat="1" ht="15.75">
      <c r="A128" s="65" t="s">
        <v>597</v>
      </c>
      <c r="B128" s="111">
        <v>2</v>
      </c>
      <c r="C128" s="91"/>
      <c r="D128" s="91">
        <v>10</v>
      </c>
      <c r="E128" s="91">
        <v>10</v>
      </c>
      <c r="F128" s="154">
        <f t="shared" si="1"/>
        <v>100</v>
      </c>
    </row>
    <row r="129" spans="1:6" s="10" customFormat="1" ht="15.75">
      <c r="A129" s="65" t="s">
        <v>598</v>
      </c>
      <c r="B129" s="111">
        <v>2</v>
      </c>
      <c r="C129" s="91"/>
      <c r="D129" s="91">
        <v>10</v>
      </c>
      <c r="E129" s="91">
        <v>10</v>
      </c>
      <c r="F129" s="154">
        <f t="shared" si="1"/>
        <v>100</v>
      </c>
    </row>
    <row r="130" spans="1:6" s="10" customFormat="1" ht="15.75">
      <c r="A130" s="120" t="s">
        <v>256</v>
      </c>
      <c r="B130" s="111"/>
      <c r="C130" s="91">
        <f>SUM(C128:C129)</f>
        <v>0</v>
      </c>
      <c r="D130" s="91">
        <f>SUM(D128:D129)</f>
        <v>20</v>
      </c>
      <c r="E130" s="91">
        <f>SUM(E128:E129)</f>
        <v>20</v>
      </c>
      <c r="F130" s="154">
        <f t="shared" si="1"/>
        <v>100</v>
      </c>
    </row>
    <row r="131" spans="1:6" s="10" customFormat="1" ht="15.75" hidden="1">
      <c r="A131" s="96" t="s">
        <v>167</v>
      </c>
      <c r="B131" s="111">
        <v>2</v>
      </c>
      <c r="C131" s="91"/>
      <c r="D131" s="91"/>
      <c r="E131" s="91"/>
      <c r="F131" s="154" t="e">
        <f t="shared" si="1"/>
        <v>#DIV/0!</v>
      </c>
    </row>
    <row r="132" spans="1:6" s="10" customFormat="1" ht="15.75" hidden="1">
      <c r="A132" s="96"/>
      <c r="B132" s="111"/>
      <c r="C132" s="91"/>
      <c r="D132" s="91"/>
      <c r="E132" s="91"/>
      <c r="F132" s="154" t="e">
        <f t="shared" si="1"/>
        <v>#DIV/0!</v>
      </c>
    </row>
    <row r="133" spans="1:6" s="10" customFormat="1" ht="15.75" hidden="1">
      <c r="A133" s="120" t="s">
        <v>166</v>
      </c>
      <c r="B133" s="111"/>
      <c r="C133" s="91">
        <f>SUM(C131:C132)</f>
        <v>0</v>
      </c>
      <c r="D133" s="91">
        <f>SUM(D131:D132)</f>
        <v>0</v>
      </c>
      <c r="E133" s="91">
        <f>SUM(E131:E132)</f>
        <v>0</v>
      </c>
      <c r="F133" s="154" t="e">
        <f t="shared" si="1"/>
        <v>#DIV/0!</v>
      </c>
    </row>
    <row r="134" spans="1:6" s="10" customFormat="1" ht="15.75">
      <c r="A134" s="96" t="s">
        <v>168</v>
      </c>
      <c r="B134" s="111">
        <v>2</v>
      </c>
      <c r="C134" s="91"/>
      <c r="D134" s="91"/>
      <c r="E134" s="91"/>
      <c r="F134" s="154"/>
    </row>
    <row r="135" spans="1:6" s="10" customFormat="1" ht="15.75">
      <c r="A135" s="141" t="s">
        <v>588</v>
      </c>
      <c r="B135" s="111">
        <v>2</v>
      </c>
      <c r="C135" s="91"/>
      <c r="D135" s="91">
        <v>10</v>
      </c>
      <c r="E135" s="91">
        <v>10</v>
      </c>
      <c r="F135" s="154">
        <f t="shared" si="1"/>
        <v>100</v>
      </c>
    </row>
    <row r="136" spans="1:6" s="10" customFormat="1" ht="15.75">
      <c r="A136" s="141" t="s">
        <v>604</v>
      </c>
      <c r="B136" s="111">
        <v>2</v>
      </c>
      <c r="C136" s="91"/>
      <c r="D136" s="91">
        <v>478</v>
      </c>
      <c r="E136" s="91">
        <v>478</v>
      </c>
      <c r="F136" s="154">
        <f aca="true" t="shared" si="2" ref="F136:F192">E136/D136*100</f>
        <v>100</v>
      </c>
    </row>
    <row r="137" spans="1:6" s="10" customFormat="1" ht="15.75">
      <c r="A137" s="120" t="s">
        <v>257</v>
      </c>
      <c r="B137" s="111"/>
      <c r="C137" s="91">
        <f>SUM(C134:C135)</f>
        <v>0</v>
      </c>
      <c r="D137" s="91">
        <f>SUM(D134:D136)</f>
        <v>488</v>
      </c>
      <c r="E137" s="91">
        <f>SUM(E134:E136)</f>
        <v>488</v>
      </c>
      <c r="F137" s="154">
        <f t="shared" si="2"/>
        <v>100</v>
      </c>
    </row>
    <row r="138" spans="1:6" s="10" customFormat="1" ht="15.75" hidden="1">
      <c r="A138" s="69"/>
      <c r="B138" s="111"/>
      <c r="C138" s="91"/>
      <c r="D138" s="91"/>
      <c r="E138" s="91"/>
      <c r="F138" s="154" t="e">
        <f t="shared" si="2"/>
        <v>#DIV/0!</v>
      </c>
    </row>
    <row r="139" spans="1:6" s="10" customFormat="1" ht="15.75" hidden="1">
      <c r="A139" s="65"/>
      <c r="B139" s="111"/>
      <c r="C139" s="91"/>
      <c r="D139" s="91"/>
      <c r="E139" s="91"/>
      <c r="F139" s="154" t="e">
        <f t="shared" si="2"/>
        <v>#DIV/0!</v>
      </c>
    </row>
    <row r="140" spans="1:6" s="10" customFormat="1" ht="31.5">
      <c r="A140" s="119" t="s">
        <v>523</v>
      </c>
      <c r="B140" s="111"/>
      <c r="C140" s="91">
        <f>C130+C133+C137</f>
        <v>0</v>
      </c>
      <c r="D140" s="91">
        <f>D130+D133+D137</f>
        <v>508</v>
      </c>
      <c r="E140" s="91">
        <f>E130+E133+E137</f>
        <v>508</v>
      </c>
      <c r="F140" s="154">
        <f t="shared" si="2"/>
        <v>100</v>
      </c>
    </row>
    <row r="141" spans="1:6" s="10" customFormat="1" ht="15.75">
      <c r="A141" s="96" t="s">
        <v>276</v>
      </c>
      <c r="B141" s="111">
        <v>2</v>
      </c>
      <c r="C141" s="91">
        <v>100</v>
      </c>
      <c r="D141" s="91">
        <v>80</v>
      </c>
      <c r="E141" s="91"/>
      <c r="F141" s="154">
        <f t="shared" si="2"/>
        <v>0</v>
      </c>
    </row>
    <row r="142" spans="1:6" s="10" customFormat="1" ht="15.75">
      <c r="A142" s="96" t="s">
        <v>277</v>
      </c>
      <c r="B142" s="111">
        <v>2</v>
      </c>
      <c r="C142" s="91"/>
      <c r="D142" s="91"/>
      <c r="E142" s="91"/>
      <c r="F142" s="154"/>
    </row>
    <row r="143" spans="1:6" s="10" customFormat="1" ht="15.75">
      <c r="A143" s="65" t="s">
        <v>524</v>
      </c>
      <c r="B143" s="111"/>
      <c r="C143" s="91">
        <f>SUM(C141:C142)</f>
        <v>100</v>
      </c>
      <c r="D143" s="91">
        <f>SUM(D141:D142)</f>
        <v>80</v>
      </c>
      <c r="E143" s="91">
        <f>SUM(E141:E142)</f>
        <v>0</v>
      </c>
      <c r="F143" s="154">
        <f t="shared" si="2"/>
        <v>0</v>
      </c>
    </row>
    <row r="144" spans="1:8" s="10" customFormat="1" ht="15.75">
      <c r="A144" s="67" t="s">
        <v>294</v>
      </c>
      <c r="B144" s="111"/>
      <c r="C144" s="93">
        <f>SUM(C145:C145:C147)</f>
        <v>280</v>
      </c>
      <c r="D144" s="93">
        <f>SUM(D145:D145:D147)</f>
        <v>1293</v>
      </c>
      <c r="E144" s="93">
        <f>SUM(E145:E145:E147)</f>
        <v>1113</v>
      </c>
      <c r="F144" s="154">
        <f t="shared" si="2"/>
        <v>86.07888631090486</v>
      </c>
      <c r="H144" s="10">
        <v>1113642</v>
      </c>
    </row>
    <row r="145" spans="1:6" s="10" customFormat="1" ht="15.75">
      <c r="A145" s="96" t="s">
        <v>477</v>
      </c>
      <c r="B145" s="109">
        <v>1</v>
      </c>
      <c r="C145" s="91">
        <f>SUMIF($B$86:$B$144,"1",C$86:C$144)</f>
        <v>0</v>
      </c>
      <c r="D145" s="91">
        <f>SUMIF($B$86:$B$144,"1",D$86:D$144)</f>
        <v>0</v>
      </c>
      <c r="E145" s="91">
        <f>SUMIF($B$86:$B$144,"1",E$86:E$144)</f>
        <v>0</v>
      </c>
      <c r="F145" s="154"/>
    </row>
    <row r="146" spans="1:6" s="10" customFormat="1" ht="15.75">
      <c r="A146" s="96" t="s">
        <v>293</v>
      </c>
      <c r="B146" s="109">
        <v>2</v>
      </c>
      <c r="C146" s="91">
        <f>SUMIF($B$86:$B$144,"2",C$86:C$144)</f>
        <v>280</v>
      </c>
      <c r="D146" s="91">
        <f>SUMIF($B$86:$B$144,"2",D$86:D$144)</f>
        <v>1293</v>
      </c>
      <c r="E146" s="91">
        <f>SUMIF($B$86:$B$144,"2",E$86:E$144)</f>
        <v>1113</v>
      </c>
      <c r="F146" s="154">
        <f t="shared" si="2"/>
        <v>86.07888631090486</v>
      </c>
    </row>
    <row r="147" spans="1:6" s="10" customFormat="1" ht="15.75">
      <c r="A147" s="96" t="s">
        <v>148</v>
      </c>
      <c r="B147" s="109">
        <v>3</v>
      </c>
      <c r="C147" s="91">
        <f>SUMIF($B$86:$B$144,"3",C$86:C$144)</f>
        <v>0</v>
      </c>
      <c r="D147" s="91">
        <f>SUMIF($B$86:$B$144,"3",D$86:D$144)</f>
        <v>0</v>
      </c>
      <c r="E147" s="91">
        <f>SUMIF($B$86:$B$144,"3",E$86:E$144)</f>
        <v>0</v>
      </c>
      <c r="F147" s="154"/>
    </row>
    <row r="148" spans="1:6" ht="15.75">
      <c r="A148" s="69" t="s">
        <v>97</v>
      </c>
      <c r="B148" s="111"/>
      <c r="C148" s="91"/>
      <c r="D148" s="91"/>
      <c r="E148" s="91"/>
      <c r="F148" s="154"/>
    </row>
    <row r="149" spans="1:8" ht="15.75">
      <c r="A149" s="44" t="s">
        <v>295</v>
      </c>
      <c r="B149" s="111"/>
      <c r="C149" s="93">
        <f>SUM(C150:C152)</f>
        <v>329</v>
      </c>
      <c r="D149" s="93">
        <f>SUM(D150:D152)</f>
        <v>401</v>
      </c>
      <c r="E149" s="93">
        <f>SUM(E150:E152)</f>
        <v>263</v>
      </c>
      <c r="F149" s="154">
        <f t="shared" si="2"/>
        <v>65.5860349127182</v>
      </c>
      <c r="H149" s="16">
        <v>262890</v>
      </c>
    </row>
    <row r="150" spans="1:6" ht="15.75">
      <c r="A150" s="96" t="s">
        <v>477</v>
      </c>
      <c r="B150" s="109">
        <v>1</v>
      </c>
      <c r="C150" s="91">
        <f>Felh!J22</f>
        <v>0</v>
      </c>
      <c r="D150" s="91">
        <f>Felh!K22</f>
        <v>0</v>
      </c>
      <c r="E150" s="91">
        <f>Felh!L22</f>
        <v>0</v>
      </c>
      <c r="F150" s="154"/>
    </row>
    <row r="151" spans="1:6" ht="15.75">
      <c r="A151" s="96" t="s">
        <v>293</v>
      </c>
      <c r="B151" s="109">
        <v>2</v>
      </c>
      <c r="C151" s="91">
        <f>Felh!J23</f>
        <v>329</v>
      </c>
      <c r="D151" s="91">
        <f>Felh!K23</f>
        <v>401</v>
      </c>
      <c r="E151" s="91">
        <f>Felh!L23</f>
        <v>263</v>
      </c>
      <c r="F151" s="154">
        <f t="shared" si="2"/>
        <v>65.5860349127182</v>
      </c>
    </row>
    <row r="152" spans="1:6" ht="15.75">
      <c r="A152" s="96" t="s">
        <v>148</v>
      </c>
      <c r="B152" s="109">
        <v>3</v>
      </c>
      <c r="C152" s="91">
        <f>Felh!J24</f>
        <v>0</v>
      </c>
      <c r="D152" s="91">
        <f>Felh!K24</f>
        <v>0</v>
      </c>
      <c r="E152" s="91">
        <f>Felh!L24</f>
        <v>0</v>
      </c>
      <c r="F152" s="154"/>
    </row>
    <row r="153" spans="1:8" ht="15.75">
      <c r="A153" s="44" t="s">
        <v>296</v>
      </c>
      <c r="B153" s="111"/>
      <c r="C153" s="93">
        <f>SUM(C154:C156)</f>
        <v>655</v>
      </c>
      <c r="D153" s="93">
        <f>SUM(D154:D156)</f>
        <v>6988</v>
      </c>
      <c r="E153" s="93">
        <f>SUM(E154:E156)</f>
        <v>6822</v>
      </c>
      <c r="F153" s="154">
        <f t="shared" si="2"/>
        <v>97.62449914138523</v>
      </c>
      <c r="H153" s="16">
        <v>6821867</v>
      </c>
    </row>
    <row r="154" spans="1:6" ht="15.75">
      <c r="A154" s="96" t="s">
        <v>477</v>
      </c>
      <c r="B154" s="109">
        <v>1</v>
      </c>
      <c r="C154" s="91">
        <f>Felh!J37</f>
        <v>0</v>
      </c>
      <c r="D154" s="91">
        <f>Felh!K37</f>
        <v>0</v>
      </c>
      <c r="E154" s="91">
        <f>Felh!L37</f>
        <v>0</v>
      </c>
      <c r="F154" s="154"/>
    </row>
    <row r="155" spans="1:6" ht="15.75">
      <c r="A155" s="96" t="s">
        <v>293</v>
      </c>
      <c r="B155" s="109">
        <v>2</v>
      </c>
      <c r="C155" s="91">
        <f>Felh!J38</f>
        <v>655</v>
      </c>
      <c r="D155" s="91">
        <f>Felh!K38</f>
        <v>6988</v>
      </c>
      <c r="E155" s="91">
        <f>Felh!L38</f>
        <v>6822</v>
      </c>
      <c r="F155" s="154">
        <f t="shared" si="2"/>
        <v>97.62449914138523</v>
      </c>
    </row>
    <row r="156" spans="1:6" ht="15.75">
      <c r="A156" s="96" t="s">
        <v>148</v>
      </c>
      <c r="B156" s="109">
        <v>3</v>
      </c>
      <c r="C156" s="91">
        <f>Felh!J39</f>
        <v>0</v>
      </c>
      <c r="D156" s="91">
        <f>Felh!K39</f>
        <v>0</v>
      </c>
      <c r="E156" s="91">
        <f>Felh!L39</f>
        <v>0</v>
      </c>
      <c r="F156" s="154"/>
    </row>
    <row r="157" spans="1:8" ht="15.75">
      <c r="A157" s="44" t="s">
        <v>297</v>
      </c>
      <c r="B157" s="111"/>
      <c r="C157" s="93">
        <f>SUM(C158:C160)</f>
        <v>82</v>
      </c>
      <c r="D157" s="93">
        <f>SUM(D158:D160)</f>
        <v>82</v>
      </c>
      <c r="E157" s="93">
        <f>SUM(E158:E160)</f>
        <v>82</v>
      </c>
      <c r="F157" s="154">
        <f t="shared" si="2"/>
        <v>100</v>
      </c>
      <c r="H157" s="16">
        <v>82004</v>
      </c>
    </row>
    <row r="158" spans="1:6" ht="15.75">
      <c r="A158" s="96" t="s">
        <v>477</v>
      </c>
      <c r="B158" s="109">
        <v>1</v>
      </c>
      <c r="C158" s="91">
        <f>Felh!J57</f>
        <v>0</v>
      </c>
      <c r="D158" s="91">
        <f>Felh!K57</f>
        <v>0</v>
      </c>
      <c r="E158" s="91">
        <f>Felh!L57</f>
        <v>0</v>
      </c>
      <c r="F158" s="154"/>
    </row>
    <row r="159" spans="1:6" ht="15.75">
      <c r="A159" s="96" t="s">
        <v>293</v>
      </c>
      <c r="B159" s="109">
        <v>2</v>
      </c>
      <c r="C159" s="91">
        <f>Felh!J58</f>
        <v>82</v>
      </c>
      <c r="D159" s="91">
        <f>Felh!K58</f>
        <v>82</v>
      </c>
      <c r="E159" s="91">
        <f>Felh!L58</f>
        <v>82</v>
      </c>
      <c r="F159" s="154">
        <f t="shared" si="2"/>
        <v>100</v>
      </c>
    </row>
    <row r="160" spans="1:6" ht="15.75">
      <c r="A160" s="96" t="s">
        <v>148</v>
      </c>
      <c r="B160" s="109">
        <v>3</v>
      </c>
      <c r="C160" s="91">
        <f>Felh!J59</f>
        <v>0</v>
      </c>
      <c r="D160" s="91">
        <f>Felh!K59</f>
        <v>0</v>
      </c>
      <c r="E160" s="91">
        <f>Felh!L59</f>
        <v>0</v>
      </c>
      <c r="F160" s="154"/>
    </row>
    <row r="161" spans="1:6" ht="16.5">
      <c r="A161" s="71" t="s">
        <v>298</v>
      </c>
      <c r="B161" s="112"/>
      <c r="C161" s="91"/>
      <c r="D161" s="91"/>
      <c r="E161" s="91"/>
      <c r="F161" s="154"/>
    </row>
    <row r="162" spans="1:6" ht="15.75">
      <c r="A162" s="69" t="s">
        <v>151</v>
      </c>
      <c r="B162" s="111"/>
      <c r="C162" s="15"/>
      <c r="D162" s="15"/>
      <c r="E162" s="15"/>
      <c r="F162" s="154"/>
    </row>
    <row r="163" spans="1:6" ht="15.75">
      <c r="A163" s="65" t="s">
        <v>283</v>
      </c>
      <c r="B163" s="111"/>
      <c r="C163" s="15"/>
      <c r="D163" s="15"/>
      <c r="E163" s="15"/>
      <c r="F163" s="154"/>
    </row>
    <row r="164" spans="1:6" ht="31.5" hidden="1">
      <c r="A164" s="96" t="s">
        <v>525</v>
      </c>
      <c r="B164" s="111"/>
      <c r="C164" s="15"/>
      <c r="D164" s="15"/>
      <c r="E164" s="15"/>
      <c r="F164" s="154" t="e">
        <f t="shared" si="2"/>
        <v>#DIV/0!</v>
      </c>
    </row>
    <row r="165" spans="1:6" ht="31.5" hidden="1">
      <c r="A165" s="96" t="s">
        <v>285</v>
      </c>
      <c r="B165" s="111"/>
      <c r="C165" s="15"/>
      <c r="D165" s="15"/>
      <c r="E165" s="15"/>
      <c r="F165" s="154" t="e">
        <f t="shared" si="2"/>
        <v>#DIV/0!</v>
      </c>
    </row>
    <row r="166" spans="1:6" ht="31.5" hidden="1">
      <c r="A166" s="96" t="s">
        <v>526</v>
      </c>
      <c r="B166" s="111"/>
      <c r="C166" s="15"/>
      <c r="D166" s="15"/>
      <c r="E166" s="15"/>
      <c r="F166" s="154" t="e">
        <f t="shared" si="2"/>
        <v>#DIV/0!</v>
      </c>
    </row>
    <row r="167" spans="1:8" ht="31.5">
      <c r="A167" s="96" t="s">
        <v>286</v>
      </c>
      <c r="B167" s="111">
        <v>2</v>
      </c>
      <c r="C167" s="15"/>
      <c r="D167" s="15">
        <v>916</v>
      </c>
      <c r="E167" s="15">
        <v>433</v>
      </c>
      <c r="F167" s="154">
        <f t="shared" si="2"/>
        <v>47.27074235807861</v>
      </c>
      <c r="H167" s="16">
        <v>433270</v>
      </c>
    </row>
    <row r="168" spans="1:6" ht="15.75" hidden="1">
      <c r="A168" s="96" t="s">
        <v>287</v>
      </c>
      <c r="B168" s="111"/>
      <c r="C168" s="15"/>
      <c r="D168" s="15"/>
      <c r="E168" s="15"/>
      <c r="F168" s="154" t="e">
        <f t="shared" si="2"/>
        <v>#DIV/0!</v>
      </c>
    </row>
    <row r="169" spans="1:6" ht="31.5" hidden="1">
      <c r="A169" s="96" t="s">
        <v>539</v>
      </c>
      <c r="B169" s="111"/>
      <c r="C169" s="15"/>
      <c r="D169" s="15"/>
      <c r="E169" s="15"/>
      <c r="F169" s="154" t="e">
        <f t="shared" si="2"/>
        <v>#DIV/0!</v>
      </c>
    </row>
    <row r="170" spans="1:6" ht="15.75" hidden="1">
      <c r="A170" s="96" t="s">
        <v>291</v>
      </c>
      <c r="B170" s="111"/>
      <c r="C170" s="15"/>
      <c r="D170" s="15"/>
      <c r="E170" s="15"/>
      <c r="F170" s="154" t="e">
        <f t="shared" si="2"/>
        <v>#DIV/0!</v>
      </c>
    </row>
    <row r="171" spans="1:6" ht="15.75" hidden="1">
      <c r="A171" s="65" t="s">
        <v>292</v>
      </c>
      <c r="B171" s="111"/>
      <c r="C171" s="15"/>
      <c r="D171" s="15"/>
      <c r="E171" s="15"/>
      <c r="F171" s="154" t="e">
        <f t="shared" si="2"/>
        <v>#DIV/0!</v>
      </c>
    </row>
    <row r="172" spans="1:6" ht="31.5" hidden="1">
      <c r="A172" s="65" t="s">
        <v>284</v>
      </c>
      <c r="B172" s="111"/>
      <c r="C172" s="15"/>
      <c r="D172" s="15"/>
      <c r="E172" s="15"/>
      <c r="F172" s="154" t="e">
        <f t="shared" si="2"/>
        <v>#DIV/0!</v>
      </c>
    </row>
    <row r="173" spans="1:6" ht="15.75">
      <c r="A173" s="44" t="s">
        <v>151</v>
      </c>
      <c r="B173" s="111"/>
      <c r="C173" s="93">
        <f>SUM(C174:C176)</f>
        <v>0</v>
      </c>
      <c r="D173" s="93">
        <f>SUM(D174:D176)</f>
        <v>916</v>
      </c>
      <c r="E173" s="93">
        <f>SUM(E174:E176)</f>
        <v>433</v>
      </c>
      <c r="F173" s="154">
        <f t="shared" si="2"/>
        <v>47.27074235807861</v>
      </c>
    </row>
    <row r="174" spans="1:6" ht="15.75">
      <c r="A174" s="96" t="s">
        <v>477</v>
      </c>
      <c r="B174" s="109">
        <v>1</v>
      </c>
      <c r="C174" s="91">
        <f>SUMIF($B$162:$B$173,"1",C$162:C$173)</f>
        <v>0</v>
      </c>
      <c r="D174" s="91">
        <f>SUMIF($B$162:$B$173,"1",D$162:D$173)</f>
        <v>0</v>
      </c>
      <c r="E174" s="91">
        <f>SUMIF($B$162:$B$173,"1",E$162:E$173)</f>
        <v>0</v>
      </c>
      <c r="F174" s="154"/>
    </row>
    <row r="175" spans="1:6" ht="15.75">
      <c r="A175" s="96" t="s">
        <v>293</v>
      </c>
      <c r="B175" s="109">
        <v>2</v>
      </c>
      <c r="C175" s="91">
        <f>SUMIF($B$162:$B$173,"2",C$162:C$173)</f>
        <v>0</v>
      </c>
      <c r="D175" s="91">
        <f>SUMIF($B$162:$B$173,"2",D$162:D$173)</f>
        <v>916</v>
      </c>
      <c r="E175" s="91">
        <f>SUMIF($B$162:$B$173,"2",E$162:E$173)</f>
        <v>433</v>
      </c>
      <c r="F175" s="154">
        <f t="shared" si="2"/>
        <v>47.27074235807861</v>
      </c>
    </row>
    <row r="176" spans="1:6" ht="15.75">
      <c r="A176" s="96" t="s">
        <v>148</v>
      </c>
      <c r="B176" s="109">
        <v>3</v>
      </c>
      <c r="C176" s="91">
        <f>SUMIF($B$162:$B$173,"3",C$162:C$173)</f>
        <v>0</v>
      </c>
      <c r="D176" s="91">
        <f>SUMIF($B$162:$B$173,"3",D$162:D$173)</f>
        <v>0</v>
      </c>
      <c r="E176" s="91">
        <f>SUMIF($B$162:$B$173,"3",E$162:E$173)</f>
        <v>0</v>
      </c>
      <c r="F176" s="154"/>
    </row>
    <row r="177" spans="1:6" ht="15.75">
      <c r="A177" s="69" t="s">
        <v>152</v>
      </c>
      <c r="B177" s="111"/>
      <c r="C177" s="15"/>
      <c r="D177" s="15"/>
      <c r="E177" s="15"/>
      <c r="F177" s="154"/>
    </row>
    <row r="178" spans="1:6" ht="15.75">
      <c r="A178" s="65" t="s">
        <v>283</v>
      </c>
      <c r="B178" s="111"/>
      <c r="C178" s="15"/>
      <c r="D178" s="15"/>
      <c r="E178" s="15"/>
      <c r="F178" s="154"/>
    </row>
    <row r="179" spans="1:8" ht="31.5">
      <c r="A179" s="96" t="s">
        <v>525</v>
      </c>
      <c r="B179" s="111">
        <v>2</v>
      </c>
      <c r="C179" s="15">
        <v>201</v>
      </c>
      <c r="D179" s="15">
        <v>201</v>
      </c>
      <c r="E179" s="15">
        <v>186</v>
      </c>
      <c r="F179" s="154">
        <f t="shared" si="2"/>
        <v>92.53731343283582</v>
      </c>
      <c r="H179" s="16">
        <v>185543</v>
      </c>
    </row>
    <row r="180" spans="1:6" ht="31.5" hidden="1">
      <c r="A180" s="96" t="s">
        <v>285</v>
      </c>
      <c r="B180" s="111"/>
      <c r="C180" s="15"/>
      <c r="D180" s="15"/>
      <c r="E180" s="15"/>
      <c r="F180" s="154" t="e">
        <f t="shared" si="2"/>
        <v>#DIV/0!</v>
      </c>
    </row>
    <row r="181" spans="1:8" ht="31.5">
      <c r="A181" s="96" t="s">
        <v>526</v>
      </c>
      <c r="B181" s="111">
        <v>2</v>
      </c>
      <c r="C181" s="15">
        <v>10000</v>
      </c>
      <c r="D181" s="15">
        <v>10000</v>
      </c>
      <c r="E181" s="15">
        <v>9925</v>
      </c>
      <c r="F181" s="154">
        <f t="shared" si="2"/>
        <v>99.25</v>
      </c>
      <c r="H181" s="16">
        <v>9925292</v>
      </c>
    </row>
    <row r="182" spans="1:6" ht="31.5" hidden="1">
      <c r="A182" s="96" t="s">
        <v>286</v>
      </c>
      <c r="B182" s="111"/>
      <c r="C182" s="15"/>
      <c r="D182" s="15"/>
      <c r="E182" s="15"/>
      <c r="F182" s="154" t="e">
        <f t="shared" si="2"/>
        <v>#DIV/0!</v>
      </c>
    </row>
    <row r="183" spans="1:6" ht="15.75" hidden="1">
      <c r="A183" s="96" t="s">
        <v>287</v>
      </c>
      <c r="B183" s="111"/>
      <c r="C183" s="15"/>
      <c r="D183" s="15"/>
      <c r="E183" s="15"/>
      <c r="F183" s="154" t="e">
        <f t="shared" si="2"/>
        <v>#DIV/0!</v>
      </c>
    </row>
    <row r="184" spans="1:6" ht="31.5" hidden="1">
      <c r="A184" s="96" t="s">
        <v>539</v>
      </c>
      <c r="B184" s="111"/>
      <c r="C184" s="15"/>
      <c r="D184" s="15"/>
      <c r="E184" s="15"/>
      <c r="F184" s="154" t="e">
        <f t="shared" si="2"/>
        <v>#DIV/0!</v>
      </c>
    </row>
    <row r="185" spans="1:6" ht="15.75" hidden="1">
      <c r="A185" s="96" t="s">
        <v>291</v>
      </c>
      <c r="B185" s="111"/>
      <c r="C185" s="15"/>
      <c r="D185" s="15"/>
      <c r="E185" s="15"/>
      <c r="F185" s="154" t="e">
        <f t="shared" si="2"/>
        <v>#DIV/0!</v>
      </c>
    </row>
    <row r="186" spans="1:6" ht="15.75" hidden="1">
      <c r="A186" s="65" t="s">
        <v>292</v>
      </c>
      <c r="B186" s="111"/>
      <c r="C186" s="15"/>
      <c r="D186" s="15"/>
      <c r="E186" s="15"/>
      <c r="F186" s="154" t="e">
        <f t="shared" si="2"/>
        <v>#DIV/0!</v>
      </c>
    </row>
    <row r="187" spans="1:6" ht="31.5" hidden="1">
      <c r="A187" s="65" t="s">
        <v>284</v>
      </c>
      <c r="B187" s="111"/>
      <c r="C187" s="15"/>
      <c r="D187" s="15"/>
      <c r="E187" s="15"/>
      <c r="F187" s="154" t="e">
        <f t="shared" si="2"/>
        <v>#DIV/0!</v>
      </c>
    </row>
    <row r="188" spans="1:6" ht="31.5">
      <c r="A188" s="44" t="s">
        <v>299</v>
      </c>
      <c r="B188" s="111"/>
      <c r="C188" s="93">
        <f>SUM(C189:C191)</f>
        <v>10201</v>
      </c>
      <c r="D188" s="93">
        <f>SUM(D189:D191)</f>
        <v>10201</v>
      </c>
      <c r="E188" s="93">
        <f>SUM(E189:E191)</f>
        <v>10111</v>
      </c>
      <c r="F188" s="154">
        <f t="shared" si="2"/>
        <v>99.11773355553377</v>
      </c>
    </row>
    <row r="189" spans="1:6" ht="15.75">
      <c r="A189" s="96" t="s">
        <v>477</v>
      </c>
      <c r="B189" s="109">
        <v>1</v>
      </c>
      <c r="C189" s="91">
        <f>SUMIF($B$177:$B$188,"1",C$177:C$188)</f>
        <v>0</v>
      </c>
      <c r="D189" s="91">
        <f>SUMIF($B$177:$B$188,"1",D$177:D$188)</f>
        <v>0</v>
      </c>
      <c r="E189" s="91">
        <f>SUMIF($B$177:$B$188,"1",E$177:E$188)</f>
        <v>0</v>
      </c>
      <c r="F189" s="154"/>
    </row>
    <row r="190" spans="1:6" ht="15.75">
      <c r="A190" s="96" t="s">
        <v>293</v>
      </c>
      <c r="B190" s="109">
        <v>2</v>
      </c>
      <c r="C190" s="91">
        <f>SUMIF($B$177:$B$188,"2",C$177:C$188)</f>
        <v>10201</v>
      </c>
      <c r="D190" s="91">
        <f>SUMIF($B$177:$B$188,"2",D$177:D$188)</f>
        <v>10201</v>
      </c>
      <c r="E190" s="91">
        <f>SUMIF($B$177:$B$188,"2",E$177:E$188)</f>
        <v>10111</v>
      </c>
      <c r="F190" s="154">
        <f t="shared" si="2"/>
        <v>99.11773355553377</v>
      </c>
    </row>
    <row r="191" spans="1:6" ht="15.75">
      <c r="A191" s="96" t="s">
        <v>148</v>
      </c>
      <c r="B191" s="109">
        <v>3</v>
      </c>
      <c r="C191" s="91">
        <f>SUMIF($B$177:$B$188,"3",C$177:C$188)</f>
        <v>0</v>
      </c>
      <c r="D191" s="91">
        <f>SUMIF($B$177:$B$188,"3",D$177:D$188)</f>
        <v>0</v>
      </c>
      <c r="E191" s="91">
        <f>SUMIF($B$177:$B$188,"3",E$177:E$188)</f>
        <v>0</v>
      </c>
      <c r="F191" s="154"/>
    </row>
    <row r="192" spans="1:8" ht="16.5">
      <c r="A192" s="70" t="s">
        <v>153</v>
      </c>
      <c r="B192" s="112"/>
      <c r="C192" s="18">
        <f>C7+C11+C15+C82+C144+C149+C153+C157+C173+C188</f>
        <v>26479</v>
      </c>
      <c r="D192" s="18">
        <f>D7+D11+D15+D82+D144+D149+D153+D157+D173+D188</f>
        <v>33982</v>
      </c>
      <c r="E192" s="18">
        <f>E7+E11+E15+E82+E144+E149+E153+E157+E173+E188</f>
        <v>31783</v>
      </c>
      <c r="F192" s="154">
        <f t="shared" si="2"/>
        <v>93.52892707904185</v>
      </c>
      <c r="H192" s="16">
        <v>31782630</v>
      </c>
    </row>
    <row r="376" ht="15.75"/>
    <row r="377" ht="15.75"/>
    <row r="378" ht="15.75"/>
    <row r="379" ht="15.75"/>
    <row r="380" ht="15.75"/>
    <row r="381" ht="15.75"/>
    <row r="382" ht="15.75"/>
    <row r="388" ht="15.75"/>
    <row r="389" ht="15.75"/>
    <row r="390" ht="15.75"/>
  </sheetData>
  <sheetProtection/>
  <mergeCells count="2">
    <mergeCell ref="A2:C2"/>
    <mergeCell ref="A1:F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3" r:id="rId3"/>
  <headerFooter>
    <oddFooter>&amp;C&amp;P. oldal, összesen: &amp;N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U4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" sqref="E14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7.7109375" style="2" customWidth="1"/>
    <col min="4" max="4" width="8.28125" style="16" customWidth="1"/>
    <col min="5" max="5" width="8.28125" style="2" customWidth="1"/>
    <col min="6" max="6" width="7.140625" style="2" customWidth="1"/>
    <col min="7" max="7" width="8.8515625" style="16" customWidth="1"/>
    <col min="8" max="8" width="8.8515625" style="2" customWidth="1"/>
    <col min="9" max="9" width="7.140625" style="2" customWidth="1"/>
    <col min="10" max="11" width="8.140625" style="2" customWidth="1"/>
    <col min="12" max="12" width="6.57421875" style="2" customWidth="1"/>
    <col min="13" max="14" width="8.8515625" style="2" customWidth="1"/>
    <col min="15" max="15" width="7.28125" style="20" customWidth="1"/>
    <col min="16" max="17" width="8.00390625" style="20" customWidth="1"/>
    <col min="18" max="16384" width="9.140625" style="2" customWidth="1"/>
  </cols>
  <sheetData>
    <row r="1" spans="1:17" ht="15.75">
      <c r="A1" s="315" t="s">
        <v>560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2"/>
      <c r="Q1" s="2"/>
    </row>
    <row r="2" spans="1:17" ht="15.75">
      <c r="A2" s="315" t="s">
        <v>142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2"/>
      <c r="Q2" s="2"/>
    </row>
    <row r="4" spans="1:17" s="3" customFormat="1" ht="15.75" customHeight="1">
      <c r="A4" s="317" t="s">
        <v>330</v>
      </c>
      <c r="B4" s="357" t="s">
        <v>165</v>
      </c>
      <c r="C4" s="321" t="s">
        <v>143</v>
      </c>
      <c r="D4" s="322"/>
      <c r="E4" s="322"/>
      <c r="F4" s="321" t="s">
        <v>144</v>
      </c>
      <c r="G4" s="322"/>
      <c r="H4" s="322"/>
      <c r="I4" s="321" t="s">
        <v>29</v>
      </c>
      <c r="J4" s="322"/>
      <c r="K4" s="322"/>
      <c r="L4" s="321" t="s">
        <v>16</v>
      </c>
      <c r="M4" s="322"/>
      <c r="N4" s="322"/>
      <c r="O4" s="316" t="s">
        <v>5</v>
      </c>
      <c r="P4" s="316"/>
      <c r="Q4" s="316"/>
    </row>
    <row r="5" spans="1:17" s="3" customFormat="1" ht="31.5">
      <c r="A5" s="318"/>
      <c r="B5" s="358"/>
      <c r="C5" s="40" t="s">
        <v>204</v>
      </c>
      <c r="D5" s="40" t="s">
        <v>613</v>
      </c>
      <c r="E5" s="40" t="s">
        <v>614</v>
      </c>
      <c r="F5" s="40" t="s">
        <v>204</v>
      </c>
      <c r="G5" s="40" t="s">
        <v>613</v>
      </c>
      <c r="H5" s="40" t="s">
        <v>614</v>
      </c>
      <c r="I5" s="40" t="s">
        <v>204</v>
      </c>
      <c r="J5" s="40" t="s">
        <v>613</v>
      </c>
      <c r="K5" s="40" t="s">
        <v>614</v>
      </c>
      <c r="L5" s="40" t="s">
        <v>204</v>
      </c>
      <c r="M5" s="40" t="s">
        <v>613</v>
      </c>
      <c r="N5" s="40" t="s">
        <v>614</v>
      </c>
      <c r="O5" s="40" t="s">
        <v>204</v>
      </c>
      <c r="P5" s="40" t="s">
        <v>613</v>
      </c>
      <c r="Q5" s="40" t="s">
        <v>614</v>
      </c>
    </row>
    <row r="6" spans="1:21" s="3" customFormat="1" ht="31.5">
      <c r="A6" s="7" t="s">
        <v>300</v>
      </c>
      <c r="B6" s="108">
        <v>2</v>
      </c>
      <c r="C6" s="5">
        <v>3145</v>
      </c>
      <c r="D6" s="5">
        <v>3132</v>
      </c>
      <c r="E6" s="5">
        <v>3120</v>
      </c>
      <c r="F6" s="5">
        <v>809</v>
      </c>
      <c r="G6" s="5">
        <v>712</v>
      </c>
      <c r="H6" s="5">
        <v>712</v>
      </c>
      <c r="I6" s="5">
        <v>420</v>
      </c>
      <c r="J6" s="5">
        <v>525</v>
      </c>
      <c r="K6" s="5">
        <v>525</v>
      </c>
      <c r="L6" s="5">
        <v>113</v>
      </c>
      <c r="M6" s="5">
        <v>113</v>
      </c>
      <c r="N6" s="5">
        <v>48</v>
      </c>
      <c r="O6" s="5">
        <f aca="true" t="shared" si="0" ref="O6:O48">C6+F6+I6+L6</f>
        <v>4487</v>
      </c>
      <c r="P6" s="5">
        <f aca="true" t="shared" si="1" ref="P6:P48">D6+G6+J6+M6</f>
        <v>4482</v>
      </c>
      <c r="Q6" s="5">
        <f aca="true" t="shared" si="2" ref="Q6:Q48">E6+H6+K6+N6</f>
        <v>4405</v>
      </c>
      <c r="R6" s="142"/>
      <c r="S6" s="142"/>
      <c r="T6" s="142"/>
      <c r="U6" s="142"/>
    </row>
    <row r="7" spans="1:21" s="3" customFormat="1" ht="31.5">
      <c r="A7" s="7" t="s">
        <v>574</v>
      </c>
      <c r="B7" s="108">
        <v>3</v>
      </c>
      <c r="C7" s="5">
        <v>315</v>
      </c>
      <c r="D7" s="5">
        <v>375</v>
      </c>
      <c r="E7" s="5">
        <v>375</v>
      </c>
      <c r="F7" s="5">
        <v>85</v>
      </c>
      <c r="G7" s="5">
        <v>101</v>
      </c>
      <c r="H7" s="5">
        <v>101</v>
      </c>
      <c r="I7" s="5"/>
      <c r="J7" s="5"/>
      <c r="K7" s="5"/>
      <c r="L7" s="5"/>
      <c r="M7" s="5"/>
      <c r="N7" s="5"/>
      <c r="O7" s="5">
        <f t="shared" si="0"/>
        <v>400</v>
      </c>
      <c r="P7" s="5">
        <f t="shared" si="1"/>
        <v>476</v>
      </c>
      <c r="Q7" s="5">
        <f t="shared" si="2"/>
        <v>476</v>
      </c>
      <c r="R7" s="142"/>
      <c r="S7" s="142"/>
      <c r="T7" s="142"/>
      <c r="U7" s="142"/>
    </row>
    <row r="8" spans="1:21" s="3" customFormat="1" ht="15.75">
      <c r="A8" s="131" t="s">
        <v>548</v>
      </c>
      <c r="B8" s="108">
        <v>3</v>
      </c>
      <c r="C8" s="5">
        <v>50</v>
      </c>
      <c r="D8" s="5">
        <v>13</v>
      </c>
      <c r="E8" s="5">
        <v>13</v>
      </c>
      <c r="F8" s="5">
        <v>26</v>
      </c>
      <c r="G8" s="5">
        <v>6</v>
      </c>
      <c r="H8" s="5">
        <v>6</v>
      </c>
      <c r="I8" s="5"/>
      <c r="J8" s="5"/>
      <c r="K8" s="5"/>
      <c r="L8" s="5"/>
      <c r="M8" s="5"/>
      <c r="N8" s="5"/>
      <c r="O8" s="5">
        <f t="shared" si="0"/>
        <v>76</v>
      </c>
      <c r="P8" s="5">
        <f t="shared" si="1"/>
        <v>19</v>
      </c>
      <c r="Q8" s="5">
        <f t="shared" si="2"/>
        <v>19</v>
      </c>
      <c r="R8" s="142"/>
      <c r="S8" s="142"/>
      <c r="T8" s="142"/>
      <c r="U8" s="142"/>
    </row>
    <row r="9" spans="1:21" s="3" customFormat="1" ht="15.75">
      <c r="A9" s="7" t="s">
        <v>301</v>
      </c>
      <c r="B9" s="108">
        <v>2</v>
      </c>
      <c r="C9" s="5"/>
      <c r="D9" s="5"/>
      <c r="E9" s="5"/>
      <c r="F9" s="5"/>
      <c r="G9" s="5"/>
      <c r="H9" s="5"/>
      <c r="I9" s="5">
        <v>100</v>
      </c>
      <c r="J9" s="5">
        <v>100</v>
      </c>
      <c r="K9" s="5">
        <v>93</v>
      </c>
      <c r="L9" s="5">
        <v>27</v>
      </c>
      <c r="M9" s="5">
        <v>27</v>
      </c>
      <c r="N9" s="5">
        <v>18</v>
      </c>
      <c r="O9" s="5">
        <f t="shared" si="0"/>
        <v>127</v>
      </c>
      <c r="P9" s="5">
        <f t="shared" si="1"/>
        <v>127</v>
      </c>
      <c r="Q9" s="5">
        <f t="shared" si="2"/>
        <v>111</v>
      </c>
      <c r="R9" s="142"/>
      <c r="S9" s="142"/>
      <c r="T9" s="142"/>
      <c r="U9" s="142"/>
    </row>
    <row r="10" spans="1:21" s="3" customFormat="1" ht="31.5">
      <c r="A10" s="7" t="s">
        <v>302</v>
      </c>
      <c r="B10" s="108">
        <v>2</v>
      </c>
      <c r="C10" s="5"/>
      <c r="D10" s="5"/>
      <c r="E10" s="5"/>
      <c r="F10" s="5"/>
      <c r="G10" s="5"/>
      <c r="H10" s="5"/>
      <c r="I10" s="5">
        <v>150</v>
      </c>
      <c r="J10" s="5">
        <v>40</v>
      </c>
      <c r="K10" s="5">
        <v>25</v>
      </c>
      <c r="L10" s="5">
        <v>41</v>
      </c>
      <c r="M10" s="5">
        <v>41</v>
      </c>
      <c r="N10" s="5">
        <v>7</v>
      </c>
      <c r="O10" s="5">
        <f t="shared" si="0"/>
        <v>191</v>
      </c>
      <c r="P10" s="5">
        <f t="shared" si="1"/>
        <v>81</v>
      </c>
      <c r="Q10" s="5">
        <f t="shared" si="2"/>
        <v>32</v>
      </c>
      <c r="R10" s="142"/>
      <c r="S10" s="142"/>
      <c r="T10" s="142"/>
      <c r="U10" s="142"/>
    </row>
    <row r="11" spans="1:21" s="3" customFormat="1" ht="15.75" hidden="1">
      <c r="A11" s="7" t="s">
        <v>303</v>
      </c>
      <c r="B11" s="108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1"/>
        <v>0</v>
      </c>
      <c r="Q11" s="5">
        <f t="shared" si="2"/>
        <v>0</v>
      </c>
      <c r="R11" s="142"/>
      <c r="S11" s="142"/>
      <c r="T11" s="142"/>
      <c r="U11" s="142"/>
    </row>
    <row r="12" spans="1:21" s="3" customFormat="1" ht="15.75" hidden="1">
      <c r="A12" s="7" t="s">
        <v>304</v>
      </c>
      <c r="B12" s="108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142"/>
      <c r="S12" s="142"/>
      <c r="T12" s="142"/>
      <c r="U12" s="142"/>
    </row>
    <row r="13" spans="1:21" s="3" customFormat="1" ht="15.75" hidden="1">
      <c r="A13" s="7" t="s">
        <v>305</v>
      </c>
      <c r="B13" s="108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142"/>
      <c r="S13" s="142"/>
      <c r="T13" s="142"/>
      <c r="U13" s="142"/>
    </row>
    <row r="14" spans="1:21" s="3" customFormat="1" ht="15.75">
      <c r="A14" s="7" t="s">
        <v>306</v>
      </c>
      <c r="B14" s="108">
        <v>2</v>
      </c>
      <c r="C14" s="5">
        <v>1368</v>
      </c>
      <c r="D14" s="5">
        <v>1383</v>
      </c>
      <c r="E14" s="5">
        <v>1383</v>
      </c>
      <c r="F14" s="5">
        <v>185</v>
      </c>
      <c r="G14" s="5">
        <v>187</v>
      </c>
      <c r="H14" s="5">
        <v>187</v>
      </c>
      <c r="I14" s="5">
        <v>50</v>
      </c>
      <c r="J14" s="5">
        <v>50</v>
      </c>
      <c r="K14" s="5">
        <v>38</v>
      </c>
      <c r="L14" s="5">
        <v>5</v>
      </c>
      <c r="M14" s="5">
        <v>10</v>
      </c>
      <c r="N14" s="5">
        <v>10</v>
      </c>
      <c r="O14" s="5">
        <f t="shared" si="0"/>
        <v>1608</v>
      </c>
      <c r="P14" s="5">
        <f t="shared" si="1"/>
        <v>1630</v>
      </c>
      <c r="Q14" s="5">
        <f t="shared" si="2"/>
        <v>1618</v>
      </c>
      <c r="R14" s="142"/>
      <c r="S14" s="142"/>
      <c r="T14" s="142"/>
      <c r="U14" s="142"/>
    </row>
    <row r="15" spans="1:21" s="3" customFormat="1" ht="15.75" hidden="1">
      <c r="A15" s="7" t="s">
        <v>307</v>
      </c>
      <c r="B15" s="108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  <c r="R15" s="142"/>
      <c r="S15" s="142"/>
      <c r="T15" s="142"/>
      <c r="U15" s="142"/>
    </row>
    <row r="16" spans="1:21" s="3" customFormat="1" ht="15.75" hidden="1">
      <c r="A16" s="7" t="s">
        <v>308</v>
      </c>
      <c r="B16" s="108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142"/>
      <c r="S16" s="142"/>
      <c r="T16" s="142"/>
      <c r="U16" s="142"/>
    </row>
    <row r="17" spans="1:21" s="3" customFormat="1" ht="15.75" hidden="1">
      <c r="A17" s="7" t="s">
        <v>309</v>
      </c>
      <c r="B17" s="108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142"/>
      <c r="S17" s="142"/>
      <c r="T17" s="142"/>
      <c r="U17" s="142"/>
    </row>
    <row r="18" spans="1:21" s="3" customFormat="1" ht="15.75">
      <c r="A18" s="7" t="s">
        <v>310</v>
      </c>
      <c r="B18" s="108">
        <v>2</v>
      </c>
      <c r="C18" s="5"/>
      <c r="D18" s="5"/>
      <c r="E18" s="5"/>
      <c r="F18" s="5"/>
      <c r="G18" s="5"/>
      <c r="H18" s="5"/>
      <c r="I18" s="5">
        <v>594</v>
      </c>
      <c r="J18" s="5">
        <v>0</v>
      </c>
      <c r="K18" s="5"/>
      <c r="L18" s="5">
        <v>160</v>
      </c>
      <c r="M18" s="5">
        <v>0</v>
      </c>
      <c r="N18" s="5">
        <v>0</v>
      </c>
      <c r="O18" s="5">
        <f t="shared" si="0"/>
        <v>754</v>
      </c>
      <c r="P18" s="5">
        <f t="shared" si="1"/>
        <v>0</v>
      </c>
      <c r="Q18" s="5">
        <f t="shared" si="2"/>
        <v>0</v>
      </c>
      <c r="R18" s="142"/>
      <c r="S18" s="142"/>
      <c r="T18" s="142"/>
      <c r="U18" s="142"/>
    </row>
    <row r="19" spans="1:21" s="3" customFormat="1" ht="15.75">
      <c r="A19" s="7" t="s">
        <v>311</v>
      </c>
      <c r="B19" s="108">
        <v>2</v>
      </c>
      <c r="C19" s="5"/>
      <c r="D19" s="5"/>
      <c r="E19" s="5"/>
      <c r="F19" s="5"/>
      <c r="G19" s="5"/>
      <c r="H19" s="5"/>
      <c r="I19" s="5">
        <v>50</v>
      </c>
      <c r="J19" s="5"/>
      <c r="K19" s="5"/>
      <c r="L19" s="5">
        <v>13</v>
      </c>
      <c r="M19" s="5"/>
      <c r="N19" s="5"/>
      <c r="O19" s="5">
        <f t="shared" si="0"/>
        <v>63</v>
      </c>
      <c r="P19" s="5">
        <f t="shared" si="1"/>
        <v>0</v>
      </c>
      <c r="Q19" s="5">
        <f t="shared" si="2"/>
        <v>0</v>
      </c>
      <c r="R19" s="142"/>
      <c r="S19" s="142"/>
      <c r="T19" s="142"/>
      <c r="U19" s="142"/>
    </row>
    <row r="20" spans="1:21" s="3" customFormat="1" ht="31.5">
      <c r="A20" s="7" t="s">
        <v>312</v>
      </c>
      <c r="B20" s="108">
        <v>2</v>
      </c>
      <c r="C20" s="5"/>
      <c r="D20" s="5"/>
      <c r="E20" s="5"/>
      <c r="F20" s="5"/>
      <c r="G20" s="5"/>
      <c r="H20" s="5"/>
      <c r="I20" s="5">
        <v>60</v>
      </c>
      <c r="J20" s="5">
        <v>85</v>
      </c>
      <c r="K20" s="5">
        <v>84</v>
      </c>
      <c r="L20" s="5">
        <v>16</v>
      </c>
      <c r="M20" s="5">
        <v>23</v>
      </c>
      <c r="N20" s="5">
        <v>23</v>
      </c>
      <c r="O20" s="5">
        <f t="shared" si="0"/>
        <v>76</v>
      </c>
      <c r="P20" s="5">
        <f t="shared" si="1"/>
        <v>108</v>
      </c>
      <c r="Q20" s="5">
        <f t="shared" si="2"/>
        <v>107</v>
      </c>
      <c r="R20" s="142"/>
      <c r="S20" s="142"/>
      <c r="T20" s="142"/>
      <c r="U20" s="142"/>
    </row>
    <row r="21" spans="1:21" s="3" customFormat="1" ht="15.75" hidden="1">
      <c r="A21" s="7" t="s">
        <v>313</v>
      </c>
      <c r="B21" s="108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0</v>
      </c>
      <c r="Q21" s="5">
        <f t="shared" si="2"/>
        <v>0</v>
      </c>
      <c r="R21" s="142"/>
      <c r="S21" s="142"/>
      <c r="T21" s="142"/>
      <c r="U21" s="142"/>
    </row>
    <row r="22" spans="1:21" s="3" customFormat="1" ht="15.75">
      <c r="A22" s="7" t="s">
        <v>314</v>
      </c>
      <c r="B22" s="108">
        <v>2</v>
      </c>
      <c r="C22" s="5"/>
      <c r="D22" s="5"/>
      <c r="E22" s="5"/>
      <c r="F22" s="5"/>
      <c r="G22" s="5"/>
      <c r="H22" s="5"/>
      <c r="I22" s="5">
        <v>10</v>
      </c>
      <c r="J22" s="5">
        <v>10</v>
      </c>
      <c r="K22" s="5">
        <v>1</v>
      </c>
      <c r="L22" s="5">
        <v>2</v>
      </c>
      <c r="M22" s="5">
        <v>2</v>
      </c>
      <c r="N22" s="5"/>
      <c r="O22" s="5">
        <f t="shared" si="0"/>
        <v>12</v>
      </c>
      <c r="P22" s="5">
        <f t="shared" si="1"/>
        <v>12</v>
      </c>
      <c r="Q22" s="5">
        <f t="shared" si="2"/>
        <v>1</v>
      </c>
      <c r="R22" s="142"/>
      <c r="S22" s="142"/>
      <c r="T22" s="142"/>
      <c r="U22" s="142"/>
    </row>
    <row r="23" spans="1:21" s="3" customFormat="1" ht="15.75">
      <c r="A23" s="7" t="s">
        <v>315</v>
      </c>
      <c r="B23" s="108">
        <v>2</v>
      </c>
      <c r="C23" s="5"/>
      <c r="D23" s="5"/>
      <c r="E23" s="5"/>
      <c r="F23" s="5"/>
      <c r="G23" s="5"/>
      <c r="H23" s="5"/>
      <c r="I23" s="5">
        <v>300</v>
      </c>
      <c r="J23" s="5">
        <v>300</v>
      </c>
      <c r="K23" s="5">
        <v>265</v>
      </c>
      <c r="L23" s="5">
        <v>81</v>
      </c>
      <c r="M23" s="5">
        <v>81</v>
      </c>
      <c r="N23" s="5">
        <v>68</v>
      </c>
      <c r="O23" s="5">
        <f t="shared" si="0"/>
        <v>381</v>
      </c>
      <c r="P23" s="5">
        <f t="shared" si="1"/>
        <v>381</v>
      </c>
      <c r="Q23" s="5">
        <f t="shared" si="2"/>
        <v>333</v>
      </c>
      <c r="R23" s="142"/>
      <c r="S23" s="142"/>
      <c r="T23" s="142"/>
      <c r="U23" s="142"/>
    </row>
    <row r="24" spans="1:21" s="3" customFormat="1" ht="15.75">
      <c r="A24" s="7" t="s">
        <v>316</v>
      </c>
      <c r="B24" s="108">
        <v>2</v>
      </c>
      <c r="C24" s="5">
        <v>100</v>
      </c>
      <c r="D24" s="5"/>
      <c r="E24" s="5"/>
      <c r="F24" s="5">
        <v>27</v>
      </c>
      <c r="G24" s="5"/>
      <c r="H24" s="5"/>
      <c r="I24" s="5">
        <v>300</v>
      </c>
      <c r="J24" s="5">
        <v>180</v>
      </c>
      <c r="K24" s="5">
        <v>157</v>
      </c>
      <c r="L24" s="5">
        <v>81</v>
      </c>
      <c r="M24" s="5">
        <v>49</v>
      </c>
      <c r="N24" s="5">
        <v>30</v>
      </c>
      <c r="O24" s="5">
        <f t="shared" si="0"/>
        <v>508</v>
      </c>
      <c r="P24" s="5">
        <f t="shared" si="1"/>
        <v>229</v>
      </c>
      <c r="Q24" s="5">
        <f t="shared" si="2"/>
        <v>187</v>
      </c>
      <c r="R24" s="142"/>
      <c r="S24" s="142"/>
      <c r="T24" s="142"/>
      <c r="U24" s="142"/>
    </row>
    <row r="25" spans="1:21" s="3" customFormat="1" ht="15.75" hidden="1">
      <c r="A25" s="7" t="s">
        <v>317</v>
      </c>
      <c r="B25" s="108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0"/>
        <v>0</v>
      </c>
      <c r="P25" s="5">
        <f t="shared" si="1"/>
        <v>0</v>
      </c>
      <c r="Q25" s="5">
        <f t="shared" si="2"/>
        <v>0</v>
      </c>
      <c r="R25" s="142"/>
      <c r="S25" s="142"/>
      <c r="T25" s="142"/>
      <c r="U25" s="142"/>
    </row>
    <row r="26" spans="1:21" s="3" customFormat="1" ht="15.75" hidden="1">
      <c r="A26" s="7" t="s">
        <v>318</v>
      </c>
      <c r="B26" s="108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0"/>
        <v>0</v>
      </c>
      <c r="P26" s="5">
        <f t="shared" si="1"/>
        <v>0</v>
      </c>
      <c r="Q26" s="5">
        <f t="shared" si="2"/>
        <v>0</v>
      </c>
      <c r="R26" s="142"/>
      <c r="S26" s="142"/>
      <c r="T26" s="142"/>
      <c r="U26" s="142"/>
    </row>
    <row r="27" spans="1:21" s="3" customFormat="1" ht="31.5" hidden="1">
      <c r="A27" s="7" t="s">
        <v>319</v>
      </c>
      <c r="B27" s="108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  <c r="R27" s="142"/>
      <c r="S27" s="142"/>
      <c r="T27" s="142"/>
      <c r="U27" s="142"/>
    </row>
    <row r="28" spans="1:21" s="3" customFormat="1" ht="15.75" hidden="1">
      <c r="A28" s="7" t="s">
        <v>320</v>
      </c>
      <c r="B28" s="108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  <c r="R28" s="142"/>
      <c r="S28" s="142"/>
      <c r="T28" s="142"/>
      <c r="U28" s="142"/>
    </row>
    <row r="29" spans="1:21" s="3" customFormat="1" ht="15.75">
      <c r="A29" s="7" t="s">
        <v>321</v>
      </c>
      <c r="B29" s="108">
        <v>2</v>
      </c>
      <c r="C29" s="5"/>
      <c r="D29" s="5"/>
      <c r="E29" s="5"/>
      <c r="F29" s="5"/>
      <c r="G29" s="5"/>
      <c r="H29" s="5"/>
      <c r="I29" s="5">
        <v>10</v>
      </c>
      <c r="J29" s="5">
        <v>10</v>
      </c>
      <c r="K29" s="5">
        <v>5</v>
      </c>
      <c r="L29" s="5"/>
      <c r="M29" s="5"/>
      <c r="N29" s="5"/>
      <c r="O29" s="5">
        <f t="shared" si="0"/>
        <v>10</v>
      </c>
      <c r="P29" s="5">
        <f t="shared" si="1"/>
        <v>10</v>
      </c>
      <c r="Q29" s="5">
        <f t="shared" si="2"/>
        <v>5</v>
      </c>
      <c r="R29" s="142"/>
      <c r="S29" s="142"/>
      <c r="T29" s="142"/>
      <c r="U29" s="142"/>
    </row>
    <row r="30" spans="1:21" s="3" customFormat="1" ht="15.75" hidden="1">
      <c r="A30" s="7" t="s">
        <v>322</v>
      </c>
      <c r="B30" s="108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  <c r="R30" s="142"/>
      <c r="S30" s="142"/>
      <c r="T30" s="142"/>
      <c r="U30" s="142"/>
    </row>
    <row r="31" spans="1:21" s="3" customFormat="1" ht="31.5" hidden="1">
      <c r="A31" s="7" t="s">
        <v>323</v>
      </c>
      <c r="B31" s="108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  <c r="R31" s="142"/>
      <c r="S31" s="142"/>
      <c r="T31" s="142"/>
      <c r="U31" s="142"/>
    </row>
    <row r="32" spans="1:21" s="3" customFormat="1" ht="31.5" hidden="1">
      <c r="A32" s="7" t="s">
        <v>324</v>
      </c>
      <c r="B32" s="108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142"/>
      <c r="S32" s="142"/>
      <c r="T32" s="142"/>
      <c r="U32" s="142"/>
    </row>
    <row r="33" spans="1:21" s="3" customFormat="1" ht="15.75" hidden="1">
      <c r="A33" s="7" t="s">
        <v>325</v>
      </c>
      <c r="B33" s="108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  <c r="R33" s="142"/>
      <c r="S33" s="142"/>
      <c r="T33" s="142"/>
      <c r="U33" s="142"/>
    </row>
    <row r="34" spans="1:21" s="3" customFormat="1" ht="15.75" hidden="1">
      <c r="A34" s="7" t="s">
        <v>326</v>
      </c>
      <c r="B34" s="108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  <c r="R34" s="142"/>
      <c r="S34" s="142"/>
      <c r="T34" s="142"/>
      <c r="U34" s="142"/>
    </row>
    <row r="35" spans="1:21" s="3" customFormat="1" ht="15.75">
      <c r="A35" s="7" t="s">
        <v>327</v>
      </c>
      <c r="B35" s="108">
        <v>2</v>
      </c>
      <c r="C35" s="5">
        <v>204</v>
      </c>
      <c r="D35" s="5">
        <v>207</v>
      </c>
      <c r="E35" s="5">
        <v>191</v>
      </c>
      <c r="F35" s="5">
        <v>55</v>
      </c>
      <c r="G35" s="5">
        <v>51</v>
      </c>
      <c r="H35" s="5">
        <v>51</v>
      </c>
      <c r="I35" s="5">
        <v>200</v>
      </c>
      <c r="J35" s="5">
        <v>754</v>
      </c>
      <c r="K35" s="5">
        <v>754</v>
      </c>
      <c r="L35" s="5">
        <v>54</v>
      </c>
      <c r="M35" s="5">
        <v>54</v>
      </c>
      <c r="N35" s="5">
        <v>47</v>
      </c>
      <c r="O35" s="5">
        <f t="shared" si="0"/>
        <v>513</v>
      </c>
      <c r="P35" s="5">
        <f t="shared" si="1"/>
        <v>1066</v>
      </c>
      <c r="Q35" s="5">
        <f t="shared" si="2"/>
        <v>1043</v>
      </c>
      <c r="R35" s="142"/>
      <c r="S35" s="142"/>
      <c r="T35" s="142"/>
      <c r="U35" s="142"/>
    </row>
    <row r="36" spans="1:21" s="3" customFormat="1" ht="31.5">
      <c r="A36" s="7" t="s">
        <v>328</v>
      </c>
      <c r="B36" s="108">
        <v>2</v>
      </c>
      <c r="C36" s="5"/>
      <c r="D36" s="5"/>
      <c r="E36" s="5"/>
      <c r="F36" s="5"/>
      <c r="G36" s="5"/>
      <c r="H36" s="5"/>
      <c r="I36" s="5">
        <v>479</v>
      </c>
      <c r="J36" s="5">
        <v>260</v>
      </c>
      <c r="K36" s="5">
        <v>260</v>
      </c>
      <c r="L36" s="5">
        <v>129</v>
      </c>
      <c r="M36" s="5">
        <v>103</v>
      </c>
      <c r="N36" s="5">
        <v>45</v>
      </c>
      <c r="O36" s="5">
        <f t="shared" si="0"/>
        <v>608</v>
      </c>
      <c r="P36" s="5">
        <f t="shared" si="1"/>
        <v>363</v>
      </c>
      <c r="Q36" s="5">
        <f t="shared" si="2"/>
        <v>305</v>
      </c>
      <c r="R36" s="142"/>
      <c r="S36" s="142"/>
      <c r="T36" s="142"/>
      <c r="U36" s="142"/>
    </row>
    <row r="37" spans="1:21" s="3" customFormat="1" ht="15.75">
      <c r="A37" s="131" t="s">
        <v>549</v>
      </c>
      <c r="B37" s="108">
        <v>2</v>
      </c>
      <c r="C37" s="5">
        <v>300</v>
      </c>
      <c r="D37" s="5">
        <v>285</v>
      </c>
      <c r="E37" s="5">
        <v>161</v>
      </c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300</v>
      </c>
      <c r="P37" s="5">
        <f t="shared" si="1"/>
        <v>285</v>
      </c>
      <c r="Q37" s="5">
        <f t="shared" si="2"/>
        <v>161</v>
      </c>
      <c r="R37" s="142"/>
      <c r="S37" s="142"/>
      <c r="T37" s="142"/>
      <c r="U37" s="142"/>
    </row>
    <row r="38" spans="1:21" s="3" customFormat="1" ht="15.75">
      <c r="A38" s="7" t="s">
        <v>329</v>
      </c>
      <c r="B38" s="108">
        <v>2</v>
      </c>
      <c r="C38" s="5"/>
      <c r="D38" s="5"/>
      <c r="E38" s="5"/>
      <c r="F38" s="5"/>
      <c r="G38" s="5"/>
      <c r="H38" s="5"/>
      <c r="I38" s="5">
        <v>623</v>
      </c>
      <c r="J38" s="5">
        <v>573</v>
      </c>
      <c r="K38" s="5">
        <v>517</v>
      </c>
      <c r="L38" s="5">
        <v>168</v>
      </c>
      <c r="M38" s="5">
        <v>168</v>
      </c>
      <c r="N38" s="5">
        <v>140</v>
      </c>
      <c r="O38" s="5">
        <f t="shared" si="0"/>
        <v>791</v>
      </c>
      <c r="P38" s="5">
        <f t="shared" si="1"/>
        <v>741</v>
      </c>
      <c r="Q38" s="5">
        <f t="shared" si="2"/>
        <v>657</v>
      </c>
      <c r="R38" s="142"/>
      <c r="S38" s="142"/>
      <c r="T38" s="142"/>
      <c r="U38" s="142"/>
    </row>
    <row r="39" spans="1:21" s="3" customFormat="1" ht="15.75">
      <c r="A39" s="7" t="s">
        <v>550</v>
      </c>
      <c r="B39" s="108">
        <v>2</v>
      </c>
      <c r="C39" s="5">
        <v>1470</v>
      </c>
      <c r="D39" s="5">
        <v>1380</v>
      </c>
      <c r="E39" s="5">
        <v>1315</v>
      </c>
      <c r="F39" s="5">
        <v>370</v>
      </c>
      <c r="G39" s="5">
        <v>473</v>
      </c>
      <c r="H39" s="5">
        <v>473</v>
      </c>
      <c r="I39" s="5">
        <v>1024</v>
      </c>
      <c r="J39" s="5">
        <v>564</v>
      </c>
      <c r="K39" s="5">
        <v>404</v>
      </c>
      <c r="L39" s="5">
        <v>276</v>
      </c>
      <c r="M39" s="5">
        <v>152</v>
      </c>
      <c r="N39" s="5">
        <v>70</v>
      </c>
      <c r="O39" s="5">
        <f t="shared" si="0"/>
        <v>3140</v>
      </c>
      <c r="P39" s="5">
        <f t="shared" si="1"/>
        <v>2569</v>
      </c>
      <c r="Q39" s="5">
        <f t="shared" si="2"/>
        <v>2262</v>
      </c>
      <c r="R39" s="142"/>
      <c r="S39" s="142"/>
      <c r="T39" s="142"/>
      <c r="U39" s="142"/>
    </row>
    <row r="40" spans="1:21" s="3" customFormat="1" ht="15.75">
      <c r="A40" s="7" t="s">
        <v>551</v>
      </c>
      <c r="B40" s="108">
        <v>2</v>
      </c>
      <c r="C40" s="5"/>
      <c r="D40" s="5"/>
      <c r="E40" s="5"/>
      <c r="F40" s="5"/>
      <c r="G40" s="5"/>
      <c r="H40" s="5"/>
      <c r="I40" s="5">
        <v>160</v>
      </c>
      <c r="J40" s="5">
        <v>160</v>
      </c>
      <c r="K40" s="5">
        <v>146</v>
      </c>
      <c r="L40" s="5"/>
      <c r="M40" s="5"/>
      <c r="N40" s="5"/>
      <c r="O40" s="5">
        <f t="shared" si="0"/>
        <v>160</v>
      </c>
      <c r="P40" s="5">
        <f t="shared" si="1"/>
        <v>160</v>
      </c>
      <c r="Q40" s="5">
        <f t="shared" si="2"/>
        <v>146</v>
      </c>
      <c r="R40" s="142"/>
      <c r="S40" s="142"/>
      <c r="T40" s="142"/>
      <c r="U40" s="142"/>
    </row>
    <row r="41" spans="1:21" s="3" customFormat="1" ht="15.75">
      <c r="A41" s="7" t="s">
        <v>176</v>
      </c>
      <c r="B41" s="108"/>
      <c r="C41" s="5"/>
      <c r="D41" s="5"/>
      <c r="E41" s="5"/>
      <c r="F41" s="5"/>
      <c r="G41" s="5"/>
      <c r="H41" s="5"/>
      <c r="I41" s="5">
        <f>SUM(I42:I44)</f>
        <v>1166</v>
      </c>
      <c r="J41" s="5">
        <f>SUM(J42:J44)</f>
        <v>823</v>
      </c>
      <c r="K41" s="5">
        <f>SUM(K42:K44)</f>
        <v>506</v>
      </c>
      <c r="L41" s="5"/>
      <c r="M41" s="5"/>
      <c r="N41" s="5"/>
      <c r="O41" s="5">
        <f t="shared" si="0"/>
        <v>1166</v>
      </c>
      <c r="P41" s="5">
        <f t="shared" si="1"/>
        <v>823</v>
      </c>
      <c r="Q41" s="5">
        <f t="shared" si="2"/>
        <v>506</v>
      </c>
      <c r="R41" s="142"/>
      <c r="S41" s="142"/>
      <c r="T41" s="142"/>
      <c r="U41" s="142"/>
    </row>
    <row r="42" spans="1:21" s="3" customFormat="1" ht="15.75">
      <c r="A42" s="96" t="s">
        <v>477</v>
      </c>
      <c r="B42" s="108">
        <v>1</v>
      </c>
      <c r="C42" s="5"/>
      <c r="D42" s="5"/>
      <c r="E42" s="5"/>
      <c r="F42" s="5"/>
      <c r="G42" s="5"/>
      <c r="H42" s="5"/>
      <c r="I42" s="91">
        <f>SUMIF($B$6:$B$41,"1",L$6:L$41)</f>
        <v>0</v>
      </c>
      <c r="J42" s="91">
        <f>SUMIF($B$6:$B$41,"1",M$6:M$41)</f>
        <v>0</v>
      </c>
      <c r="K42" s="91">
        <f>SUMIF($B$6:$B$41,"1",N$6:N$41)</f>
        <v>0</v>
      </c>
      <c r="L42" s="5"/>
      <c r="M42" s="5"/>
      <c r="N42" s="5"/>
      <c r="O42" s="5">
        <f t="shared" si="0"/>
        <v>0</v>
      </c>
      <c r="P42" s="5">
        <f t="shared" si="1"/>
        <v>0</v>
      </c>
      <c r="Q42" s="5">
        <f t="shared" si="2"/>
        <v>0</v>
      </c>
      <c r="R42" s="142"/>
      <c r="S42" s="142"/>
      <c r="T42" s="142"/>
      <c r="U42" s="142"/>
    </row>
    <row r="43" spans="1:21" s="3" customFormat="1" ht="15.75">
      <c r="A43" s="96" t="s">
        <v>293</v>
      </c>
      <c r="B43" s="108">
        <v>2</v>
      </c>
      <c r="C43" s="5"/>
      <c r="D43" s="5"/>
      <c r="E43" s="5"/>
      <c r="F43" s="5"/>
      <c r="G43" s="5"/>
      <c r="H43" s="5"/>
      <c r="I43" s="91">
        <f>SUMIF($B$6:$B$41,"2",L$6:L$41)</f>
        <v>1166</v>
      </c>
      <c r="J43" s="91">
        <f>SUMIF($B$6:$B$41,"2",M$6:M$41)</f>
        <v>823</v>
      </c>
      <c r="K43" s="91">
        <f>SUMIF($B$6:$B$41,"2",N$6:N$41)</f>
        <v>506</v>
      </c>
      <c r="L43" s="5"/>
      <c r="M43" s="5"/>
      <c r="N43" s="5"/>
      <c r="O43" s="5">
        <f t="shared" si="0"/>
        <v>1166</v>
      </c>
      <c r="P43" s="5">
        <f t="shared" si="1"/>
        <v>823</v>
      </c>
      <c r="Q43" s="5">
        <f t="shared" si="2"/>
        <v>506</v>
      </c>
      <c r="R43" s="142"/>
      <c r="S43" s="142"/>
      <c r="T43" s="142"/>
      <c r="U43" s="142"/>
    </row>
    <row r="44" spans="1:21" s="3" customFormat="1" ht="15.75">
      <c r="A44" s="96" t="s">
        <v>148</v>
      </c>
      <c r="B44" s="108">
        <v>3</v>
      </c>
      <c r="C44" s="5"/>
      <c r="D44" s="5"/>
      <c r="E44" s="5"/>
      <c r="F44" s="5"/>
      <c r="G44" s="5"/>
      <c r="H44" s="5"/>
      <c r="I44" s="91">
        <f>SUMIF($B$6:$B$41,"3",L$6:L$41)</f>
        <v>0</v>
      </c>
      <c r="J44" s="91">
        <f>SUMIF($B$6:$B$41,"3",M$6:M$41)</f>
        <v>0</v>
      </c>
      <c r="K44" s="91">
        <f>SUMIF($B$6:$B$41,"3",N$6:N$41)</f>
        <v>0</v>
      </c>
      <c r="L44" s="5"/>
      <c r="M44" s="5"/>
      <c r="N44" s="5"/>
      <c r="O44" s="5">
        <f t="shared" si="0"/>
        <v>0</v>
      </c>
      <c r="P44" s="5">
        <f t="shared" si="1"/>
        <v>0</v>
      </c>
      <c r="Q44" s="5">
        <f t="shared" si="2"/>
        <v>0</v>
      </c>
      <c r="R44" s="142"/>
      <c r="S44" s="142"/>
      <c r="T44" s="142"/>
      <c r="U44" s="142"/>
    </row>
    <row r="45" spans="1:21" s="3" customFormat="1" ht="15.75">
      <c r="A45" s="8" t="s">
        <v>492</v>
      </c>
      <c r="B45" s="108"/>
      <c r="C45" s="14">
        <f aca="true" t="shared" si="3" ref="C45:N45">SUM(C46:C48)</f>
        <v>6952</v>
      </c>
      <c r="D45" s="14">
        <f t="shared" si="3"/>
        <v>6775</v>
      </c>
      <c r="E45" s="14">
        <f t="shared" si="3"/>
        <v>6558</v>
      </c>
      <c r="F45" s="14">
        <f t="shared" si="3"/>
        <v>1557</v>
      </c>
      <c r="G45" s="14">
        <f t="shared" si="3"/>
        <v>1530</v>
      </c>
      <c r="H45" s="14">
        <f t="shared" si="3"/>
        <v>1530</v>
      </c>
      <c r="I45" s="14">
        <f t="shared" si="3"/>
        <v>5696</v>
      </c>
      <c r="J45" s="14">
        <f t="shared" si="3"/>
        <v>4434</v>
      </c>
      <c r="K45" s="14">
        <f t="shared" si="3"/>
        <v>3780</v>
      </c>
      <c r="L45" s="14">
        <f t="shared" si="3"/>
        <v>0</v>
      </c>
      <c r="M45" s="14">
        <f t="shared" si="3"/>
        <v>0</v>
      </c>
      <c r="N45" s="14">
        <f t="shared" si="3"/>
        <v>0</v>
      </c>
      <c r="O45" s="14">
        <f t="shared" si="0"/>
        <v>14205</v>
      </c>
      <c r="P45" s="14">
        <f t="shared" si="1"/>
        <v>12739</v>
      </c>
      <c r="Q45" s="14">
        <f t="shared" si="2"/>
        <v>11868</v>
      </c>
      <c r="R45" s="142"/>
      <c r="S45" s="142"/>
      <c r="T45" s="142"/>
      <c r="U45" s="142"/>
    </row>
    <row r="46" spans="1:21" s="3" customFormat="1" ht="15.75">
      <c r="A46" s="96" t="s">
        <v>477</v>
      </c>
      <c r="B46" s="108">
        <v>1</v>
      </c>
      <c r="C46" s="91">
        <f aca="true" t="shared" si="4" ref="C46:K46">SUMIF($B$6:$B$45,"1",C$6:C$45)</f>
        <v>0</v>
      </c>
      <c r="D46" s="91">
        <f t="shared" si="4"/>
        <v>0</v>
      </c>
      <c r="E46" s="91">
        <f t="shared" si="4"/>
        <v>0</v>
      </c>
      <c r="F46" s="91">
        <f t="shared" si="4"/>
        <v>0</v>
      </c>
      <c r="G46" s="91">
        <f t="shared" si="4"/>
        <v>0</v>
      </c>
      <c r="H46" s="91">
        <f t="shared" si="4"/>
        <v>0</v>
      </c>
      <c r="I46" s="91">
        <f t="shared" si="4"/>
        <v>0</v>
      </c>
      <c r="J46" s="91">
        <f t="shared" si="4"/>
        <v>0</v>
      </c>
      <c r="K46" s="91">
        <f t="shared" si="4"/>
        <v>0</v>
      </c>
      <c r="L46" s="5"/>
      <c r="M46" s="5"/>
      <c r="N46" s="5"/>
      <c r="O46" s="5">
        <f t="shared" si="0"/>
        <v>0</v>
      </c>
      <c r="P46" s="5">
        <f t="shared" si="1"/>
        <v>0</v>
      </c>
      <c r="Q46" s="5">
        <f t="shared" si="2"/>
        <v>0</v>
      </c>
      <c r="R46" s="142"/>
      <c r="S46" s="142"/>
      <c r="T46" s="142"/>
      <c r="U46" s="142"/>
    </row>
    <row r="47" spans="1:21" s="3" customFormat="1" ht="15.75">
      <c r="A47" s="96" t="s">
        <v>293</v>
      </c>
      <c r="B47" s="108">
        <v>2</v>
      </c>
      <c r="C47" s="91">
        <f aca="true" t="shared" si="5" ref="C47:K47">SUMIF($B$6:$B$45,"2",C$6:C$45)</f>
        <v>6587</v>
      </c>
      <c r="D47" s="91">
        <f t="shared" si="5"/>
        <v>6387</v>
      </c>
      <c r="E47" s="91">
        <f t="shared" si="5"/>
        <v>6170</v>
      </c>
      <c r="F47" s="91">
        <f t="shared" si="5"/>
        <v>1446</v>
      </c>
      <c r="G47" s="91">
        <f t="shared" si="5"/>
        <v>1423</v>
      </c>
      <c r="H47" s="91">
        <f t="shared" si="5"/>
        <v>1423</v>
      </c>
      <c r="I47" s="91">
        <f t="shared" si="5"/>
        <v>5696</v>
      </c>
      <c r="J47" s="91">
        <f t="shared" si="5"/>
        <v>4434</v>
      </c>
      <c r="K47" s="91">
        <f t="shared" si="5"/>
        <v>3780</v>
      </c>
      <c r="L47" s="5"/>
      <c r="M47" s="5"/>
      <c r="N47" s="5"/>
      <c r="O47" s="5">
        <f t="shared" si="0"/>
        <v>13729</v>
      </c>
      <c r="P47" s="5">
        <f t="shared" si="1"/>
        <v>12244</v>
      </c>
      <c r="Q47" s="5">
        <f t="shared" si="2"/>
        <v>11373</v>
      </c>
      <c r="R47" s="142"/>
      <c r="S47" s="142"/>
      <c r="T47" s="142"/>
      <c r="U47" s="142"/>
    </row>
    <row r="48" spans="1:21" s="3" customFormat="1" ht="15.75">
      <c r="A48" s="96" t="s">
        <v>148</v>
      </c>
      <c r="B48" s="108">
        <v>3</v>
      </c>
      <c r="C48" s="91">
        <f aca="true" t="shared" si="6" ref="C48:K48">SUMIF($B$6:$B$45,"3",C$6:C$45)</f>
        <v>365</v>
      </c>
      <c r="D48" s="91">
        <f t="shared" si="6"/>
        <v>388</v>
      </c>
      <c r="E48" s="91">
        <f t="shared" si="6"/>
        <v>388</v>
      </c>
      <c r="F48" s="91">
        <f t="shared" si="6"/>
        <v>111</v>
      </c>
      <c r="G48" s="91">
        <f t="shared" si="6"/>
        <v>107</v>
      </c>
      <c r="H48" s="91">
        <f t="shared" si="6"/>
        <v>107</v>
      </c>
      <c r="I48" s="91">
        <f t="shared" si="6"/>
        <v>0</v>
      </c>
      <c r="J48" s="91">
        <f t="shared" si="6"/>
        <v>0</v>
      </c>
      <c r="K48" s="91">
        <f t="shared" si="6"/>
        <v>0</v>
      </c>
      <c r="L48" s="5"/>
      <c r="M48" s="5"/>
      <c r="N48" s="5"/>
      <c r="O48" s="5">
        <f t="shared" si="0"/>
        <v>476</v>
      </c>
      <c r="P48" s="5">
        <f t="shared" si="1"/>
        <v>495</v>
      </c>
      <c r="Q48" s="5">
        <f t="shared" si="2"/>
        <v>495</v>
      </c>
      <c r="R48" s="142"/>
      <c r="S48" s="142"/>
      <c r="T48" s="142"/>
      <c r="U48" s="142"/>
    </row>
  </sheetData>
  <sheetProtection/>
  <mergeCells count="9">
    <mergeCell ref="L4:N4"/>
    <mergeCell ref="I4:K4"/>
    <mergeCell ref="F4:H4"/>
    <mergeCell ref="C4:E4"/>
    <mergeCell ref="A1:O1"/>
    <mergeCell ref="A2:O2"/>
    <mergeCell ref="A4:A5"/>
    <mergeCell ref="B4:B5"/>
    <mergeCell ref="O4:Q4"/>
  </mergeCells>
  <printOptions horizontalCentered="1"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landscape" paperSize="9" scale="72" r:id="rId1"/>
  <headerFooter>
    <oddFooter>&amp;C&amp;P. oldal, összesen: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6" s="25" customFormat="1" ht="48.75" customHeight="1">
      <c r="A1" s="359" t="s">
        <v>568</v>
      </c>
      <c r="B1" s="359"/>
      <c r="C1" s="359"/>
      <c r="D1" s="359"/>
      <c r="E1" s="359"/>
      <c r="F1" s="130"/>
    </row>
    <row r="2" spans="1:5" s="25" customFormat="1" ht="13.5" customHeight="1">
      <c r="A2" s="128"/>
      <c r="B2" s="128"/>
      <c r="C2" s="128"/>
      <c r="D2" s="128"/>
      <c r="E2" s="128"/>
    </row>
    <row r="3" spans="1:5" s="25" customFormat="1" ht="40.5" customHeight="1">
      <c r="A3" s="360" t="s">
        <v>540</v>
      </c>
      <c r="B3" s="360"/>
      <c r="C3" s="360"/>
      <c r="D3" s="360"/>
      <c r="E3" s="360"/>
    </row>
    <row r="4" spans="1:5" s="25" customFormat="1" ht="14.25" customHeight="1">
      <c r="A4" s="26"/>
      <c r="B4" s="26"/>
      <c r="C4" s="26"/>
      <c r="D4" s="26"/>
      <c r="E4" s="26"/>
    </row>
    <row r="5" spans="1:6" s="29" customFormat="1" ht="21.75" customHeight="1">
      <c r="A5" s="125" t="s">
        <v>9</v>
      </c>
      <c r="B5" s="27" t="s">
        <v>104</v>
      </c>
      <c r="C5" s="27" t="s">
        <v>451</v>
      </c>
      <c r="D5" s="27" t="s">
        <v>483</v>
      </c>
      <c r="E5" s="27" t="s">
        <v>5</v>
      </c>
      <c r="F5" s="28"/>
    </row>
    <row r="6" spans="1:5" ht="15">
      <c r="A6" s="30" t="s">
        <v>481</v>
      </c>
      <c r="B6" s="31">
        <v>668</v>
      </c>
      <c r="C6" s="31">
        <v>668</v>
      </c>
      <c r="D6" s="31">
        <v>668</v>
      </c>
      <c r="E6" s="31">
        <f aca="true" t="shared" si="0" ref="E6:E21">SUM(B6:D6)</f>
        <v>2004</v>
      </c>
    </row>
    <row r="7" spans="1:5" ht="15">
      <c r="A7" s="30" t="s">
        <v>479</v>
      </c>
      <c r="B7" s="31"/>
      <c r="C7" s="31"/>
      <c r="D7" s="31"/>
      <c r="E7" s="31">
        <f t="shared" si="0"/>
        <v>0</v>
      </c>
    </row>
    <row r="8" spans="1:5" ht="15">
      <c r="A8" s="30" t="s">
        <v>33</v>
      </c>
      <c r="B8" s="31">
        <v>4</v>
      </c>
      <c r="C8" s="31">
        <v>4</v>
      </c>
      <c r="D8" s="31">
        <v>4</v>
      </c>
      <c r="E8" s="31">
        <f t="shared" si="0"/>
        <v>12</v>
      </c>
    </row>
    <row r="9" spans="1:5" ht="32.25" customHeight="1">
      <c r="A9" s="33" t="s">
        <v>34</v>
      </c>
      <c r="B9" s="31">
        <v>138</v>
      </c>
      <c r="C9" s="31">
        <v>138</v>
      </c>
      <c r="D9" s="31">
        <v>138</v>
      </c>
      <c r="E9" s="31">
        <f t="shared" si="0"/>
        <v>414</v>
      </c>
    </row>
    <row r="10" spans="1:5" ht="20.25" customHeight="1">
      <c r="A10" s="30" t="s">
        <v>35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36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480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51</v>
      </c>
      <c r="B13" s="35">
        <f>SUM(B6:B12)</f>
        <v>810</v>
      </c>
      <c r="C13" s="35">
        <f>SUM(C6:C12)</f>
        <v>810</v>
      </c>
      <c r="D13" s="35">
        <f>SUM(D6:D12)</f>
        <v>810</v>
      </c>
      <c r="E13" s="35">
        <f>SUM(E6:E12)</f>
        <v>2430</v>
      </c>
    </row>
    <row r="14" spans="1:5" ht="15">
      <c r="A14" s="34" t="s">
        <v>52</v>
      </c>
      <c r="B14" s="23">
        <f>ROUNDDOWN(B13*0.5,0)</f>
        <v>405</v>
      </c>
      <c r="C14" s="23">
        <f>ROUNDDOWN(C13*0.5,0)</f>
        <v>405</v>
      </c>
      <c r="D14" s="23">
        <f>ROUNDDOWN(D13*0.5,0)</f>
        <v>405</v>
      </c>
      <c r="E14" s="35">
        <f t="shared" si="0"/>
        <v>1215</v>
      </c>
    </row>
    <row r="15" spans="1:5" ht="19.5" customHeight="1">
      <c r="A15" s="33" t="s">
        <v>38</v>
      </c>
      <c r="B15" s="31">
        <v>219</v>
      </c>
      <c r="C15" s="31">
        <v>238</v>
      </c>
      <c r="D15" s="31">
        <v>258</v>
      </c>
      <c r="E15" s="31">
        <f t="shared" si="0"/>
        <v>715</v>
      </c>
    </row>
    <row r="16" spans="1:5" ht="20.25" customHeight="1">
      <c r="A16" s="33" t="s">
        <v>45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40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41</v>
      </c>
      <c r="B18" s="31"/>
      <c r="C18" s="31"/>
      <c r="D18" s="31"/>
      <c r="E18" s="31">
        <f t="shared" si="0"/>
        <v>0</v>
      </c>
    </row>
    <row r="19" spans="1:5" ht="15">
      <c r="A19" s="30" t="s">
        <v>42</v>
      </c>
      <c r="B19" s="31"/>
      <c r="C19" s="31"/>
      <c r="D19" s="31"/>
      <c r="E19" s="31">
        <f t="shared" si="0"/>
        <v>0</v>
      </c>
    </row>
    <row r="20" spans="1:5" ht="15">
      <c r="A20" s="30" t="s">
        <v>46</v>
      </c>
      <c r="B20" s="31"/>
      <c r="C20" s="31"/>
      <c r="D20" s="31"/>
      <c r="E20" s="31">
        <f t="shared" si="0"/>
        <v>0</v>
      </c>
    </row>
    <row r="21" spans="1:5" ht="24">
      <c r="A21" s="33" t="s">
        <v>103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55</v>
      </c>
      <c r="B22" s="35">
        <f>SUM(B15:B21)</f>
        <v>219</v>
      </c>
      <c r="C22" s="35">
        <f>SUM(C15:C21)</f>
        <v>238</v>
      </c>
      <c r="D22" s="35">
        <f>SUM(D15:D21)</f>
        <v>258</v>
      </c>
      <c r="E22" s="35">
        <f>SUM(E15:E21)</f>
        <v>715</v>
      </c>
    </row>
    <row r="23" spans="1:5" s="36" customFormat="1" ht="18.75" customHeight="1">
      <c r="A23" s="37" t="s">
        <v>56</v>
      </c>
      <c r="B23" s="35">
        <f>B14-B22</f>
        <v>186</v>
      </c>
      <c r="C23" s="35">
        <f>C14-C22</f>
        <v>167</v>
      </c>
      <c r="D23" s="35">
        <f>D14-D22</f>
        <v>147</v>
      </c>
      <c r="E23" s="35">
        <f>E14-E22</f>
        <v>500</v>
      </c>
    </row>
    <row r="24" spans="1:5" s="36" customFormat="1" ht="25.5" customHeight="1">
      <c r="A24" s="38" t="s">
        <v>68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105"/>
      <c r="B25" s="106"/>
      <c r="C25" s="106"/>
      <c r="D25" s="106"/>
      <c r="E25" s="106"/>
    </row>
    <row r="26" spans="1:5" s="36" customFormat="1" ht="27.75" customHeight="1">
      <c r="A26" s="361" t="s">
        <v>469</v>
      </c>
      <c r="B26" s="361"/>
      <c r="C26" s="361"/>
      <c r="D26" s="361"/>
      <c r="E26" s="361"/>
    </row>
    <row r="27" ht="18.75" customHeight="1"/>
    <row r="28" ht="15">
      <c r="A28" s="107" t="s">
        <v>493</v>
      </c>
    </row>
    <row r="29" spans="1:3" ht="15">
      <c r="A29" s="39" t="s">
        <v>541</v>
      </c>
      <c r="C29" s="66"/>
    </row>
    <row r="30" ht="15">
      <c r="C30" s="66"/>
    </row>
    <row r="31" spans="1:4" ht="15">
      <c r="A31" s="66" t="s">
        <v>472</v>
      </c>
      <c r="B31" s="28"/>
      <c r="D31" s="66" t="s">
        <v>542</v>
      </c>
    </row>
    <row r="32" spans="1:4" ht="15">
      <c r="A32" s="66" t="s">
        <v>473</v>
      </c>
      <c r="B32" s="28"/>
      <c r="D32" s="66" t="s">
        <v>91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62" t="s">
        <v>468</v>
      </c>
      <c r="B1" s="362"/>
      <c r="C1" s="362"/>
      <c r="D1" s="362"/>
      <c r="E1" s="362"/>
    </row>
    <row r="2" spans="1:5" s="25" customFormat="1" ht="14.25" customHeight="1">
      <c r="A2" s="128"/>
      <c r="B2" s="128"/>
      <c r="C2" s="128"/>
      <c r="D2" s="128"/>
      <c r="E2" s="128"/>
    </row>
    <row r="3" spans="1:5" s="25" customFormat="1" ht="27" customHeight="1">
      <c r="A3" s="362" t="s">
        <v>127</v>
      </c>
      <c r="B3" s="362"/>
      <c r="C3" s="362"/>
      <c r="D3" s="362"/>
      <c r="E3" s="362"/>
    </row>
    <row r="4" spans="1:5" s="25" customFormat="1" ht="13.5" customHeight="1">
      <c r="A4" s="128"/>
      <c r="B4" s="128"/>
      <c r="C4" s="128"/>
      <c r="D4" s="128"/>
      <c r="E4" s="128"/>
    </row>
    <row r="5" spans="1:5" s="25" customFormat="1" ht="40.5" customHeight="1">
      <c r="A5" s="362" t="s">
        <v>471</v>
      </c>
      <c r="B5" s="362"/>
      <c r="C5" s="362"/>
      <c r="D5" s="362"/>
      <c r="E5" s="362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25" t="s">
        <v>9</v>
      </c>
      <c r="B7" s="27" t="s">
        <v>50</v>
      </c>
      <c r="C7" s="27" t="s">
        <v>104</v>
      </c>
      <c r="D7" s="27" t="s">
        <v>451</v>
      </c>
      <c r="E7" s="27" t="s">
        <v>5</v>
      </c>
      <c r="F7" s="28"/>
    </row>
    <row r="8" spans="1:5" ht="15">
      <c r="A8" s="30" t="s">
        <v>31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32</v>
      </c>
      <c r="B9" s="31"/>
      <c r="C9" s="31"/>
      <c r="D9" s="31"/>
      <c r="E9" s="31">
        <f t="shared" si="0"/>
        <v>0</v>
      </c>
    </row>
    <row r="10" spans="1:5" ht="15">
      <c r="A10" s="30" t="s">
        <v>33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34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35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36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37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51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52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53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38</v>
      </c>
      <c r="B18" s="31"/>
      <c r="C18" s="31"/>
      <c r="D18" s="31"/>
      <c r="E18" s="31">
        <f t="shared" si="0"/>
        <v>0</v>
      </c>
    </row>
    <row r="19" spans="1:5" ht="15">
      <c r="A19" s="30" t="s">
        <v>39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40</v>
      </c>
      <c r="B20" s="31"/>
      <c r="C20" s="31"/>
      <c r="D20" s="31"/>
      <c r="E20" s="31">
        <f t="shared" si="0"/>
        <v>0</v>
      </c>
    </row>
    <row r="21" spans="1:5" ht="15">
      <c r="A21" s="30" t="s">
        <v>41</v>
      </c>
      <c r="B21" s="31"/>
      <c r="C21" s="31"/>
      <c r="D21" s="31"/>
      <c r="E21" s="31">
        <f t="shared" si="0"/>
        <v>0</v>
      </c>
    </row>
    <row r="22" spans="1:5" ht="15">
      <c r="A22" s="30" t="s">
        <v>42</v>
      </c>
      <c r="B22" s="31"/>
      <c r="C22" s="31"/>
      <c r="D22" s="31"/>
      <c r="E22" s="31">
        <f t="shared" si="0"/>
        <v>0</v>
      </c>
    </row>
    <row r="23" spans="1:5" ht="15">
      <c r="A23" s="30" t="s">
        <v>43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44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54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38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45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40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41</v>
      </c>
      <c r="B29" s="31"/>
      <c r="C29" s="31"/>
      <c r="D29" s="31"/>
      <c r="E29" s="31">
        <f t="shared" si="0"/>
        <v>0</v>
      </c>
    </row>
    <row r="30" spans="1:5" ht="15">
      <c r="A30" s="30" t="s">
        <v>42</v>
      </c>
      <c r="B30" s="31"/>
      <c r="C30" s="31"/>
      <c r="D30" s="31"/>
      <c r="E30" s="31">
        <f t="shared" si="0"/>
        <v>0</v>
      </c>
    </row>
    <row r="31" spans="1:5" ht="15">
      <c r="A31" s="30" t="s">
        <v>46</v>
      </c>
      <c r="B31" s="31"/>
      <c r="C31" s="31"/>
      <c r="D31" s="31"/>
      <c r="E31" s="31">
        <f t="shared" si="0"/>
        <v>0</v>
      </c>
    </row>
    <row r="32" spans="1:5" ht="15">
      <c r="A32" s="33" t="s">
        <v>44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55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56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105"/>
      <c r="B35" s="106"/>
      <c r="C35" s="106"/>
      <c r="D35" s="106"/>
      <c r="E35" s="106"/>
    </row>
    <row r="36" spans="1:5" s="36" customFormat="1" ht="27.75" customHeight="1">
      <c r="A36" s="361" t="s">
        <v>469</v>
      </c>
      <c r="B36" s="361"/>
      <c r="C36" s="361"/>
      <c r="D36" s="361"/>
      <c r="E36" s="361"/>
    </row>
    <row r="37" ht="18.75" customHeight="1"/>
    <row r="38" ht="15">
      <c r="A38" s="107" t="s">
        <v>470</v>
      </c>
    </row>
    <row r="39" spans="1:3" ht="15">
      <c r="A39" s="39" t="s">
        <v>128</v>
      </c>
      <c r="C39" s="66"/>
    </row>
    <row r="40" ht="15">
      <c r="C40" s="66" t="s">
        <v>129</v>
      </c>
    </row>
    <row r="41" ht="15">
      <c r="C41" s="66" t="s">
        <v>91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32"/>
  <sheetViews>
    <sheetView zoomScalePageLayoutView="0" workbookViewId="0" topLeftCell="A10">
      <selection activeCell="P8" sqref="P8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0" width="9.140625" style="22" customWidth="1"/>
    <col min="11" max="16384" width="9.140625" style="22" customWidth="1"/>
  </cols>
  <sheetData>
    <row r="1" spans="1:10" s="16" customFormat="1" ht="15.75">
      <c r="A1" s="319" t="s">
        <v>561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s="16" customFormat="1" ht="15.75">
      <c r="A2" s="320" t="s">
        <v>486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s="16" customFormat="1" ht="15.75">
      <c r="A3" s="320" t="s">
        <v>200</v>
      </c>
      <c r="B3" s="320"/>
      <c r="C3" s="320"/>
      <c r="D3" s="320"/>
      <c r="E3" s="320"/>
      <c r="F3" s="320"/>
      <c r="G3" s="320"/>
      <c r="H3" s="320"/>
      <c r="I3" s="320"/>
      <c r="J3" s="320"/>
    </row>
    <row r="4" spans="1:10" ht="15.75">
      <c r="A4" s="320" t="s">
        <v>201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1:10" ht="15.75">
      <c r="A5" s="45"/>
      <c r="B5" s="45"/>
      <c r="C5" s="16"/>
      <c r="D5" s="16"/>
      <c r="E5" s="16"/>
      <c r="F5" s="16"/>
      <c r="G5" s="16"/>
      <c r="H5" s="16"/>
      <c r="I5" s="16"/>
      <c r="J5" s="16"/>
    </row>
    <row r="6" spans="1:10" s="3" customFormat="1" ht="15.75">
      <c r="A6" s="1"/>
      <c r="B6" s="1" t="s">
        <v>0</v>
      </c>
      <c r="C6" s="47" t="s">
        <v>1</v>
      </c>
      <c r="D6" s="47" t="s">
        <v>2</v>
      </c>
      <c r="E6" s="47" t="s">
        <v>3</v>
      </c>
      <c r="F6" s="47" t="s">
        <v>6</v>
      </c>
      <c r="G6" s="47" t="s">
        <v>60</v>
      </c>
      <c r="H6" s="47" t="s">
        <v>61</v>
      </c>
      <c r="I6" s="47" t="s">
        <v>62</v>
      </c>
      <c r="J6" s="47" t="s">
        <v>107</v>
      </c>
    </row>
    <row r="7" spans="1:10" s="3" customFormat="1" ht="15.75">
      <c r="A7" s="1">
        <v>1</v>
      </c>
      <c r="B7" s="317" t="s">
        <v>9</v>
      </c>
      <c r="C7" s="321" t="s">
        <v>50</v>
      </c>
      <c r="D7" s="322"/>
      <c r="E7" s="323"/>
      <c r="F7" s="4" t="s">
        <v>104</v>
      </c>
      <c r="G7" s="4" t="s">
        <v>451</v>
      </c>
      <c r="H7" s="4" t="s">
        <v>483</v>
      </c>
      <c r="I7" s="4" t="s">
        <v>567</v>
      </c>
      <c r="J7" s="4" t="s">
        <v>5</v>
      </c>
    </row>
    <row r="8" spans="1:10" s="3" customFormat="1" ht="31.5">
      <c r="A8" s="1">
        <v>2</v>
      </c>
      <c r="B8" s="318"/>
      <c r="C8" s="6" t="s">
        <v>4</v>
      </c>
      <c r="D8" s="6" t="s">
        <v>613</v>
      </c>
      <c r="E8" s="6" t="s">
        <v>614</v>
      </c>
      <c r="F8" s="6" t="s">
        <v>4</v>
      </c>
      <c r="G8" s="6" t="s">
        <v>4</v>
      </c>
      <c r="H8" s="6" t="s">
        <v>4</v>
      </c>
      <c r="I8" s="6" t="s">
        <v>4</v>
      </c>
      <c r="J8" s="6" t="s">
        <v>4</v>
      </c>
    </row>
    <row r="9" spans="1:10" ht="15.75">
      <c r="A9" s="1">
        <v>3</v>
      </c>
      <c r="B9" s="48" t="s">
        <v>478</v>
      </c>
      <c r="C9" s="15">
        <f>Bevételek!C124+Bevételek!C125+Bevételek!C127+Bevételek!C128+Bevételek!C134</f>
        <v>1068</v>
      </c>
      <c r="D9" s="15">
        <f>Bevételek!D124+Bevételek!D125+Bevételek!D127+Bevételek!D128+Bevételek!D134</f>
        <v>1068</v>
      </c>
      <c r="E9" s="15">
        <f>Bevételek!E124+Bevételek!E125+Bevételek!E127+Bevételek!E128+Bevételek!E134</f>
        <v>934</v>
      </c>
      <c r="F9" s="15">
        <v>668</v>
      </c>
      <c r="G9" s="15">
        <v>668</v>
      </c>
      <c r="H9" s="15">
        <v>668</v>
      </c>
      <c r="I9" s="15">
        <v>668</v>
      </c>
      <c r="J9" s="49"/>
    </row>
    <row r="10" spans="1:10" ht="30">
      <c r="A10" s="1">
        <v>4</v>
      </c>
      <c r="B10" s="48" t="s">
        <v>479</v>
      </c>
      <c r="C10" s="15">
        <f>Bevételek!C170+Bevételek!C171+Bevételek!C172</f>
        <v>0</v>
      </c>
      <c r="D10" s="15">
        <f>Bevételek!D170+Bevételek!D171+Bevételek!D172</f>
        <v>0</v>
      </c>
      <c r="E10" s="15">
        <f>Bevételek!E170+Bevételek!E171+Bevételek!E172</f>
        <v>0</v>
      </c>
      <c r="F10" s="15">
        <v>0</v>
      </c>
      <c r="G10" s="15">
        <v>0</v>
      </c>
      <c r="H10" s="15">
        <v>0</v>
      </c>
      <c r="I10" s="15">
        <v>0</v>
      </c>
      <c r="J10" s="49"/>
    </row>
    <row r="11" spans="1:10" ht="15.75">
      <c r="A11" s="1">
        <v>5</v>
      </c>
      <c r="B11" s="48" t="s">
        <v>33</v>
      </c>
      <c r="C11" s="15">
        <f>Bevételek!C132+Bevételek!C146+Bevételek!C156</f>
        <v>13</v>
      </c>
      <c r="D11" s="15">
        <f>Bevételek!D132+Bevételek!D146+Bevételek!D156</f>
        <v>13</v>
      </c>
      <c r="E11" s="15">
        <f>Bevételek!E132+Bevételek!E146+Bevételek!E156</f>
        <v>13</v>
      </c>
      <c r="F11" s="15">
        <v>4</v>
      </c>
      <c r="G11" s="15">
        <v>4</v>
      </c>
      <c r="H11" s="15">
        <v>4</v>
      </c>
      <c r="I11" s="15">
        <v>4</v>
      </c>
      <c r="J11" s="49"/>
    </row>
    <row r="12" spans="1:10" ht="45">
      <c r="A12" s="1">
        <v>6</v>
      </c>
      <c r="B12" s="48" t="s">
        <v>34</v>
      </c>
      <c r="C12" s="15">
        <f>Bevételek!C155+Bevételek!C167+Bevételek!C168+Bevételek!C169+Bevételek!C210+Bevételek!C215+Bevételek!C219</f>
        <v>120</v>
      </c>
      <c r="D12" s="15">
        <f>Bevételek!D155+Bevételek!D167+Bevételek!D168+Bevételek!D169+Bevételek!D210+Bevételek!D215+Bevételek!D219</f>
        <v>146</v>
      </c>
      <c r="E12" s="15">
        <f>Bevételek!E155+Bevételek!E167+Bevételek!E168+Bevételek!E169+Bevételek!E210+Bevételek!E215+Bevételek!E219</f>
        <v>115</v>
      </c>
      <c r="F12" s="15">
        <v>138</v>
      </c>
      <c r="G12" s="15">
        <v>138</v>
      </c>
      <c r="H12" s="15">
        <v>138</v>
      </c>
      <c r="I12" s="15">
        <v>138</v>
      </c>
      <c r="J12" s="49"/>
    </row>
    <row r="13" spans="1:10" ht="15.75">
      <c r="A13" s="1">
        <v>7</v>
      </c>
      <c r="B13" s="48" t="s">
        <v>35</v>
      </c>
      <c r="C13" s="15">
        <f>Bevételek!C221</f>
        <v>0</v>
      </c>
      <c r="D13" s="15">
        <f>Bevételek!D221</f>
        <v>0</v>
      </c>
      <c r="E13" s="15">
        <f>Bevételek!E221</f>
        <v>0</v>
      </c>
      <c r="F13" s="15">
        <v>0</v>
      </c>
      <c r="G13" s="15">
        <v>0</v>
      </c>
      <c r="H13" s="15">
        <v>0</v>
      </c>
      <c r="I13" s="15">
        <v>0</v>
      </c>
      <c r="J13" s="49"/>
    </row>
    <row r="14" spans="1:10" ht="30">
      <c r="A14" s="1">
        <v>8</v>
      </c>
      <c r="B14" s="48" t="s">
        <v>36</v>
      </c>
      <c r="C14" s="15">
        <f>Bevételek!C220</f>
        <v>0</v>
      </c>
      <c r="D14" s="15">
        <f>Bevételek!D220</f>
        <v>0</v>
      </c>
      <c r="E14" s="15">
        <f>Bevételek!E220</f>
        <v>0</v>
      </c>
      <c r="F14" s="15">
        <v>0</v>
      </c>
      <c r="G14" s="15">
        <v>0</v>
      </c>
      <c r="H14" s="15">
        <v>0</v>
      </c>
      <c r="I14" s="15">
        <v>0</v>
      </c>
      <c r="J14" s="49"/>
    </row>
    <row r="15" spans="1:10" ht="30">
      <c r="A15" s="1">
        <v>9</v>
      </c>
      <c r="B15" s="48" t="s">
        <v>480</v>
      </c>
      <c r="C15" s="15">
        <f>Bevételek!C50+Bevételek!C107+Bevételek!C230+Bevételek!C242</f>
        <v>0</v>
      </c>
      <c r="D15" s="15">
        <f>Bevételek!D50+Bevételek!D107+Bevételek!D230+Bevételek!D242</f>
        <v>0</v>
      </c>
      <c r="E15" s="15">
        <f>Bevételek!E50+Bevételek!E107+Bevételek!E230+Bevételek!E242</f>
        <v>0</v>
      </c>
      <c r="F15" s="15">
        <v>0</v>
      </c>
      <c r="G15" s="15">
        <v>0</v>
      </c>
      <c r="H15" s="15">
        <v>0</v>
      </c>
      <c r="I15" s="15">
        <v>0</v>
      </c>
      <c r="J15" s="49"/>
    </row>
    <row r="16" spans="1:10" s="24" customFormat="1" ht="15.75">
      <c r="A16" s="1">
        <v>10</v>
      </c>
      <c r="B16" s="50" t="s">
        <v>64</v>
      </c>
      <c r="C16" s="18">
        <f aca="true" t="shared" si="0" ref="C16:I16">SUM(C9:C15)</f>
        <v>1201</v>
      </c>
      <c r="D16" s="18">
        <f t="shared" si="0"/>
        <v>1227</v>
      </c>
      <c r="E16" s="18">
        <f t="shared" si="0"/>
        <v>1062</v>
      </c>
      <c r="F16" s="18">
        <f t="shared" si="0"/>
        <v>810</v>
      </c>
      <c r="G16" s="18">
        <f t="shared" si="0"/>
        <v>810</v>
      </c>
      <c r="H16" s="18">
        <f t="shared" si="0"/>
        <v>810</v>
      </c>
      <c r="I16" s="18">
        <f t="shared" si="0"/>
        <v>810</v>
      </c>
      <c r="J16" s="49"/>
    </row>
    <row r="17" spans="1:14" ht="15.75">
      <c r="A17" s="1">
        <v>11</v>
      </c>
      <c r="B17" s="50" t="s">
        <v>65</v>
      </c>
      <c r="C17" s="18">
        <f aca="true" t="shared" si="1" ref="C17:I17">ROUNDDOWN(C16*0.5,0)</f>
        <v>600</v>
      </c>
      <c r="D17" s="18">
        <f t="shared" si="1"/>
        <v>613</v>
      </c>
      <c r="E17" s="18">
        <f t="shared" si="1"/>
        <v>531</v>
      </c>
      <c r="F17" s="18">
        <f t="shared" si="1"/>
        <v>405</v>
      </c>
      <c r="G17" s="18">
        <f t="shared" si="1"/>
        <v>405</v>
      </c>
      <c r="H17" s="18">
        <f t="shared" si="1"/>
        <v>405</v>
      </c>
      <c r="I17" s="18">
        <f t="shared" si="1"/>
        <v>405</v>
      </c>
      <c r="J17" s="49"/>
      <c r="N17" s="32"/>
    </row>
    <row r="18" spans="1:10" ht="30">
      <c r="A18" s="1">
        <v>12</v>
      </c>
      <c r="B18" s="48" t="s">
        <v>38</v>
      </c>
      <c r="C18" s="15">
        <v>201</v>
      </c>
      <c r="D18" s="15">
        <v>201</v>
      </c>
      <c r="E18" s="15">
        <v>186</v>
      </c>
      <c r="F18" s="15">
        <v>219</v>
      </c>
      <c r="G18" s="15">
        <v>238</v>
      </c>
      <c r="H18" s="15">
        <v>258</v>
      </c>
      <c r="I18" s="15">
        <f>161-77</f>
        <v>84</v>
      </c>
      <c r="J18" s="15">
        <f aca="true" t="shared" si="2" ref="J18:J25">C18+F18+G18+H18+I18</f>
        <v>1000</v>
      </c>
    </row>
    <row r="19" spans="1:10" ht="30">
      <c r="A19" s="1">
        <v>13</v>
      </c>
      <c r="B19" s="48" t="s">
        <v>45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 t="shared" si="2"/>
        <v>0</v>
      </c>
    </row>
    <row r="20" spans="1:10" ht="15.75">
      <c r="A20" s="1">
        <v>14</v>
      </c>
      <c r="B20" s="48" t="s">
        <v>40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 t="shared" si="2"/>
        <v>0</v>
      </c>
    </row>
    <row r="21" spans="1:10" ht="15.75">
      <c r="A21" s="1">
        <v>15</v>
      </c>
      <c r="B21" s="48" t="s">
        <v>41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2"/>
        <v>0</v>
      </c>
    </row>
    <row r="22" spans="1:10" ht="15.75">
      <c r="A22" s="1">
        <v>16</v>
      </c>
      <c r="B22" s="48" t="s">
        <v>42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 t="shared" si="2"/>
        <v>0</v>
      </c>
    </row>
    <row r="23" spans="1:10" ht="15.75">
      <c r="A23" s="1">
        <v>17</v>
      </c>
      <c r="B23" s="48" t="s">
        <v>46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2"/>
        <v>0</v>
      </c>
    </row>
    <row r="24" spans="1:10" ht="30">
      <c r="A24" s="1">
        <v>18</v>
      </c>
      <c r="B24" s="48" t="s">
        <v>103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 t="shared" si="2"/>
        <v>0</v>
      </c>
    </row>
    <row r="25" spans="1:10" s="24" customFormat="1" ht="15.75">
      <c r="A25" s="1">
        <v>19</v>
      </c>
      <c r="B25" s="50" t="s">
        <v>66</v>
      </c>
      <c r="C25" s="18">
        <f aca="true" t="shared" si="3" ref="C25:I25">SUM(C18:C24)</f>
        <v>201</v>
      </c>
      <c r="D25" s="18">
        <f t="shared" si="3"/>
        <v>201</v>
      </c>
      <c r="E25" s="18">
        <f t="shared" si="3"/>
        <v>186</v>
      </c>
      <c r="F25" s="18">
        <f t="shared" si="3"/>
        <v>219</v>
      </c>
      <c r="G25" s="18">
        <f t="shared" si="3"/>
        <v>238</v>
      </c>
      <c r="H25" s="18">
        <f t="shared" si="3"/>
        <v>258</v>
      </c>
      <c r="I25" s="18">
        <f t="shared" si="3"/>
        <v>84</v>
      </c>
      <c r="J25" s="18">
        <f t="shared" si="2"/>
        <v>1000</v>
      </c>
    </row>
    <row r="26" spans="1:10" s="24" customFormat="1" ht="29.25">
      <c r="A26" s="1">
        <v>20</v>
      </c>
      <c r="B26" s="50" t="s">
        <v>67</v>
      </c>
      <c r="C26" s="18">
        <f aca="true" t="shared" si="4" ref="C26:I26">C17-C25</f>
        <v>399</v>
      </c>
      <c r="D26" s="18">
        <f t="shared" si="4"/>
        <v>412</v>
      </c>
      <c r="E26" s="18">
        <f t="shared" si="4"/>
        <v>345</v>
      </c>
      <c r="F26" s="18">
        <f t="shared" si="4"/>
        <v>186</v>
      </c>
      <c r="G26" s="18">
        <f t="shared" si="4"/>
        <v>167</v>
      </c>
      <c r="H26" s="18">
        <f t="shared" si="4"/>
        <v>147</v>
      </c>
      <c r="I26" s="18">
        <f t="shared" si="4"/>
        <v>321</v>
      </c>
      <c r="J26" s="49"/>
    </row>
    <row r="27" spans="1:10" s="24" customFormat="1" ht="42.75">
      <c r="A27" s="1">
        <v>21</v>
      </c>
      <c r="B27" s="51" t="s">
        <v>475</v>
      </c>
      <c r="C27" s="18">
        <f aca="true" t="shared" si="5" ref="C27:J27">SUM(C28:C32)</f>
        <v>10000</v>
      </c>
      <c r="D27" s="18">
        <f>SUM(D28:D32)</f>
        <v>10000</v>
      </c>
      <c r="E27" s="18">
        <f>SUM(E28:E32)</f>
        <v>9925</v>
      </c>
      <c r="F27" s="18">
        <f t="shared" si="5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10000</v>
      </c>
    </row>
    <row r="28" spans="1:10" ht="30">
      <c r="A28" s="1">
        <v>22</v>
      </c>
      <c r="B28" s="48" t="s">
        <v>482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f>C28+F28+G28+H28+I28</f>
        <v>0</v>
      </c>
    </row>
    <row r="29" spans="1:10" ht="45">
      <c r="A29" s="1">
        <v>23</v>
      </c>
      <c r="B29" s="48" t="s">
        <v>145</v>
      </c>
      <c r="C29" s="15">
        <v>10000</v>
      </c>
      <c r="D29" s="15">
        <v>10000</v>
      </c>
      <c r="E29" s="15">
        <v>9925</v>
      </c>
      <c r="F29" s="15">
        <v>0</v>
      </c>
      <c r="G29" s="15">
        <v>0</v>
      </c>
      <c r="H29" s="15">
        <v>0</v>
      </c>
      <c r="I29" s="15">
        <v>0</v>
      </c>
      <c r="J29" s="15">
        <f>C29+F29+G29+H29+I29</f>
        <v>10000</v>
      </c>
    </row>
    <row r="30" spans="1:10" ht="30">
      <c r="A30" s="1">
        <v>24</v>
      </c>
      <c r="B30" s="48" t="s">
        <v>105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>C30+F30+G30+H30+I30</f>
        <v>0</v>
      </c>
    </row>
    <row r="31" spans="1:10" ht="15.75">
      <c r="A31" s="1">
        <v>25</v>
      </c>
      <c r="B31" s="48" t="s">
        <v>102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>C31+F31+G31+H31+I31</f>
        <v>0</v>
      </c>
    </row>
    <row r="32" spans="1:10" ht="45">
      <c r="A32" s="1">
        <v>26</v>
      </c>
      <c r="B32" s="48" t="s">
        <v>474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f>C32+F32+G32+H32+I32</f>
        <v>0</v>
      </c>
    </row>
  </sheetData>
  <sheetProtection/>
  <mergeCells count="6">
    <mergeCell ref="B7:B8"/>
    <mergeCell ref="A1:J1"/>
    <mergeCell ref="A2:J2"/>
    <mergeCell ref="A3:J3"/>
    <mergeCell ref="A4:J4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1" r:id="rId1"/>
  <headerFooter>
    <oddHeader>&amp;R&amp;"Arial,Normál"&amp;10 3. melléklet az 5/2016.(IV.27.) önkormányzati rendelethez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4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4.57421875" style="164" customWidth="1"/>
    <col min="2" max="2" width="62.140625" style="136" bestFit="1" customWidth="1"/>
    <col min="3" max="3" width="17.00390625" style="165" customWidth="1"/>
    <col min="4" max="16384" width="9.140625" style="136" customWidth="1"/>
  </cols>
  <sheetData>
    <row r="1" spans="1:3" ht="18.75">
      <c r="A1" s="319" t="s">
        <v>628</v>
      </c>
      <c r="B1" s="319"/>
      <c r="C1" s="319"/>
    </row>
    <row r="2" spans="1:3" ht="18.75">
      <c r="A2" s="320" t="s">
        <v>649</v>
      </c>
      <c r="B2" s="320"/>
      <c r="C2" s="320"/>
    </row>
    <row r="3" spans="1:3" ht="18.75">
      <c r="A3" s="152"/>
      <c r="B3" s="152"/>
      <c r="C3" s="155"/>
    </row>
    <row r="4" spans="1:3" ht="18.75">
      <c r="A4" s="1"/>
      <c r="B4" s="156" t="s">
        <v>0</v>
      </c>
      <c r="C4" s="47" t="s">
        <v>1</v>
      </c>
    </row>
    <row r="5" spans="1:4" ht="18.75">
      <c r="A5" s="1">
        <v>1</v>
      </c>
      <c r="B5" s="157" t="s">
        <v>9</v>
      </c>
      <c r="C5" s="158" t="s">
        <v>629</v>
      </c>
      <c r="D5" s="2"/>
    </row>
    <row r="6" spans="1:3" ht="18.75">
      <c r="A6" s="1">
        <v>2</v>
      </c>
      <c r="B6" s="159" t="s">
        <v>630</v>
      </c>
      <c r="C6" s="160">
        <v>21823</v>
      </c>
    </row>
    <row r="7" spans="1:3" ht="18.75">
      <c r="A7" s="1">
        <v>3</v>
      </c>
      <c r="B7" s="159" t="s">
        <v>631</v>
      </c>
      <c r="C7" s="160">
        <v>21239</v>
      </c>
    </row>
    <row r="8" spans="1:3" ht="18.75">
      <c r="A8" s="1">
        <v>4</v>
      </c>
      <c r="B8" s="161" t="s">
        <v>632</v>
      </c>
      <c r="C8" s="162">
        <f>C6-C7</f>
        <v>584</v>
      </c>
    </row>
    <row r="9" spans="1:3" ht="18.75">
      <c r="A9" s="1">
        <v>5</v>
      </c>
      <c r="B9" s="159" t="s">
        <v>633</v>
      </c>
      <c r="C9" s="160">
        <v>11799</v>
      </c>
    </row>
    <row r="10" spans="1:3" ht="18.75">
      <c r="A10" s="1">
        <v>6</v>
      </c>
      <c r="B10" s="159" t="s">
        <v>634</v>
      </c>
      <c r="C10" s="160">
        <v>10544</v>
      </c>
    </row>
    <row r="11" spans="1:3" ht="18.75">
      <c r="A11" s="1">
        <v>7</v>
      </c>
      <c r="B11" s="161" t="s">
        <v>635</v>
      </c>
      <c r="C11" s="162">
        <f>C9-C10</f>
        <v>1255</v>
      </c>
    </row>
    <row r="12" spans="1:3" s="137" customFormat="1" ht="18.75">
      <c r="A12" s="1">
        <v>8</v>
      </c>
      <c r="B12" s="161" t="s">
        <v>636</v>
      </c>
      <c r="C12" s="162">
        <f>C8+C11</f>
        <v>1839</v>
      </c>
    </row>
    <row r="13" spans="1:3" ht="18.75">
      <c r="A13" s="1">
        <v>9</v>
      </c>
      <c r="B13" s="159" t="s">
        <v>637</v>
      </c>
      <c r="C13" s="160">
        <v>0</v>
      </c>
    </row>
    <row r="14" spans="1:3" ht="18.75">
      <c r="A14" s="1">
        <v>10</v>
      </c>
      <c r="B14" s="159" t="s">
        <v>638</v>
      </c>
      <c r="C14" s="160">
        <v>0</v>
      </c>
    </row>
    <row r="15" spans="1:3" ht="18.75">
      <c r="A15" s="1">
        <v>11</v>
      </c>
      <c r="B15" s="159" t="s">
        <v>639</v>
      </c>
      <c r="C15" s="162">
        <f>C13-C14</f>
        <v>0</v>
      </c>
    </row>
    <row r="16" spans="1:3" ht="18.75">
      <c r="A16" s="1">
        <v>12</v>
      </c>
      <c r="B16" s="159" t="s">
        <v>640</v>
      </c>
      <c r="C16" s="160">
        <v>0</v>
      </c>
    </row>
    <row r="17" spans="1:3" ht="18.75">
      <c r="A17" s="1">
        <v>13</v>
      </c>
      <c r="B17" s="159" t="s">
        <v>641</v>
      </c>
      <c r="C17" s="160">
        <v>0</v>
      </c>
    </row>
    <row r="18" spans="1:3" s="137" customFormat="1" ht="18.75">
      <c r="A18" s="1">
        <v>14</v>
      </c>
      <c r="B18" s="159" t="s">
        <v>642</v>
      </c>
      <c r="C18" s="162">
        <f>C16+C17</f>
        <v>0</v>
      </c>
    </row>
    <row r="19" spans="1:3" s="137" customFormat="1" ht="18.75">
      <c r="A19" s="1">
        <v>15</v>
      </c>
      <c r="B19" s="159" t="s">
        <v>643</v>
      </c>
      <c r="C19" s="162">
        <f>C15+C18</f>
        <v>0</v>
      </c>
    </row>
    <row r="20" spans="1:3" s="137" customFormat="1" ht="18.75">
      <c r="A20" s="1">
        <v>16</v>
      </c>
      <c r="B20" s="161" t="s">
        <v>644</v>
      </c>
      <c r="C20" s="162">
        <f>C12+C19</f>
        <v>1839</v>
      </c>
    </row>
    <row r="21" spans="1:3" s="137" customFormat="1" ht="33.75" customHeight="1">
      <c r="A21" s="1">
        <v>17</v>
      </c>
      <c r="B21" s="163" t="s">
        <v>645</v>
      </c>
      <c r="C21" s="162">
        <v>1839</v>
      </c>
    </row>
    <row r="22" spans="1:3" s="137" customFormat="1" ht="18.75">
      <c r="A22" s="1">
        <v>18</v>
      </c>
      <c r="B22" s="161" t="s">
        <v>646</v>
      </c>
      <c r="C22" s="162">
        <f>C12-C21</f>
        <v>0</v>
      </c>
    </row>
    <row r="23" spans="1:3" s="137" customFormat="1" ht="18.75">
      <c r="A23" s="1">
        <v>19</v>
      </c>
      <c r="B23" s="161" t="s">
        <v>647</v>
      </c>
      <c r="C23" s="162">
        <f>C19*0.1</f>
        <v>0</v>
      </c>
    </row>
    <row r="24" spans="1:3" s="137" customFormat="1" ht="18.75">
      <c r="A24" s="1">
        <v>20</v>
      </c>
      <c r="B24" s="161" t="s">
        <v>648</v>
      </c>
      <c r="C24" s="162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4. melléklet az 5/2016.(IV.27.)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P8" sqref="P8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15" t="s">
        <v>628</v>
      </c>
      <c r="B1" s="315"/>
      <c r="C1" s="315"/>
      <c r="D1" s="315"/>
      <c r="E1" s="315"/>
      <c r="F1" s="315"/>
    </row>
    <row r="2" spans="1:6" s="2" customFormat="1" ht="15.75">
      <c r="A2" s="315" t="s">
        <v>651</v>
      </c>
      <c r="B2" s="315"/>
      <c r="C2" s="315"/>
      <c r="D2" s="315"/>
      <c r="E2" s="315"/>
      <c r="F2" s="315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67"/>
      <c r="B5" s="167" t="s">
        <v>0</v>
      </c>
      <c r="C5" s="167" t="s">
        <v>1</v>
      </c>
      <c r="D5" s="167" t="s">
        <v>2</v>
      </c>
      <c r="E5" s="167" t="s">
        <v>3</v>
      </c>
      <c r="F5" s="167" t="s">
        <v>6</v>
      </c>
      <c r="G5" s="167" t="s">
        <v>60</v>
      </c>
    </row>
    <row r="6" spans="1:7" ht="15.75">
      <c r="A6" s="167">
        <v>1</v>
      </c>
      <c r="B6" s="97" t="s">
        <v>652</v>
      </c>
      <c r="C6" s="168">
        <v>42004</v>
      </c>
      <c r="D6" s="168">
        <v>42369</v>
      </c>
      <c r="E6" s="97" t="s">
        <v>653</v>
      </c>
      <c r="F6" s="168">
        <v>42004</v>
      </c>
      <c r="G6" s="168">
        <v>42369</v>
      </c>
    </row>
    <row r="7" spans="1:7" ht="15.75">
      <c r="A7" s="167">
        <v>2</v>
      </c>
      <c r="B7" s="169" t="s">
        <v>654</v>
      </c>
      <c r="C7" s="166">
        <v>78281758</v>
      </c>
      <c r="D7" s="166">
        <v>80139142</v>
      </c>
      <c r="E7" s="169" t="s">
        <v>655</v>
      </c>
      <c r="F7" s="166">
        <v>69320723</v>
      </c>
      <c r="G7" s="166">
        <v>68119423</v>
      </c>
    </row>
    <row r="8" spans="1:7" ht="15.75">
      <c r="A8" s="167">
        <v>3</v>
      </c>
      <c r="B8" s="169" t="s">
        <v>656</v>
      </c>
      <c r="C8" s="166">
        <v>0</v>
      </c>
      <c r="D8" s="166">
        <v>0</v>
      </c>
      <c r="E8" s="169" t="s">
        <v>657</v>
      </c>
      <c r="F8" s="166">
        <v>11444916</v>
      </c>
      <c r="G8" s="166">
        <v>1475930</v>
      </c>
    </row>
    <row r="9" spans="1:7" ht="15.75">
      <c r="A9" s="167">
        <v>4</v>
      </c>
      <c r="B9" s="169" t="s">
        <v>658</v>
      </c>
      <c r="C9" s="166">
        <v>10939342</v>
      </c>
      <c r="D9" s="166">
        <v>1874717</v>
      </c>
      <c r="E9" s="324" t="s">
        <v>659</v>
      </c>
      <c r="F9" s="326">
        <v>0</v>
      </c>
      <c r="G9" s="326">
        <v>0</v>
      </c>
    </row>
    <row r="10" spans="1:7" ht="31.5" customHeight="1">
      <c r="A10" s="167">
        <v>5</v>
      </c>
      <c r="B10" s="169" t="s">
        <v>660</v>
      </c>
      <c r="C10" s="166">
        <v>1405083</v>
      </c>
      <c r="D10" s="166">
        <v>57102</v>
      </c>
      <c r="E10" s="325"/>
      <c r="F10" s="327"/>
      <c r="G10" s="327"/>
    </row>
    <row r="11" spans="1:7" ht="15.75">
      <c r="A11" s="167">
        <v>6</v>
      </c>
      <c r="B11" s="169" t="s">
        <v>661</v>
      </c>
      <c r="C11" s="166">
        <v>351422</v>
      </c>
      <c r="D11" s="166">
        <v>0</v>
      </c>
      <c r="E11" s="328" t="s">
        <v>662</v>
      </c>
      <c r="F11" s="310">
        <v>10211966</v>
      </c>
      <c r="G11" s="310">
        <v>12475608</v>
      </c>
    </row>
    <row r="12" spans="1:7" ht="15.75">
      <c r="A12" s="167">
        <v>7</v>
      </c>
      <c r="B12" s="169" t="s">
        <v>663</v>
      </c>
      <c r="C12" s="166">
        <v>0</v>
      </c>
      <c r="D12" s="166">
        <v>0</v>
      </c>
      <c r="E12" s="328"/>
      <c r="F12" s="310"/>
      <c r="G12" s="310"/>
    </row>
    <row r="13" spans="1:7" ht="15.75">
      <c r="A13" s="167">
        <v>8</v>
      </c>
      <c r="B13" s="170" t="s">
        <v>664</v>
      </c>
      <c r="C13" s="171">
        <f>SUM(C7:C12)</f>
        <v>90977605</v>
      </c>
      <c r="D13" s="171">
        <f>SUM(D7:D12)</f>
        <v>82070961</v>
      </c>
      <c r="E13" s="170" t="s">
        <v>665</v>
      </c>
      <c r="F13" s="171">
        <f>SUM(F7:F12)</f>
        <v>90977605</v>
      </c>
      <c r="G13" s="171">
        <f>SUM(G7:G12)</f>
        <v>82070961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300" verticalDpi="300" orientation="landscape" paperSize="9" scale="97" r:id="rId1"/>
  <headerFooter>
    <oddHeader>&amp;R&amp;"Arial,Normál"&amp;10 5. melléklet az 5/2016.(IV.27.)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28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5.7109375" style="0" customWidth="1"/>
    <col min="2" max="2" width="65.7109375" style="0" customWidth="1"/>
    <col min="3" max="3" width="10.57421875" style="0" customWidth="1"/>
    <col min="4" max="9" width="9.140625" style="0" customWidth="1"/>
    <col min="10" max="10" width="11.140625" style="0" customWidth="1"/>
  </cols>
  <sheetData>
    <row r="1" spans="1:10" s="2" customFormat="1" ht="15.75">
      <c r="A1" s="315" t="s">
        <v>562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s="2" customFormat="1" ht="15.75">
      <c r="A2" s="315" t="s">
        <v>30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s="10" customFormat="1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60</v>
      </c>
      <c r="H4" s="1" t="s">
        <v>61</v>
      </c>
      <c r="I4" s="1" t="s">
        <v>62</v>
      </c>
      <c r="J4" s="1" t="s">
        <v>107</v>
      </c>
      <c r="K4" s="1" t="s">
        <v>108</v>
      </c>
    </row>
    <row r="5" spans="1:11" s="10" customFormat="1" ht="15.75">
      <c r="A5" s="1">
        <v>1</v>
      </c>
      <c r="B5" s="329" t="s">
        <v>9</v>
      </c>
      <c r="C5" s="6" t="s">
        <v>577</v>
      </c>
      <c r="D5" s="330" t="s">
        <v>50</v>
      </c>
      <c r="E5" s="331"/>
      <c r="F5" s="6" t="s">
        <v>104</v>
      </c>
      <c r="G5" s="6" t="s">
        <v>451</v>
      </c>
      <c r="H5" s="6" t="s">
        <v>483</v>
      </c>
      <c r="I5" s="6" t="s">
        <v>567</v>
      </c>
      <c r="J5" s="330" t="s">
        <v>5</v>
      </c>
      <c r="K5" s="331"/>
    </row>
    <row r="6" spans="1:11" s="10" customFormat="1" ht="47.25">
      <c r="A6" s="1">
        <v>2</v>
      </c>
      <c r="B6" s="329"/>
      <c r="C6" s="6" t="s">
        <v>579</v>
      </c>
      <c r="D6" s="6" t="s">
        <v>4</v>
      </c>
      <c r="E6" s="6" t="s">
        <v>614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627</v>
      </c>
    </row>
    <row r="7" spans="1:11" s="10" customFormat="1" ht="31.5">
      <c r="A7" s="1">
        <v>3</v>
      </c>
      <c r="B7" s="7" t="s">
        <v>18</v>
      </c>
      <c r="C7" s="14">
        <f aca="true" t="shared" si="0" ref="C7:I7">C11</f>
        <v>12918</v>
      </c>
      <c r="D7" s="14">
        <f t="shared" si="0"/>
        <v>0</v>
      </c>
      <c r="E7" s="14">
        <f>E11</f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>D7+F7+G7+C7+H7+I7</f>
        <v>12918</v>
      </c>
      <c r="K7" s="14">
        <f>C7+E7</f>
        <v>12918</v>
      </c>
    </row>
    <row r="8" spans="1:11" s="10" customFormat="1" ht="31.5">
      <c r="A8" s="1">
        <v>4</v>
      </c>
      <c r="B8" s="7" t="s">
        <v>19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D8+F8+G8+C8+H8+I8</f>
        <v>0</v>
      </c>
      <c r="K8" s="14">
        <f aca="true" t="shared" si="1" ref="K8:K28">C8+E8</f>
        <v>0</v>
      </c>
    </row>
    <row r="9" spans="1:11" s="10" customFormat="1" ht="15.75" hidden="1">
      <c r="A9" s="1"/>
      <c r="B9" s="7" t="s">
        <v>20</v>
      </c>
      <c r="C9" s="135"/>
      <c r="D9" s="5"/>
      <c r="E9" s="5"/>
      <c r="F9" s="5"/>
      <c r="G9" s="5"/>
      <c r="H9" s="5"/>
      <c r="I9" s="5"/>
      <c r="J9" s="14"/>
      <c r="K9" s="14">
        <f t="shared" si="1"/>
        <v>0</v>
      </c>
    </row>
    <row r="10" spans="1:11" s="10" customFormat="1" ht="15.75">
      <c r="A10" s="1">
        <v>5</v>
      </c>
      <c r="B10" s="7" t="s">
        <v>578</v>
      </c>
      <c r="C10" s="135"/>
      <c r="D10" s="5"/>
      <c r="E10" s="5"/>
      <c r="F10" s="5"/>
      <c r="G10" s="5"/>
      <c r="H10" s="5"/>
      <c r="I10" s="5"/>
      <c r="J10" s="14"/>
      <c r="K10" s="14"/>
    </row>
    <row r="11" spans="1:11" s="10" customFormat="1" ht="15.75">
      <c r="A11" s="1">
        <v>6</v>
      </c>
      <c r="B11" s="7" t="s">
        <v>22</v>
      </c>
      <c r="C11" s="5">
        <v>12918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14">
        <f>D11+F11+G11+C11+H11+I11</f>
        <v>12918</v>
      </c>
      <c r="K11" s="14">
        <f t="shared" si="1"/>
        <v>12918</v>
      </c>
    </row>
    <row r="12" spans="1:11" s="10" customFormat="1" ht="15.75">
      <c r="A12" s="1">
        <v>7</v>
      </c>
      <c r="B12" s="7" t="s">
        <v>23</v>
      </c>
      <c r="C12" s="5">
        <v>-8082</v>
      </c>
      <c r="D12" s="5">
        <v>10201</v>
      </c>
      <c r="E12" s="5">
        <v>10111</v>
      </c>
      <c r="F12" s="5">
        <v>219</v>
      </c>
      <c r="G12" s="5">
        <v>238</v>
      </c>
      <c r="H12" s="5">
        <v>258</v>
      </c>
      <c r="I12" s="5">
        <v>84</v>
      </c>
      <c r="J12" s="14">
        <f>D12+F12+G12+C12+H12+I12</f>
        <v>2918</v>
      </c>
      <c r="K12" s="14">
        <f t="shared" si="1"/>
        <v>2029</v>
      </c>
    </row>
    <row r="13" spans="1:11" s="10" customFormat="1" ht="15.75">
      <c r="A13" s="1">
        <v>8</v>
      </c>
      <c r="B13" s="7" t="s">
        <v>26</v>
      </c>
      <c r="C13" s="5">
        <v>10000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14">
        <f>D13+F13+G13+C13+H13+I13</f>
        <v>10000</v>
      </c>
      <c r="K13" s="14">
        <f t="shared" si="1"/>
        <v>10000</v>
      </c>
    </row>
    <row r="14" spans="1:11" s="10" customFormat="1" ht="15.75">
      <c r="A14" s="1">
        <v>9</v>
      </c>
      <c r="B14" s="7" t="s">
        <v>24</v>
      </c>
      <c r="C14" s="5">
        <v>11000</v>
      </c>
      <c r="D14" s="5">
        <v>-10201</v>
      </c>
      <c r="E14" s="5">
        <v>-10111</v>
      </c>
      <c r="F14" s="5">
        <v>-219</v>
      </c>
      <c r="G14" s="5">
        <v>-238</v>
      </c>
      <c r="H14" s="5">
        <v>-258</v>
      </c>
      <c r="I14" s="5">
        <v>-84</v>
      </c>
      <c r="J14" s="14">
        <f>D14+F14+G14+C14+H14+I14</f>
        <v>0</v>
      </c>
      <c r="K14" s="14">
        <f t="shared" si="1"/>
        <v>889</v>
      </c>
    </row>
    <row r="15" spans="1:11" s="10" customFormat="1" ht="15.75">
      <c r="A15" s="1">
        <v>10</v>
      </c>
      <c r="B15" s="7" t="s">
        <v>25</v>
      </c>
      <c r="C15" s="5">
        <f aca="true" t="shared" si="2" ref="C15:I15">SUM(C12:C14)</f>
        <v>12918</v>
      </c>
      <c r="D15" s="5">
        <f t="shared" si="2"/>
        <v>0</v>
      </c>
      <c r="E15" s="5">
        <f>SUM(E12:E14)</f>
        <v>0</v>
      </c>
      <c r="F15" s="5">
        <f t="shared" si="2"/>
        <v>0</v>
      </c>
      <c r="G15" s="5">
        <f t="shared" si="2"/>
        <v>0</v>
      </c>
      <c r="H15" s="5">
        <f t="shared" si="2"/>
        <v>0</v>
      </c>
      <c r="I15" s="5">
        <f t="shared" si="2"/>
        <v>0</v>
      </c>
      <c r="J15" s="14">
        <f>D15+F15+G15+C15+H15+I15</f>
        <v>12918</v>
      </c>
      <c r="K15" s="14">
        <f t="shared" si="1"/>
        <v>12918</v>
      </c>
    </row>
    <row r="16" spans="1:11" s="10" customFormat="1" ht="15.75" hidden="1">
      <c r="A16" s="1"/>
      <c r="B16" s="7" t="s">
        <v>27</v>
      </c>
      <c r="C16" s="135"/>
      <c r="D16" s="5"/>
      <c r="E16" s="5"/>
      <c r="F16" s="5"/>
      <c r="G16" s="5"/>
      <c r="H16" s="5"/>
      <c r="I16" s="5"/>
      <c r="J16" s="14"/>
      <c r="K16" s="14">
        <f t="shared" si="1"/>
        <v>0</v>
      </c>
    </row>
    <row r="17" spans="1:11" s="10" customFormat="1" ht="15.75" hidden="1">
      <c r="A17" s="1"/>
      <c r="B17" s="7" t="s">
        <v>21</v>
      </c>
      <c r="C17" s="135"/>
      <c r="D17" s="5"/>
      <c r="E17" s="5"/>
      <c r="F17" s="5"/>
      <c r="G17" s="5"/>
      <c r="H17" s="5"/>
      <c r="I17" s="5"/>
      <c r="J17" s="14"/>
      <c r="K17" s="14">
        <f t="shared" si="1"/>
        <v>0</v>
      </c>
    </row>
    <row r="18" spans="1:11" s="10" customFormat="1" ht="15.75" hidden="1">
      <c r="A18" s="1"/>
      <c r="B18" s="7" t="s">
        <v>28</v>
      </c>
      <c r="C18" s="135"/>
      <c r="D18" s="5"/>
      <c r="E18" s="5"/>
      <c r="F18" s="5"/>
      <c r="G18" s="5"/>
      <c r="H18" s="5"/>
      <c r="I18" s="5"/>
      <c r="J18" s="14">
        <f>D18+F18+G18+C18+H18+I18</f>
        <v>0</v>
      </c>
      <c r="K18" s="14">
        <f t="shared" si="1"/>
        <v>0</v>
      </c>
    </row>
    <row r="19" spans="1:11" s="10" customFormat="1" ht="15.75" hidden="1">
      <c r="A19" s="1"/>
      <c r="B19" s="7"/>
      <c r="C19" s="7"/>
      <c r="D19" s="5"/>
      <c r="E19" s="5"/>
      <c r="F19" s="5"/>
      <c r="G19" s="5"/>
      <c r="H19" s="5"/>
      <c r="I19" s="5"/>
      <c r="J19" s="14"/>
      <c r="K19" s="14">
        <f t="shared" si="1"/>
        <v>0</v>
      </c>
    </row>
    <row r="20" spans="1:11" s="10" customFormat="1" ht="15.75" hidden="1">
      <c r="A20" s="1"/>
      <c r="B20" s="7"/>
      <c r="C20" s="7"/>
      <c r="D20" s="5"/>
      <c r="E20" s="5"/>
      <c r="F20" s="5"/>
      <c r="G20" s="5"/>
      <c r="H20" s="5"/>
      <c r="I20" s="5"/>
      <c r="J20" s="14"/>
      <c r="K20" s="14">
        <f t="shared" si="1"/>
        <v>0</v>
      </c>
    </row>
    <row r="21" spans="1:11" s="10" customFormat="1" ht="15.75" hidden="1">
      <c r="A21" s="1"/>
      <c r="B21" s="7"/>
      <c r="C21" s="7"/>
      <c r="D21" s="5"/>
      <c r="E21" s="5"/>
      <c r="F21" s="5"/>
      <c r="G21" s="5"/>
      <c r="H21" s="5"/>
      <c r="I21" s="5"/>
      <c r="J21" s="14"/>
      <c r="K21" s="14">
        <f t="shared" si="1"/>
        <v>0</v>
      </c>
    </row>
    <row r="22" spans="1:11" s="10" customFormat="1" ht="15.75" hidden="1">
      <c r="A22" s="1"/>
      <c r="B22" s="7"/>
      <c r="C22" s="7"/>
      <c r="D22" s="5"/>
      <c r="E22" s="5"/>
      <c r="F22" s="5"/>
      <c r="G22" s="5"/>
      <c r="H22" s="5"/>
      <c r="I22" s="5"/>
      <c r="J22" s="14"/>
      <c r="K22" s="14">
        <f t="shared" si="1"/>
        <v>0</v>
      </c>
    </row>
    <row r="23" spans="1:11" s="10" customFormat="1" ht="15.75" hidden="1">
      <c r="A23" s="1"/>
      <c r="B23" s="7"/>
      <c r="C23" s="7"/>
      <c r="D23" s="5"/>
      <c r="E23" s="5"/>
      <c r="F23" s="5"/>
      <c r="G23" s="5"/>
      <c r="H23" s="5"/>
      <c r="I23" s="5"/>
      <c r="J23" s="14"/>
      <c r="K23" s="14">
        <f t="shared" si="1"/>
        <v>0</v>
      </c>
    </row>
    <row r="24" spans="1:11" s="10" customFormat="1" ht="15.75" hidden="1">
      <c r="A24" s="1"/>
      <c r="B24" s="7"/>
      <c r="C24" s="7"/>
      <c r="D24" s="5"/>
      <c r="E24" s="5"/>
      <c r="F24" s="5"/>
      <c r="G24" s="5"/>
      <c r="H24" s="5"/>
      <c r="I24" s="5"/>
      <c r="J24" s="14"/>
      <c r="K24" s="14">
        <f t="shared" si="1"/>
        <v>0</v>
      </c>
    </row>
    <row r="25" spans="1:11" s="10" customFormat="1" ht="15.75" hidden="1">
      <c r="A25" s="1"/>
      <c r="B25" s="7"/>
      <c r="C25" s="7"/>
      <c r="D25" s="5"/>
      <c r="E25" s="5"/>
      <c r="F25" s="5"/>
      <c r="G25" s="5"/>
      <c r="H25" s="5"/>
      <c r="I25" s="5"/>
      <c r="J25" s="14"/>
      <c r="K25" s="14">
        <f t="shared" si="1"/>
        <v>0</v>
      </c>
    </row>
    <row r="26" spans="1:11" s="10" customFormat="1" ht="15.75" hidden="1">
      <c r="A26" s="1"/>
      <c r="B26" s="7"/>
      <c r="C26" s="7"/>
      <c r="D26" s="5"/>
      <c r="E26" s="5"/>
      <c r="F26" s="5"/>
      <c r="G26" s="5"/>
      <c r="H26" s="5"/>
      <c r="I26" s="5"/>
      <c r="J26" s="14"/>
      <c r="K26" s="14">
        <f t="shared" si="1"/>
        <v>0</v>
      </c>
    </row>
    <row r="27" spans="1:11" ht="15.75" hidden="1">
      <c r="A27" s="1"/>
      <c r="B27" s="7"/>
      <c r="C27" s="7"/>
      <c r="D27" s="5"/>
      <c r="E27" s="5"/>
      <c r="F27" s="5"/>
      <c r="G27" s="5"/>
      <c r="H27" s="5"/>
      <c r="I27" s="5"/>
      <c r="J27" s="14"/>
      <c r="K27" s="14">
        <f t="shared" si="1"/>
        <v>0</v>
      </c>
    </row>
    <row r="28" spans="1:11" ht="15.75" hidden="1">
      <c r="A28" s="1"/>
      <c r="B28" s="7"/>
      <c r="C28" s="7"/>
      <c r="D28" s="5"/>
      <c r="E28" s="5"/>
      <c r="F28" s="5"/>
      <c r="G28" s="5"/>
      <c r="H28" s="5"/>
      <c r="I28" s="5"/>
      <c r="J28" s="14"/>
      <c r="K28" s="14">
        <f t="shared" si="1"/>
        <v>0</v>
      </c>
    </row>
  </sheetData>
  <sheetProtection/>
  <mergeCells count="5">
    <mergeCell ref="A1:J1"/>
    <mergeCell ref="A2:J2"/>
    <mergeCell ref="B5:B6"/>
    <mergeCell ref="D5:E5"/>
    <mergeCell ref="J5:K5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88" r:id="rId1"/>
  <headerFooter>
    <oddHeader>&amp;R&amp;"Arial,Normál"&amp;10
6. melléklet az 5/2016.(IV.27.)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2"/>
  <sheetViews>
    <sheetView zoomScalePageLayoutView="0" workbookViewId="0" topLeftCell="A1">
      <selection activeCell="P8" sqref="P8"/>
    </sheetView>
  </sheetViews>
  <sheetFormatPr defaultColWidth="9.140625" defaultRowHeight="15"/>
  <cols>
    <col min="2" max="2" width="47.421875" style="0" customWidth="1"/>
    <col min="3" max="3" width="8.7109375" style="0" customWidth="1"/>
  </cols>
  <sheetData>
    <row r="1" spans="1:3" s="2" customFormat="1" ht="15.75">
      <c r="A1" s="315" t="s">
        <v>561</v>
      </c>
      <c r="B1" s="315"/>
      <c r="C1" s="315"/>
    </row>
    <row r="2" spans="1:3" s="2" customFormat="1" ht="15.75">
      <c r="A2" s="315" t="s">
        <v>132</v>
      </c>
      <c r="B2" s="315"/>
      <c r="C2" s="315"/>
    </row>
    <row r="3" spans="1:3" s="2" customFormat="1" ht="15.75">
      <c r="A3" s="315" t="s">
        <v>487</v>
      </c>
      <c r="B3" s="315"/>
      <c r="C3" s="315"/>
    </row>
    <row r="4" s="2" customFormat="1" ht="15.75"/>
    <row r="5" spans="1:4" s="10" customFormat="1" ht="15.75">
      <c r="A5" s="1"/>
      <c r="B5" s="1" t="s">
        <v>0</v>
      </c>
      <c r="C5" s="1" t="s">
        <v>1</v>
      </c>
      <c r="D5" s="1" t="s">
        <v>2</v>
      </c>
    </row>
    <row r="6" spans="1:4" s="10" customFormat="1" ht="31.5">
      <c r="A6" s="1">
        <v>1</v>
      </c>
      <c r="B6" s="84" t="s">
        <v>9</v>
      </c>
      <c r="C6" s="85" t="s">
        <v>4</v>
      </c>
      <c r="D6" s="85" t="s">
        <v>614</v>
      </c>
    </row>
    <row r="7" spans="1:4" s="10" customFormat="1" ht="15.75">
      <c r="A7" s="1">
        <v>2</v>
      </c>
      <c r="B7" s="86" t="s">
        <v>49</v>
      </c>
      <c r="C7" s="43"/>
      <c r="D7" s="43"/>
    </row>
    <row r="8" spans="1:4" s="10" customFormat="1" ht="15.75">
      <c r="A8" s="1">
        <v>3</v>
      </c>
      <c r="B8" s="86" t="s">
        <v>133</v>
      </c>
      <c r="C8" s="43">
        <v>0</v>
      </c>
      <c r="D8" s="43">
        <v>0</v>
      </c>
    </row>
    <row r="9" spans="1:4" s="10" customFormat="1" ht="15.75">
      <c r="A9" s="1">
        <v>4</v>
      </c>
      <c r="B9" s="86" t="s">
        <v>488</v>
      </c>
      <c r="C9" s="43">
        <v>0</v>
      </c>
      <c r="D9" s="43">
        <v>0</v>
      </c>
    </row>
    <row r="10" spans="1:4" s="10" customFormat="1" ht="15.75">
      <c r="A10" s="1">
        <v>5</v>
      </c>
      <c r="B10" s="86" t="s">
        <v>193</v>
      </c>
      <c r="C10" s="43">
        <f>Bevételek!C135</f>
        <v>0</v>
      </c>
      <c r="D10" s="43">
        <f>Bevételek!D135</f>
        <v>0</v>
      </c>
    </row>
    <row r="11" spans="1:4" s="10" customFormat="1" ht="15.75">
      <c r="A11" s="1">
        <v>6</v>
      </c>
      <c r="B11" s="86" t="s">
        <v>135</v>
      </c>
      <c r="C11" s="43">
        <f>Bevételek!C138</f>
        <v>0</v>
      </c>
      <c r="D11" s="43">
        <f>Bevételek!D138</f>
        <v>0</v>
      </c>
    </row>
    <row r="12" spans="1:4" s="10" customFormat="1" ht="15.75">
      <c r="A12" s="1">
        <v>7</v>
      </c>
      <c r="B12" s="87" t="s">
        <v>7</v>
      </c>
      <c r="C12" s="88">
        <f>SUM(C8:C11)</f>
        <v>0</v>
      </c>
      <c r="D12" s="88">
        <f>SUM(D8:D11)</f>
        <v>0</v>
      </c>
    </row>
    <row r="13" spans="1:4" s="10" customFormat="1" ht="15.75">
      <c r="A13" s="1">
        <v>8</v>
      </c>
      <c r="B13" s="86" t="s">
        <v>47</v>
      </c>
      <c r="C13" s="43"/>
      <c r="D13" s="43"/>
    </row>
    <row r="14" spans="1:4" s="10" customFormat="1" ht="15.75" hidden="1">
      <c r="A14" s="1"/>
      <c r="B14" s="86"/>
      <c r="C14" s="43"/>
      <c r="D14" s="43"/>
    </row>
    <row r="15" spans="1:4" s="10" customFormat="1" ht="15.75" hidden="1">
      <c r="A15" s="1"/>
      <c r="B15" s="86"/>
      <c r="C15" s="43"/>
      <c r="D15" s="43"/>
    </row>
    <row r="16" spans="1:4" s="10" customFormat="1" ht="15.75" hidden="1">
      <c r="A16" s="1"/>
      <c r="B16" s="86"/>
      <c r="C16" s="43"/>
      <c r="D16" s="43"/>
    </row>
    <row r="17" spans="1:4" s="10" customFormat="1" ht="15.75" hidden="1">
      <c r="A17" s="1"/>
      <c r="B17" s="86"/>
      <c r="C17" s="43"/>
      <c r="D17" s="43"/>
    </row>
    <row r="18" spans="1:4" s="10" customFormat="1" ht="15.75" hidden="1">
      <c r="A18" s="1"/>
      <c r="B18" s="86"/>
      <c r="C18" s="43"/>
      <c r="D18" s="43"/>
    </row>
    <row r="19" spans="1:4" s="10" customFormat="1" ht="15.75" hidden="1">
      <c r="A19" s="1"/>
      <c r="B19" s="86"/>
      <c r="C19" s="43"/>
      <c r="D19" s="43"/>
    </row>
    <row r="20" spans="1:4" s="10" customFormat="1" ht="15.75" hidden="1">
      <c r="A20" s="1"/>
      <c r="B20" s="86"/>
      <c r="C20" s="43"/>
      <c r="D20" s="43"/>
    </row>
    <row r="21" spans="1:4" s="10" customFormat="1" ht="15.75">
      <c r="A21" s="1">
        <v>9</v>
      </c>
      <c r="B21" s="87" t="s">
        <v>8</v>
      </c>
      <c r="C21" s="88">
        <f>SUM(C14:C20)</f>
        <v>0</v>
      </c>
      <c r="D21" s="88">
        <f>SUM(D14:D20)</f>
        <v>0</v>
      </c>
    </row>
    <row r="22" spans="1:4" s="10" customFormat="1" ht="15.75">
      <c r="A22" s="1">
        <v>10</v>
      </c>
      <c r="B22" s="89" t="s">
        <v>134</v>
      </c>
      <c r="C22" s="90">
        <f>C12-C21</f>
        <v>0</v>
      </c>
      <c r="D22" s="90">
        <f>D12-D21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7. melléklet az 5/2016.(IV.27.) önkormányzati rendelethez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36.7109375" style="0" customWidth="1"/>
    <col min="2" max="6" width="9.140625" style="0" customWidth="1"/>
    <col min="7" max="7" width="36.7109375" style="0" customWidth="1"/>
    <col min="12" max="12" width="8.140625" style="0" customWidth="1"/>
  </cols>
  <sheetData>
    <row r="1" spans="1:10" s="2" customFormat="1" ht="15.75" customHeight="1">
      <c r="A1" s="332" t="s">
        <v>563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s="2" customFormat="1" ht="15.75">
      <c r="A2" s="315" t="s">
        <v>14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2:6" ht="15">
      <c r="B3" s="42"/>
      <c r="C3" s="42"/>
      <c r="D3" s="42"/>
      <c r="E3" s="42"/>
      <c r="F3" s="42"/>
    </row>
    <row r="4" spans="1:12" s="11" customFormat="1" ht="47.25">
      <c r="A4" s="97" t="s">
        <v>9</v>
      </c>
      <c r="B4" s="4" t="s">
        <v>489</v>
      </c>
      <c r="C4" s="4" t="s">
        <v>490</v>
      </c>
      <c r="D4" s="4" t="s">
        <v>491</v>
      </c>
      <c r="E4" s="4" t="s">
        <v>613</v>
      </c>
      <c r="F4" s="4" t="s">
        <v>614</v>
      </c>
      <c r="G4" s="97" t="s">
        <v>9</v>
      </c>
      <c r="H4" s="4" t="s">
        <v>489</v>
      </c>
      <c r="I4" s="4" t="s">
        <v>490</v>
      </c>
      <c r="J4" s="4" t="s">
        <v>491</v>
      </c>
      <c r="K4" s="4" t="s">
        <v>613</v>
      </c>
      <c r="L4" s="4" t="s">
        <v>614</v>
      </c>
    </row>
    <row r="5" spans="1:12" s="104" customFormat="1" ht="16.5">
      <c r="A5" s="309" t="s">
        <v>57</v>
      </c>
      <c r="B5" s="309"/>
      <c r="C5" s="309"/>
      <c r="D5" s="309"/>
      <c r="E5" s="309"/>
      <c r="F5" s="309"/>
      <c r="G5" s="309" t="s">
        <v>159</v>
      </c>
      <c r="H5" s="309"/>
      <c r="I5" s="309"/>
      <c r="J5" s="309"/>
      <c r="K5" s="309"/>
      <c r="L5" s="309"/>
    </row>
    <row r="6" spans="1:12" s="11" customFormat="1" ht="31.5">
      <c r="A6" s="99" t="s">
        <v>354</v>
      </c>
      <c r="B6" s="5">
        <v>13881</v>
      </c>
      <c r="C6" s="5">
        <v>10377</v>
      </c>
      <c r="D6" s="5">
        <f>Összesen!L7</f>
        <v>12604</v>
      </c>
      <c r="E6" s="5">
        <f>Összesen!M7</f>
        <v>13601</v>
      </c>
      <c r="F6" s="5">
        <f>Összesen!N7</f>
        <v>13601</v>
      </c>
      <c r="G6" s="101" t="s">
        <v>48</v>
      </c>
      <c r="H6" s="5">
        <v>3925</v>
      </c>
      <c r="I6" s="5">
        <v>4718</v>
      </c>
      <c r="J6" s="5">
        <f>Összesen!Y7</f>
        <v>6952</v>
      </c>
      <c r="K6" s="5">
        <f>Összesen!Z7</f>
        <v>6775</v>
      </c>
      <c r="L6" s="5">
        <f>Összesen!AA7</f>
        <v>6558</v>
      </c>
    </row>
    <row r="7" spans="1:12" s="11" customFormat="1" ht="30">
      <c r="A7" s="99" t="s">
        <v>377</v>
      </c>
      <c r="B7" s="5">
        <v>746</v>
      </c>
      <c r="C7" s="5">
        <v>514</v>
      </c>
      <c r="D7" s="5">
        <f>Összesen!L8</f>
        <v>1226</v>
      </c>
      <c r="E7" s="5">
        <f>Összesen!M8</f>
        <v>1226</v>
      </c>
      <c r="F7" s="5">
        <f>Összesen!N8</f>
        <v>1069</v>
      </c>
      <c r="G7" s="101" t="s">
        <v>93</v>
      </c>
      <c r="H7" s="5">
        <v>771</v>
      </c>
      <c r="I7" s="5">
        <v>904</v>
      </c>
      <c r="J7" s="5">
        <f>Összesen!Y8</f>
        <v>1557</v>
      </c>
      <c r="K7" s="5">
        <f>Összesen!Z8</f>
        <v>1530</v>
      </c>
      <c r="L7" s="5">
        <f>Összesen!AA8</f>
        <v>1530</v>
      </c>
    </row>
    <row r="8" spans="1:12" s="11" customFormat="1" ht="15.75">
      <c r="A8" s="99" t="s">
        <v>57</v>
      </c>
      <c r="B8" s="5">
        <v>1128</v>
      </c>
      <c r="C8" s="5">
        <v>1803</v>
      </c>
      <c r="D8" s="5">
        <f>Összesen!L9</f>
        <v>809</v>
      </c>
      <c r="E8" s="5">
        <f>Összesen!M9</f>
        <v>907</v>
      </c>
      <c r="F8" s="5">
        <f>Összesen!N9</f>
        <v>804</v>
      </c>
      <c r="G8" s="101" t="s">
        <v>94</v>
      </c>
      <c r="H8" s="5">
        <v>2972</v>
      </c>
      <c r="I8" s="5">
        <v>6895</v>
      </c>
      <c r="J8" s="5">
        <f>Összesen!Y9</f>
        <v>5696</v>
      </c>
      <c r="K8" s="5">
        <f>Összesen!Z9</f>
        <v>4434</v>
      </c>
      <c r="L8" s="5">
        <f>Összesen!AA9</f>
        <v>3780</v>
      </c>
    </row>
    <row r="9" spans="1:12" s="11" customFormat="1" ht="15.75">
      <c r="A9" s="311" t="s">
        <v>445</v>
      </c>
      <c r="B9" s="310"/>
      <c r="C9" s="310"/>
      <c r="D9" s="310">
        <f>Összesen!L10</f>
        <v>901</v>
      </c>
      <c r="E9" s="310">
        <f>Összesen!M10</f>
        <v>901</v>
      </c>
      <c r="F9" s="310">
        <f>Összesen!N10</f>
        <v>801</v>
      </c>
      <c r="G9" s="101" t="s">
        <v>95</v>
      </c>
      <c r="H9" s="5">
        <v>2175</v>
      </c>
      <c r="I9" s="5">
        <v>1930</v>
      </c>
      <c r="J9" s="5">
        <f>Összesen!Y10</f>
        <v>727</v>
      </c>
      <c r="K9" s="5">
        <f>Összesen!Z10</f>
        <v>1362</v>
      </c>
      <c r="L9" s="5">
        <f>Összesen!AA10</f>
        <v>1091</v>
      </c>
    </row>
    <row r="10" spans="1:12" s="11" customFormat="1" ht="15.75">
      <c r="A10" s="311"/>
      <c r="B10" s="310"/>
      <c r="C10" s="310"/>
      <c r="D10" s="310"/>
      <c r="E10" s="310"/>
      <c r="F10" s="310"/>
      <c r="G10" s="101" t="s">
        <v>96</v>
      </c>
      <c r="H10" s="5">
        <v>2921</v>
      </c>
      <c r="I10" s="5">
        <v>1455</v>
      </c>
      <c r="J10" s="5">
        <f>Összesen!Y11</f>
        <v>280</v>
      </c>
      <c r="K10" s="5">
        <f>Összesen!Z11</f>
        <v>1293</v>
      </c>
      <c r="L10" s="5">
        <f>Összesen!AA11</f>
        <v>1113</v>
      </c>
    </row>
    <row r="11" spans="1:12" s="11" customFormat="1" ht="15.75">
      <c r="A11" s="100" t="s">
        <v>98</v>
      </c>
      <c r="B11" s="13">
        <f>SUM(B6:B10)</f>
        <v>15755</v>
      </c>
      <c r="C11" s="13">
        <f>SUM(C6:C10)</f>
        <v>12694</v>
      </c>
      <c r="D11" s="13">
        <f>SUM(D6:D10)</f>
        <v>15540</v>
      </c>
      <c r="E11" s="13">
        <f>SUM(E6:E10)</f>
        <v>16635</v>
      </c>
      <c r="F11" s="13">
        <f>SUM(F6:F10)</f>
        <v>16275</v>
      </c>
      <c r="G11" s="100" t="s">
        <v>99</v>
      </c>
      <c r="H11" s="13">
        <f>SUM(H6:H10)</f>
        <v>12764</v>
      </c>
      <c r="I11" s="13">
        <f>SUM(I6:I10)</f>
        <v>15902</v>
      </c>
      <c r="J11" s="13">
        <f>SUM(J6:J10)</f>
        <v>15212</v>
      </c>
      <c r="K11" s="13">
        <f>SUM(K6:K10)</f>
        <v>15394</v>
      </c>
      <c r="L11" s="13">
        <f>SUM(L6:L10)</f>
        <v>14072</v>
      </c>
    </row>
    <row r="12" spans="1:12" s="11" customFormat="1" ht="15.75">
      <c r="A12" s="102" t="s">
        <v>164</v>
      </c>
      <c r="B12" s="103">
        <f>B11-H11</f>
        <v>2991</v>
      </c>
      <c r="C12" s="103">
        <f>C11-I11</f>
        <v>-3208</v>
      </c>
      <c r="D12" s="103">
        <f>D11-J11</f>
        <v>328</v>
      </c>
      <c r="E12" s="103">
        <f>E11-K11</f>
        <v>1241</v>
      </c>
      <c r="F12" s="103">
        <f>F11-L11</f>
        <v>2203</v>
      </c>
      <c r="G12" s="314" t="s">
        <v>157</v>
      </c>
      <c r="H12" s="313">
        <v>4504</v>
      </c>
      <c r="I12" s="313"/>
      <c r="J12" s="313">
        <f>Összesen!Y13</f>
        <v>0</v>
      </c>
      <c r="K12" s="313">
        <f>Összesen!Z13</f>
        <v>916</v>
      </c>
      <c r="L12" s="313">
        <f>Összesen!AA13</f>
        <v>433</v>
      </c>
    </row>
    <row r="13" spans="1:12" s="11" customFormat="1" ht="15.75">
      <c r="A13" s="102" t="s">
        <v>155</v>
      </c>
      <c r="B13" s="5">
        <v>2270</v>
      </c>
      <c r="C13" s="5"/>
      <c r="D13" s="5">
        <f>Összesen!L14</f>
        <v>10939</v>
      </c>
      <c r="E13" s="5">
        <f>Összesen!M14</f>
        <v>11316</v>
      </c>
      <c r="F13" s="5">
        <f>Összesen!N14</f>
        <v>11316</v>
      </c>
      <c r="G13" s="314"/>
      <c r="H13" s="313"/>
      <c r="I13" s="313"/>
      <c r="J13" s="313"/>
      <c r="K13" s="313"/>
      <c r="L13" s="313"/>
    </row>
    <row r="14" spans="1:12" s="11" customFormat="1" ht="15.75">
      <c r="A14" s="102" t="s">
        <v>156</v>
      </c>
      <c r="B14" s="5"/>
      <c r="C14" s="5">
        <v>3846</v>
      </c>
      <c r="D14" s="5">
        <f>Összesen!L15</f>
        <v>0</v>
      </c>
      <c r="E14" s="5">
        <f>Összesen!M15</f>
        <v>483</v>
      </c>
      <c r="F14" s="5">
        <f>Összesen!N15</f>
        <v>483</v>
      </c>
      <c r="G14" s="314"/>
      <c r="H14" s="313"/>
      <c r="I14" s="313"/>
      <c r="J14" s="313"/>
      <c r="K14" s="313"/>
      <c r="L14" s="313"/>
    </row>
    <row r="15" spans="1:12" s="11" customFormat="1" ht="15.75">
      <c r="A15" s="65" t="s">
        <v>198</v>
      </c>
      <c r="B15" s="5"/>
      <c r="C15" s="5"/>
      <c r="D15" s="5"/>
      <c r="E15" s="5"/>
      <c r="F15" s="5"/>
      <c r="G15" s="65" t="s">
        <v>199</v>
      </c>
      <c r="H15" s="86"/>
      <c r="I15" s="86"/>
      <c r="J15" s="86"/>
      <c r="K15" s="86"/>
      <c r="L15" s="86"/>
    </row>
    <row r="16" spans="1:12" s="11" customFormat="1" ht="15.75">
      <c r="A16" s="100" t="s">
        <v>10</v>
      </c>
      <c r="B16" s="14">
        <f>B11+B13+B14+B15</f>
        <v>18025</v>
      </c>
      <c r="C16" s="14">
        <f>C11+C13+C14+C15</f>
        <v>16540</v>
      </c>
      <c r="D16" s="14">
        <f>D11+D13+D14+D15</f>
        <v>26479</v>
      </c>
      <c r="E16" s="14">
        <f>E11+E13+E14+E15</f>
        <v>28434</v>
      </c>
      <c r="F16" s="14">
        <f>F11+F13+F14+F15</f>
        <v>28074</v>
      </c>
      <c r="G16" s="100" t="s">
        <v>11</v>
      </c>
      <c r="H16" s="14">
        <f>H11+H12+H15</f>
        <v>17268</v>
      </c>
      <c r="I16" s="14">
        <f>I11+I12+I15</f>
        <v>15902</v>
      </c>
      <c r="J16" s="14">
        <f>J11+J12+J15</f>
        <v>15212</v>
      </c>
      <c r="K16" s="14">
        <f>K11+K12+K15</f>
        <v>16310</v>
      </c>
      <c r="L16" s="14">
        <f>L11+L12+L15</f>
        <v>14505</v>
      </c>
    </row>
    <row r="17" spans="1:12" s="104" customFormat="1" ht="16.5">
      <c r="A17" s="312" t="s">
        <v>158</v>
      </c>
      <c r="B17" s="312"/>
      <c r="C17" s="312"/>
      <c r="D17" s="312"/>
      <c r="E17" s="312"/>
      <c r="F17" s="312"/>
      <c r="G17" s="309" t="s">
        <v>130</v>
      </c>
      <c r="H17" s="309"/>
      <c r="I17" s="309"/>
      <c r="J17" s="309"/>
      <c r="K17" s="309"/>
      <c r="L17" s="309"/>
    </row>
    <row r="18" spans="1:12" s="11" customFormat="1" ht="31.5">
      <c r="A18" s="99" t="s">
        <v>363</v>
      </c>
      <c r="B18" s="5">
        <v>37</v>
      </c>
      <c r="C18" s="5">
        <v>11500</v>
      </c>
      <c r="D18" s="5">
        <f>Összesen!L18</f>
        <v>0</v>
      </c>
      <c r="E18" s="5">
        <f>Összesen!M18</f>
        <v>5548</v>
      </c>
      <c r="F18" s="5">
        <f>Összesen!N18</f>
        <v>5548</v>
      </c>
      <c r="G18" s="99" t="s">
        <v>124</v>
      </c>
      <c r="H18" s="5">
        <v>86</v>
      </c>
      <c r="I18" s="5">
        <v>12946</v>
      </c>
      <c r="J18" s="5">
        <f>Összesen!Y18</f>
        <v>329</v>
      </c>
      <c r="K18" s="5">
        <f>Összesen!Z18</f>
        <v>401</v>
      </c>
      <c r="L18" s="5">
        <f>Összesen!AA18</f>
        <v>263</v>
      </c>
    </row>
    <row r="19" spans="1:12" s="11" customFormat="1" ht="15.75">
      <c r="A19" s="99" t="s">
        <v>158</v>
      </c>
      <c r="B19" s="5">
        <v>425</v>
      </c>
      <c r="C19" s="5"/>
      <c r="D19" s="5">
        <f>Összesen!L19</f>
        <v>0</v>
      </c>
      <c r="E19" s="5">
        <f>Összesen!M19</f>
        <v>0</v>
      </c>
      <c r="F19" s="5">
        <f>Összesen!N19</f>
        <v>0</v>
      </c>
      <c r="G19" s="99" t="s">
        <v>58</v>
      </c>
      <c r="H19" s="5">
        <v>268</v>
      </c>
      <c r="I19" s="5">
        <v>1517</v>
      </c>
      <c r="J19" s="5">
        <f>Összesen!Y19</f>
        <v>655</v>
      </c>
      <c r="K19" s="5">
        <f>Összesen!Z19</f>
        <v>6988</v>
      </c>
      <c r="L19" s="5">
        <f>Összesen!AA19</f>
        <v>6822</v>
      </c>
    </row>
    <row r="20" spans="1:12" s="11" customFormat="1" ht="15.75">
      <c r="A20" s="99" t="s">
        <v>446</v>
      </c>
      <c r="B20" s="5"/>
      <c r="C20" s="5"/>
      <c r="D20" s="5">
        <f>Összesen!L20</f>
        <v>0</v>
      </c>
      <c r="E20" s="5">
        <f>Összesen!M20</f>
        <v>0</v>
      </c>
      <c r="F20" s="5">
        <f>Összesen!N20</f>
        <v>0</v>
      </c>
      <c r="G20" s="99" t="s">
        <v>268</v>
      </c>
      <c r="H20" s="5"/>
      <c r="I20" s="5"/>
      <c r="J20" s="5">
        <f>Összesen!Y20</f>
        <v>82</v>
      </c>
      <c r="K20" s="5">
        <f>Összesen!Z20</f>
        <v>82</v>
      </c>
      <c r="L20" s="5">
        <f>Összesen!AA20</f>
        <v>82</v>
      </c>
    </row>
    <row r="21" spans="1:12" s="11" customFormat="1" ht="15.75">
      <c r="A21" s="100" t="s">
        <v>98</v>
      </c>
      <c r="B21" s="13">
        <f>SUM(B18:B20)</f>
        <v>462</v>
      </c>
      <c r="C21" s="13">
        <f>SUM(C18:C20)</f>
        <v>11500</v>
      </c>
      <c r="D21" s="13">
        <f>SUM(D18:D20)</f>
        <v>0</v>
      </c>
      <c r="E21" s="13">
        <f>SUM(E18:E20)</f>
        <v>5548</v>
      </c>
      <c r="F21" s="13">
        <f>SUM(F18:F20)</f>
        <v>5548</v>
      </c>
      <c r="G21" s="100" t="s">
        <v>99</v>
      </c>
      <c r="H21" s="13">
        <f>SUM(H18:H20)</f>
        <v>354</v>
      </c>
      <c r="I21" s="13">
        <f>SUM(I18:I20)</f>
        <v>14463</v>
      </c>
      <c r="J21" s="13">
        <f>SUM(J18:J20)</f>
        <v>1066</v>
      </c>
      <c r="K21" s="13">
        <f>SUM(K18:K20)</f>
        <v>7471</v>
      </c>
      <c r="L21" s="13">
        <f>SUM(L18:L20)</f>
        <v>7167</v>
      </c>
    </row>
    <row r="22" spans="1:12" s="11" customFormat="1" ht="15.75">
      <c r="A22" s="102" t="s">
        <v>164</v>
      </c>
      <c r="B22" s="103">
        <f>B21-H21</f>
        <v>108</v>
      </c>
      <c r="C22" s="103">
        <f>C21-I21</f>
        <v>-2963</v>
      </c>
      <c r="D22" s="103">
        <f>D21-J21</f>
        <v>-1066</v>
      </c>
      <c r="E22" s="103">
        <f>E21-K21</f>
        <v>-1923</v>
      </c>
      <c r="F22" s="103">
        <f>F21-L21</f>
        <v>-1619</v>
      </c>
      <c r="G22" s="314" t="s">
        <v>157</v>
      </c>
      <c r="H22" s="313"/>
      <c r="I22" s="313"/>
      <c r="J22" s="313">
        <f>Összesen!Y22</f>
        <v>10201</v>
      </c>
      <c r="K22" s="313">
        <f>Összesen!Z22</f>
        <v>10201</v>
      </c>
      <c r="L22" s="313">
        <f>Összesen!AA22</f>
        <v>10111</v>
      </c>
    </row>
    <row r="23" spans="1:12" s="11" customFormat="1" ht="15.75">
      <c r="A23" s="102" t="s">
        <v>155</v>
      </c>
      <c r="B23" s="5">
        <v>138</v>
      </c>
      <c r="C23" s="5">
        <v>1024</v>
      </c>
      <c r="D23" s="5">
        <f>Összesen!L23</f>
        <v>0</v>
      </c>
      <c r="E23" s="5">
        <f>Összesen!M23</f>
        <v>0</v>
      </c>
      <c r="F23" s="5">
        <f>Összesen!N23</f>
        <v>0</v>
      </c>
      <c r="G23" s="314"/>
      <c r="H23" s="313"/>
      <c r="I23" s="313"/>
      <c r="J23" s="313"/>
      <c r="K23" s="313"/>
      <c r="L23" s="313"/>
    </row>
    <row r="24" spans="1:12" s="11" customFormat="1" ht="15.75">
      <c r="A24" s="102" t="s">
        <v>156</v>
      </c>
      <c r="B24" s="5"/>
      <c r="C24" s="5">
        <v>12617</v>
      </c>
      <c r="D24" s="5">
        <f>Összesen!L24</f>
        <v>0</v>
      </c>
      <c r="E24" s="5">
        <f>Összesen!M24</f>
        <v>0</v>
      </c>
      <c r="F24" s="5">
        <f>Összesen!N24</f>
        <v>0</v>
      </c>
      <c r="G24" s="314"/>
      <c r="H24" s="313"/>
      <c r="I24" s="313"/>
      <c r="J24" s="313"/>
      <c r="K24" s="313"/>
      <c r="L24" s="313"/>
    </row>
    <row r="25" spans="1:12" s="11" customFormat="1" ht="31.5">
      <c r="A25" s="100" t="s">
        <v>12</v>
      </c>
      <c r="B25" s="14">
        <f>B21+B23+B24</f>
        <v>600</v>
      </c>
      <c r="C25" s="14">
        <f>C21+C23+C24</f>
        <v>25141</v>
      </c>
      <c r="D25" s="14">
        <f>D21+D23+D24</f>
        <v>0</v>
      </c>
      <c r="E25" s="14">
        <f>E21+E23+E24</f>
        <v>5548</v>
      </c>
      <c r="F25" s="14">
        <f>F21+F23+F24</f>
        <v>5548</v>
      </c>
      <c r="G25" s="100" t="s">
        <v>13</v>
      </c>
      <c r="H25" s="14">
        <f>H21+H22</f>
        <v>354</v>
      </c>
      <c r="I25" s="14">
        <f>I21+I22</f>
        <v>14463</v>
      </c>
      <c r="J25" s="14">
        <f>J21+J22</f>
        <v>11267</v>
      </c>
      <c r="K25" s="14">
        <f>K21+K22</f>
        <v>17672</v>
      </c>
      <c r="L25" s="14">
        <f>L21+L22</f>
        <v>17278</v>
      </c>
    </row>
    <row r="26" spans="1:12" s="104" customFormat="1" ht="16.5">
      <c r="A26" s="309" t="s">
        <v>160</v>
      </c>
      <c r="B26" s="309"/>
      <c r="C26" s="309"/>
      <c r="D26" s="309"/>
      <c r="E26" s="309"/>
      <c r="F26" s="309"/>
      <c r="G26" s="309" t="s">
        <v>161</v>
      </c>
      <c r="H26" s="309"/>
      <c r="I26" s="309"/>
      <c r="J26" s="309"/>
      <c r="K26" s="309"/>
      <c r="L26" s="309"/>
    </row>
    <row r="27" spans="1:12" s="11" customFormat="1" ht="15.75">
      <c r="A27" s="99" t="s">
        <v>162</v>
      </c>
      <c r="B27" s="5">
        <f>B11+B21</f>
        <v>16217</v>
      </c>
      <c r="C27" s="5">
        <f>C11+C21</f>
        <v>24194</v>
      </c>
      <c r="D27" s="5">
        <f>D11+D21</f>
        <v>15540</v>
      </c>
      <c r="E27" s="5">
        <f>E11+E21</f>
        <v>22183</v>
      </c>
      <c r="F27" s="5">
        <f>F11+F21</f>
        <v>21823</v>
      </c>
      <c r="G27" s="99" t="s">
        <v>163</v>
      </c>
      <c r="H27" s="5">
        <f aca="true" t="shared" si="0" ref="H27:J28">H11+H21</f>
        <v>13118</v>
      </c>
      <c r="I27" s="5">
        <f t="shared" si="0"/>
        <v>30365</v>
      </c>
      <c r="J27" s="5">
        <f t="shared" si="0"/>
        <v>16278</v>
      </c>
      <c r="K27" s="5">
        <f>K11+K21</f>
        <v>22865</v>
      </c>
      <c r="L27" s="5">
        <f>L11+L21</f>
        <v>21239</v>
      </c>
    </row>
    <row r="28" spans="1:12" s="11" customFormat="1" ht="15.75">
      <c r="A28" s="102" t="s">
        <v>164</v>
      </c>
      <c r="B28" s="103">
        <f>B27-H27</f>
        <v>3099</v>
      </c>
      <c r="C28" s="103">
        <f>C27-I27</f>
        <v>-6171</v>
      </c>
      <c r="D28" s="103">
        <f>D27-J27</f>
        <v>-738</v>
      </c>
      <c r="E28" s="103">
        <f>E27-K27</f>
        <v>-682</v>
      </c>
      <c r="F28" s="103">
        <f>F27-L27</f>
        <v>584</v>
      </c>
      <c r="G28" s="314" t="s">
        <v>157</v>
      </c>
      <c r="H28" s="313">
        <f t="shared" si="0"/>
        <v>4504</v>
      </c>
      <c r="I28" s="313">
        <f t="shared" si="0"/>
        <v>0</v>
      </c>
      <c r="J28" s="313">
        <f t="shared" si="0"/>
        <v>10201</v>
      </c>
      <c r="K28" s="313">
        <f>K12+K22</f>
        <v>11117</v>
      </c>
      <c r="L28" s="313">
        <f>L12+L22</f>
        <v>10544</v>
      </c>
    </row>
    <row r="29" spans="1:12" s="11" customFormat="1" ht="15.75">
      <c r="A29" s="102" t="s">
        <v>155</v>
      </c>
      <c r="B29" s="5">
        <f aca="true" t="shared" si="1" ref="B29:D30">B13+B23</f>
        <v>2408</v>
      </c>
      <c r="C29" s="5">
        <f t="shared" si="1"/>
        <v>1024</v>
      </c>
      <c r="D29" s="5">
        <f t="shared" si="1"/>
        <v>10939</v>
      </c>
      <c r="E29" s="5">
        <f>E13+E23</f>
        <v>11316</v>
      </c>
      <c r="F29" s="5">
        <f>F13+F23</f>
        <v>11316</v>
      </c>
      <c r="G29" s="314"/>
      <c r="H29" s="313"/>
      <c r="I29" s="313"/>
      <c r="J29" s="313"/>
      <c r="K29" s="313"/>
      <c r="L29" s="313"/>
    </row>
    <row r="30" spans="1:12" s="11" customFormat="1" ht="15.75">
      <c r="A30" s="102" t="s">
        <v>156</v>
      </c>
      <c r="B30" s="5">
        <f t="shared" si="1"/>
        <v>0</v>
      </c>
      <c r="C30" s="5">
        <f t="shared" si="1"/>
        <v>16463</v>
      </c>
      <c r="D30" s="5">
        <f t="shared" si="1"/>
        <v>0</v>
      </c>
      <c r="E30" s="5">
        <f>E14+E24</f>
        <v>483</v>
      </c>
      <c r="F30" s="5">
        <f>F14+F24</f>
        <v>483</v>
      </c>
      <c r="G30" s="314"/>
      <c r="H30" s="313"/>
      <c r="I30" s="313"/>
      <c r="J30" s="313"/>
      <c r="K30" s="313"/>
      <c r="L30" s="313"/>
    </row>
    <row r="31" spans="1:12" s="11" customFormat="1" ht="15.75">
      <c r="A31" s="65" t="s">
        <v>198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5" t="s">
        <v>199</v>
      </c>
      <c r="H31" s="86">
        <f>H15</f>
        <v>0</v>
      </c>
      <c r="I31" s="86">
        <f>I15</f>
        <v>0</v>
      </c>
      <c r="J31" s="86">
        <f>J15</f>
        <v>0</v>
      </c>
      <c r="K31" s="86">
        <f>K15</f>
        <v>0</v>
      </c>
      <c r="L31" s="86">
        <f>L15</f>
        <v>0</v>
      </c>
    </row>
    <row r="32" spans="1:12" s="11" customFormat="1" ht="15.75">
      <c r="A32" s="98" t="s">
        <v>7</v>
      </c>
      <c r="B32" s="14">
        <f>B27+B29+B30+B31</f>
        <v>18625</v>
      </c>
      <c r="C32" s="14">
        <f>C27+C29+C30+C31</f>
        <v>41681</v>
      </c>
      <c r="D32" s="14">
        <f>D27+D29+D30+D31</f>
        <v>26479</v>
      </c>
      <c r="E32" s="14">
        <f>E27+E29+E30+E31</f>
        <v>33982</v>
      </c>
      <c r="F32" s="14">
        <f>F27+F29+F30+F31</f>
        <v>33622</v>
      </c>
      <c r="G32" s="98" t="s">
        <v>8</v>
      </c>
      <c r="H32" s="14">
        <f>SUM(H27:H31)</f>
        <v>17622</v>
      </c>
      <c r="I32" s="14">
        <f>SUM(I27:I31)</f>
        <v>30365</v>
      </c>
      <c r="J32" s="14">
        <f>SUM(J27:J31)</f>
        <v>26479</v>
      </c>
      <c r="K32" s="14">
        <f>SUM(K27:K31)</f>
        <v>33982</v>
      </c>
      <c r="L32" s="14">
        <f>SUM(L27:L31)</f>
        <v>31783</v>
      </c>
    </row>
  </sheetData>
  <sheetProtection/>
  <mergeCells count="32">
    <mergeCell ref="J28:J30"/>
    <mergeCell ref="I22:I24"/>
    <mergeCell ref="A5:F5"/>
    <mergeCell ref="A9:A10"/>
    <mergeCell ref="B9:B10"/>
    <mergeCell ref="L28:L30"/>
    <mergeCell ref="G17:L17"/>
    <mergeCell ref="I28:I30"/>
    <mergeCell ref="G28:G30"/>
    <mergeCell ref="H22:H24"/>
    <mergeCell ref="H28:H30"/>
    <mergeCell ref="K28:K30"/>
    <mergeCell ref="A1:J1"/>
    <mergeCell ref="A2:J2"/>
    <mergeCell ref="G12:G14"/>
    <mergeCell ref="H12:H14"/>
    <mergeCell ref="I12:I14"/>
    <mergeCell ref="D9:D10"/>
    <mergeCell ref="G5:L5"/>
    <mergeCell ref="F9:F10"/>
    <mergeCell ref="L12:L14"/>
    <mergeCell ref="E9:E10"/>
    <mergeCell ref="J12:J14"/>
    <mergeCell ref="C9:C10"/>
    <mergeCell ref="G22:G24"/>
    <mergeCell ref="A17:F17"/>
    <mergeCell ref="A26:F26"/>
    <mergeCell ref="G26:L26"/>
    <mergeCell ref="K12:K14"/>
    <mergeCell ref="J22:J24"/>
    <mergeCell ref="L22:L24"/>
    <mergeCell ref="K22:K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31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B18" sqref="B18"/>
    </sheetView>
  </sheetViews>
  <sheetFormatPr defaultColWidth="9.140625" defaultRowHeight="15"/>
  <cols>
    <col min="1" max="1" width="5.7109375" style="75" customWidth="1"/>
    <col min="2" max="2" width="54.7109375" style="75" customWidth="1"/>
    <col min="3" max="3" width="16.140625" style="307" customWidth="1"/>
    <col min="4" max="16384" width="9.140625" style="75" customWidth="1"/>
  </cols>
  <sheetData>
    <row r="1" spans="1:3" s="16" customFormat="1" ht="32.25" customHeight="1">
      <c r="A1" s="333" t="s">
        <v>904</v>
      </c>
      <c r="B1" s="333"/>
      <c r="C1" s="333"/>
    </row>
    <row r="2" s="16" customFormat="1" ht="15.75"/>
    <row r="3" spans="1:3" s="10" customFormat="1" ht="16.5">
      <c r="A3" s="1"/>
      <c r="B3" s="1" t="s">
        <v>0</v>
      </c>
      <c r="C3" s="304" t="s">
        <v>1</v>
      </c>
    </row>
    <row r="4" spans="1:3" s="10" customFormat="1" ht="16.5">
      <c r="A4" s="1">
        <v>1</v>
      </c>
      <c r="B4" s="6" t="s">
        <v>9</v>
      </c>
      <c r="C4" s="305"/>
    </row>
    <row r="5" spans="1:3" s="10" customFormat="1" ht="16.5">
      <c r="A5" s="1">
        <v>2</v>
      </c>
      <c r="B5" s="6" t="s">
        <v>906</v>
      </c>
      <c r="C5" s="305">
        <v>10939342</v>
      </c>
    </row>
    <row r="6" spans="1:3" s="10" customFormat="1" ht="15.75" customHeight="1">
      <c r="A6" s="1">
        <v>3</v>
      </c>
      <c r="B6" s="127" t="s">
        <v>354</v>
      </c>
      <c r="C6" s="305">
        <v>13600965</v>
      </c>
    </row>
    <row r="7" spans="1:3" s="10" customFormat="1" ht="15.75" customHeight="1">
      <c r="A7" s="1">
        <v>4</v>
      </c>
      <c r="B7" s="127" t="s">
        <v>363</v>
      </c>
      <c r="C7" s="305">
        <v>5547550</v>
      </c>
    </row>
    <row r="8" spans="1:3" s="10" customFormat="1" ht="16.5">
      <c r="A8" s="1">
        <v>5</v>
      </c>
      <c r="B8" s="127" t="s">
        <v>377</v>
      </c>
      <c r="C8" s="305">
        <v>1069305</v>
      </c>
    </row>
    <row r="9" spans="1:3" s="10" customFormat="1" ht="16.5">
      <c r="A9" s="1">
        <v>6</v>
      </c>
      <c r="B9" s="127" t="s">
        <v>57</v>
      </c>
      <c r="C9" s="305">
        <v>804234</v>
      </c>
    </row>
    <row r="10" spans="1:3" s="10" customFormat="1" ht="16.5">
      <c r="A10" s="1">
        <v>7</v>
      </c>
      <c r="B10" s="127" t="s">
        <v>158</v>
      </c>
      <c r="C10" s="305"/>
    </row>
    <row r="11" spans="1:3" s="10" customFormat="1" ht="16.5">
      <c r="A11" s="1">
        <v>8</v>
      </c>
      <c r="B11" s="127" t="s">
        <v>445</v>
      </c>
      <c r="C11" s="305">
        <v>800648</v>
      </c>
    </row>
    <row r="12" spans="1:3" s="10" customFormat="1" ht="16.5">
      <c r="A12" s="1">
        <v>9</v>
      </c>
      <c r="B12" s="127" t="s">
        <v>446</v>
      </c>
      <c r="C12" s="305"/>
    </row>
    <row r="13" spans="1:3" s="10" customFormat="1" ht="16.5">
      <c r="A13" s="1">
        <v>10</v>
      </c>
      <c r="B13" s="127" t="s">
        <v>460</v>
      </c>
      <c r="C13" s="305"/>
    </row>
    <row r="14" spans="1:3" s="10" customFormat="1" ht="16.5">
      <c r="A14" s="1">
        <v>11</v>
      </c>
      <c r="B14" s="127" t="s">
        <v>461</v>
      </c>
      <c r="C14" s="305"/>
    </row>
    <row r="15" spans="1:3" s="10" customFormat="1" ht="16.5">
      <c r="A15" s="1">
        <v>12</v>
      </c>
      <c r="B15" s="127" t="s">
        <v>458</v>
      </c>
      <c r="C15" s="305">
        <v>482552</v>
      </c>
    </row>
    <row r="16" spans="1:3" s="10" customFormat="1" ht="16.5">
      <c r="A16" s="1">
        <v>13</v>
      </c>
      <c r="B16" s="127" t="s">
        <v>459</v>
      </c>
      <c r="C16" s="305"/>
    </row>
    <row r="17" spans="1:3" s="10" customFormat="1" ht="16.5">
      <c r="A17" s="1">
        <v>14</v>
      </c>
      <c r="B17" s="73" t="s">
        <v>905</v>
      </c>
      <c r="C17" s="305">
        <v>412751</v>
      </c>
    </row>
    <row r="18" spans="1:3" s="10" customFormat="1" ht="16.5">
      <c r="A18" s="1">
        <v>15</v>
      </c>
      <c r="B18" s="74" t="s">
        <v>7</v>
      </c>
      <c r="C18" s="306">
        <f>SUM(C6:C17)</f>
        <v>22718005</v>
      </c>
    </row>
    <row r="19" spans="1:3" s="10" customFormat="1" ht="16.5">
      <c r="A19" s="1">
        <v>16</v>
      </c>
      <c r="B19" s="73" t="s">
        <v>48</v>
      </c>
      <c r="C19" s="305">
        <v>6557999</v>
      </c>
    </row>
    <row r="20" spans="1:3" s="10" customFormat="1" ht="16.5">
      <c r="A20" s="1">
        <v>17</v>
      </c>
      <c r="B20" s="73" t="s">
        <v>93</v>
      </c>
      <c r="C20" s="305">
        <v>1530123</v>
      </c>
    </row>
    <row r="21" spans="1:3" s="10" customFormat="1" ht="16.5">
      <c r="A21" s="1">
        <v>18</v>
      </c>
      <c r="B21" s="73" t="s">
        <v>94</v>
      </c>
      <c r="C21" s="305">
        <v>3779180</v>
      </c>
    </row>
    <row r="22" spans="1:3" s="10" customFormat="1" ht="16.5">
      <c r="A22" s="1">
        <v>19</v>
      </c>
      <c r="B22" s="73" t="s">
        <v>95</v>
      </c>
      <c r="C22" s="305">
        <v>1090820</v>
      </c>
    </row>
    <row r="23" spans="1:3" s="10" customFormat="1" ht="16.5">
      <c r="A23" s="1">
        <v>20</v>
      </c>
      <c r="B23" s="73" t="s">
        <v>96</v>
      </c>
      <c r="C23" s="305">
        <v>1113642</v>
      </c>
    </row>
    <row r="24" spans="1:3" s="10" customFormat="1" ht="16.5">
      <c r="A24" s="1">
        <v>21</v>
      </c>
      <c r="B24" s="73" t="s">
        <v>124</v>
      </c>
      <c r="C24" s="305">
        <v>262890</v>
      </c>
    </row>
    <row r="25" spans="1:3" s="10" customFormat="1" ht="16.5">
      <c r="A25" s="1">
        <v>22</v>
      </c>
      <c r="B25" s="73" t="s">
        <v>58</v>
      </c>
      <c r="C25" s="305">
        <v>6821867</v>
      </c>
    </row>
    <row r="26" spans="1:3" s="10" customFormat="1" ht="16.5">
      <c r="A26" s="1">
        <v>23</v>
      </c>
      <c r="B26" s="73" t="s">
        <v>268</v>
      </c>
      <c r="C26" s="305">
        <v>82004</v>
      </c>
    </row>
    <row r="27" spans="1:3" s="10" customFormat="1" ht="16.5">
      <c r="A27" s="1">
        <v>24</v>
      </c>
      <c r="B27" s="73" t="s">
        <v>106</v>
      </c>
      <c r="C27" s="305">
        <v>433270</v>
      </c>
    </row>
    <row r="28" spans="1:3" s="10" customFormat="1" ht="16.5">
      <c r="A28" s="1">
        <v>25</v>
      </c>
      <c r="B28" s="73" t="s">
        <v>126</v>
      </c>
      <c r="C28" s="305">
        <v>10110835</v>
      </c>
    </row>
    <row r="29" spans="1:3" s="10" customFormat="1" ht="16.5">
      <c r="A29" s="1">
        <v>26</v>
      </c>
      <c r="B29" s="73" t="s">
        <v>905</v>
      </c>
      <c r="C29" s="305"/>
    </row>
    <row r="30" spans="1:3" s="10" customFormat="1" ht="16.5">
      <c r="A30" s="1">
        <v>27</v>
      </c>
      <c r="B30" s="74" t="s">
        <v>8</v>
      </c>
      <c r="C30" s="306">
        <f>SUM(C19:C29)</f>
        <v>31782630</v>
      </c>
    </row>
    <row r="31" spans="1:3" ht="16.5">
      <c r="A31" s="1">
        <v>28</v>
      </c>
      <c r="B31" s="74" t="s">
        <v>137</v>
      </c>
      <c r="C31" s="306">
        <f>C5+C18-C30</f>
        <v>1874717</v>
      </c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2016-04-27T12:58:15Z</cp:lastPrinted>
  <dcterms:created xsi:type="dcterms:W3CDTF">2011-02-02T09:24:37Z</dcterms:created>
  <dcterms:modified xsi:type="dcterms:W3CDTF">2016-04-27T12:58:27Z</dcterms:modified>
  <cp:category/>
  <cp:version/>
  <cp:contentType/>
  <cp:contentStatus/>
</cp:coreProperties>
</file>