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4" activeTab="6"/>
  </bookViews>
  <sheets>
    <sheet name="Mód.12.31." sheetId="1" r:id="rId1"/>
    <sheet name="Mód.12..." sheetId="2" r:id="rId2"/>
    <sheet name="Mód. 07.13." sheetId="3" r:id="rId3"/>
    <sheet name="PM.mód.06. 22." sheetId="4" r:id="rId4"/>
    <sheet name="PM.mód. 05.02." sheetId="5" r:id="rId5"/>
    <sheet name="PM.mód. 03.25." sheetId="6" r:id="rId6"/>
    <sheet name="Összesen" sheetId="7" r:id="rId7"/>
    <sheet name="Felh" sheetId="8" r:id="rId8"/>
    <sheet name="Adósságot kel.köt." sheetId="9" r:id="rId9"/>
    <sheet name="EU" sheetId="10" r:id="rId10"/>
    <sheet name="kvalap" sheetId="11" r:id="rId11"/>
    <sheet name="Egyensúly 2012-2014.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  <sheet name="Határozat (2)" sheetId="21" state="hidden" r:id="rId21"/>
  </sheets>
  <definedNames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11">'Egyensúly 2012-2014. '!$1:$2</definedName>
    <definedName name="_xlnm.Print_Titles" localSheetId="7">'Felh'!$1:$6</definedName>
    <definedName name="_xlnm.Print_Titles" localSheetId="17">'Kiadás'!$1:$4</definedName>
    <definedName name="_xlnm.Print_Titles" localSheetId="14">'közvetett támog'!$1:$3</definedName>
    <definedName name="_xlnm.Print_Titles" localSheetId="1">'Mód.12...'!$1:$2</definedName>
    <definedName name="_xlnm.Print_Titles" localSheetId="6">'Összesen'!$1:$4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<sst xmlns="http://schemas.openxmlformats.org/spreadsheetml/2006/main" count="1401" uniqueCount="736">
  <si>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</si>
  <si>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</si>
  <si>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</si>
  <si>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</si>
  <si>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</si>
  <si>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</si>
  <si>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</si>
  <si>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</si>
  <si>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</si>
  <si>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</si>
  <si>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</si>
  <si>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</si>
  <si>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</si>
  <si>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</si>
  <si>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</si>
  <si>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</si>
  <si>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</si>
  <si>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</si>
  <si>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</si>
  <si>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</si>
  <si>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</si>
  <si>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</si>
  <si>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</si>
  <si>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</si>
  <si>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</si>
  <si>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</si>
  <si>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</si>
  <si>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</si>
  <si>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</si>
  <si>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</si>
  <si>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</si>
  <si>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</si>
  <si>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</si>
  <si>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</si>
  <si>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</si>
  <si>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</si>
  <si>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</si>
  <si>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</si>
  <si>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</si>
  <si>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</si>
  <si>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</si>
  <si>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</si>
  <si>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</si>
  <si>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</si>
  <si>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</si>
  <si>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</si>
  <si>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</si>
  <si>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</si>
  <si>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</si>
  <si>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</si>
  <si>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</si>
  <si>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</si>
  <si>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</si>
  <si>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</si>
  <si>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</si>
  <si>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</si>
  <si>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</si>
  <si>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</si>
  <si>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</si>
  <si>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</si>
  <si>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</si>
  <si>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</si>
  <si>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</si>
  <si>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</si>
  <si>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</si>
  <si>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</si>
  <si>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</si>
  <si>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</si>
  <si>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</si>
  <si>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</si>
  <si>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</si>
  <si>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</si>
  <si>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</si>
  <si>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</si>
  <si>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</si>
  <si>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</si>
  <si>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</si>
  <si>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</si>
  <si>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</si>
  <si>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</si>
  <si>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</si>
  <si>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</si>
  <si>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</si>
  <si>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</si>
  <si>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</si>
  <si>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</si>
  <si>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</si>
  <si>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</si>
  <si>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</si>
  <si>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</si>
  <si>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</si>
  <si>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</si>
  <si>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</si>
  <si>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</si>
  <si>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</si>
  <si>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</si>
  <si>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</si>
  <si>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</si>
  <si>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</si>
  <si>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</si>
  <si>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</si>
  <si>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</si>
  <si>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</si>
  <si>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</si>
  <si>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</si>
  <si>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</si>
  <si>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</si>
  <si>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</si>
  <si>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</si>
  <si>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</si>
  <si>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</si>
  <si>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</si>
  <si>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</si>
  <si>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</si>
  <si>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</si>
  <si>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</si>
  <si>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</si>
  <si>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</si>
  <si>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</si>
  <si>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</si>
  <si>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</si>
  <si>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</si>
  <si>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</si>
  <si>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</si>
  <si>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</si>
  <si>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</si>
  <si>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</si>
  <si>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</si>
  <si>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</si>
  <si>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</si>
  <si>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</si>
  <si>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</si>
  <si>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</si>
  <si>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</si>
  <si>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</si>
  <si>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</si>
  <si>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</si>
  <si>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</si>
  <si>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</si>
  <si>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</si>
  <si>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</si>
  <si>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</si>
  <si>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</si>
  <si>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</si>
  <si>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</si>
  <si>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</si>
  <si>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</si>
  <si>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</si>
  <si>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</si>
  <si>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</si>
  <si>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</si>
  <si>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</si>
  <si>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</si>
  <si>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</si>
  <si>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</si>
  <si>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</si>
  <si>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</si>
  <si>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</si>
  <si>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</si>
  <si>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</si>
  <si>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</si>
  <si>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</si>
  <si>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</si>
  <si>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</si>
  <si>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</si>
  <si>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</si>
  <si>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</si>
  <si>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</si>
  <si>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</si>
  <si>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</si>
  <si>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</si>
  <si>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</si>
  <si>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</si>
  <si>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</si>
  <si>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</si>
  <si>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</si>
  <si>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</si>
  <si>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</si>
  <si>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</si>
  <si>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</si>
  <si>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</si>
  <si>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</si>
  <si>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</si>
  <si>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</si>
  <si>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</si>
  <si>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</si>
  <si>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</si>
  <si>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</si>
  <si>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</si>
  <si>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</si>
  <si>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</si>
  <si>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</si>
  <si>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</si>
  <si>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</si>
  <si>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</si>
  <si>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</si>
  <si>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</si>
  <si>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</si>
  <si>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</si>
  <si>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</si>
  <si>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</si>
  <si>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</si>
  <si>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</si>
  <si>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</si>
  <si>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</si>
  <si>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</si>
  <si>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</si>
  <si>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</si>
  <si>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</si>
  <si>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</si>
  <si>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</si>
  <si>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</si>
  <si>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</si>
  <si>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</si>
  <si>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</si>
  <si>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</si>
  <si>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</si>
  <si>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</si>
  <si>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</si>
  <si>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</si>
  <si>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</si>
  <si>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</si>
  <si>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</si>
  <si>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</si>
  <si>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</si>
  <si>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</si>
  <si>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</si>
  <si>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</si>
  <si>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</si>
  <si>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</si>
  <si>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</si>
  <si>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</si>
  <si>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</si>
  <si>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</si>
  <si>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</si>
  <si>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</si>
  <si>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</si>
  <si>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</si>
  <si>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</si>
  <si>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</si>
  <si>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</si>
  <si>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</si>
  <si>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</si>
  <si>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</si>
  <si>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</si>
  <si>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</si>
  <si>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</si>
  <si>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</si>
  <si>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</si>
  <si>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</si>
  <si>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</si>
  <si>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</si>
  <si>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</si>
  <si>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</si>
  <si>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</si>
  <si>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</si>
  <si>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</si>
  <si>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</si>
  <si>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</si>
  <si>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</si>
  <si>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</si>
  <si>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</si>
  <si>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</si>
  <si>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</si>
  <si>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</si>
  <si>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</si>
  <si>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</si>
  <si>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</si>
  <si>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</si>
  <si>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</si>
  <si>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</si>
  <si>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</si>
  <si>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</si>
  <si>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</si>
  <si>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</si>
  <si>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</si>
  <si>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</si>
  <si>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</si>
  <si>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</si>
  <si>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</si>
  <si>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</si>
  <si>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</si>
  <si>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</si>
  <si>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</si>
  <si>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</si>
  <si>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</si>
  <si>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</si>
  <si>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</si>
  <si>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</si>
  <si>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</si>
  <si>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</si>
  <si>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</si>
  <si>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</si>
  <si>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</si>
  <si>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</si>
  <si>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</si>
  <si>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</si>
  <si>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</si>
  <si>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</si>
  <si>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</si>
  <si>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</si>
  <si>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</si>
  <si>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</si>
  <si>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</si>
  <si>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</si>
  <si>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</si>
  <si>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</si>
  <si>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</si>
  <si>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</si>
  <si>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</si>
  <si>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</si>
  <si>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</si>
  <si>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</si>
  <si>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</si>
  <si>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</si>
  <si>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</si>
  <si>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</si>
  <si>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</si>
  <si>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</si>
  <si>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</si>
  <si>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</si>
  <si>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</si>
  <si>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</si>
  <si>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</si>
  <si>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</si>
  <si>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</si>
  <si>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</si>
  <si>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</si>
  <si>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</si>
  <si>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</si>
  <si>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</si>
  <si>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</si>
  <si>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</si>
  <si>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</si>
  <si>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</si>
  <si>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</si>
  <si>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</si>
  <si>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</si>
  <si>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</si>
  <si>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</si>
  <si>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</si>
  <si>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</si>
  <si>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</si>
  <si>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</si>
  <si>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</si>
  <si>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</si>
  <si>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</si>
  <si>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</si>
  <si>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</si>
  <si>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</si>
  <si>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</si>
  <si>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</si>
  <si>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</si>
  <si>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</si>
  <si>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</si>
  <si>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</si>
  <si>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</si>
  <si>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</si>
  <si>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</si>
  <si>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</si>
  <si>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</si>
  <si>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</si>
  <si>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</si>
  <si>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</si>
  <si>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</si>
  <si>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</si>
  <si>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</si>
  <si>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</si>
  <si>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</si>
  <si>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</si>
  <si>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</si>
  <si>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</si>
  <si>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</si>
  <si>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</si>
  <si>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</si>
  <si>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</si>
  <si>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</si>
  <si>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</si>
  <si>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</si>
  <si>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</si>
  <si>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</si>
  <si>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</si>
  <si>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</si>
  <si>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</si>
  <si>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</si>
  <si>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</si>
  <si>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</si>
  <si>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</si>
  <si>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</si>
  <si>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</si>
  <si>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</si>
  <si>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</si>
  <si>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</si>
  <si>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</si>
  <si>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</si>
  <si>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</si>
  <si>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</si>
  <si>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</si>
  <si>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</si>
  <si>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</si>
  <si>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</si>
  <si>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</si>
  <si>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</si>
  <si>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</si>
  <si>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</si>
  <si>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</si>
  <si>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</si>
  <si>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</si>
  <si>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</si>
  <si>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</si>
  <si>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</si>
  <si>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</si>
  <si>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</si>
  <si>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</si>
  <si>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</si>
  <si>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</si>
  <si>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</si>
  <si>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</si>
  <si>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</si>
  <si>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</si>
  <si>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</si>
  <si>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</si>
  <si>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</si>
  <si>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</si>
  <si>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</si>
  <si>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</si>
  <si>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</si>
  <si>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</si>
  <si>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</si>
  <si>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</si>
  <si>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</si>
  <si>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</si>
  <si>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</si>
  <si>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</si>
  <si>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</si>
  <si>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</si>
  <si>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</si>
  <si>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</si>
  <si>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</si>
  <si>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</si>
  <si>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</si>
  <si>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</si>
  <si>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</si>
  <si>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</si>
  <si>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</si>
  <si>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</si>
  <si>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</si>
  <si>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</si>
  <si>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</si>
  <si>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</si>
  <si>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</si>
  <si>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</si>
  <si>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</si>
  <si>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</si>
  <si>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</si>
  <si>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</si>
  <si>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</si>
  <si>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</si>
  <si>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</si>
  <si>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</si>
  <si>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</si>
  <si>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</si>
  <si>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</si>
  <si>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</si>
  <si>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</si>
  <si>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</si>
  <si>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</si>
  <si>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</si>
  <si>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</si>
  <si>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</si>
  <si>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</si>
  <si>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</si>
  <si>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</si>
  <si>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</si>
  <si>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</si>
  <si>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</si>
  <si>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</si>
  <si>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</si>
  <si>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</si>
  <si>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</si>
  <si>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</si>
  <si>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</si>
  <si>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</si>
  <si>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</si>
  <si>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</si>
  <si>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</si>
  <si>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</si>
  <si>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</si>
  <si>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</si>
  <si>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</si>
  <si>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</si>
  <si>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</si>
  <si>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</si>
  <si>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</si>
  <si>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</si>
  <si>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</si>
  <si>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</si>
  <si>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</si>
  <si>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</si>
  <si>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</si>
  <si>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</si>
  <si>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</si>
  <si>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</si>
  <si>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</si>
  <si>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</si>
  <si>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</si>
  <si>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</si>
  <si>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</si>
  <si>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</si>
  <si>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</si>
  <si>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</si>
  <si>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</si>
  <si>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</si>
  <si>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</si>
  <si>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</si>
  <si>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 xml:space="preserve">2014. Tény </t>
  </si>
  <si>
    <t>2015. várható tény</t>
  </si>
  <si>
    <t>2016. terv</t>
  </si>
  <si>
    <t>adatok Ft-ban</t>
  </si>
  <si>
    <t xml:space="preserve">KÜLSŐSÁRD KÖZSÉG ÖNKORMÁNYZATA 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</si>
  <si>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</si>
  <si>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</si>
  <si>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</si>
  <si>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</si>
  <si>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</si>
  <si>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</si>
  <si>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</si>
  <si>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r>
      <t>2016.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</si>
  <si>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2015-ben befolyt, 2016-ban átutalt talajterhelési díj</t>
  </si>
  <si>
    <t>KÜLSŐSÁRD KÖZSÉG ÖNKORMÁNYZATA 2016. ÉVI KÖLTSÉGVETÉSÉNEK</t>
  </si>
  <si>
    <t xml:space="preserve"> - Hagyományok háza villany bekötés</t>
  </si>
  <si>
    <t xml:space="preserve"> - Falugondnoki szolgálathoz garázs építés</t>
  </si>
  <si>
    <t xml:space="preserve"> - Szennyvízhálózat felújítása</t>
  </si>
  <si>
    <r>
      <t>Külsősárd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</si>
  <si>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Gasparics Győző Sándor polgármester</t>
    </r>
  </si>
  <si>
    <t>(: Gasparics Győző Sándor :)</t>
  </si>
  <si>
    <t>011130 Önkormányzatok és önkormányzati hivatalok jogalkotó és általános igazgatási tevékenysége Képviselői tiszteletdíj</t>
  </si>
  <si>
    <t xml:space="preserve"> - reprezentáció</t>
  </si>
  <si>
    <t>041233 Hosszabb időtartamú közfoglalkoztatás</t>
  </si>
  <si>
    <t>041236 Országos közfoglalkoztatási program</t>
  </si>
  <si>
    <t xml:space="preserve"> - személyhez nem köthető repr.</t>
  </si>
  <si>
    <t>107055 Falugondnoki, tanyagondnoki szolgálat</t>
  </si>
  <si>
    <t>107055 Falugondnoki, tanyagondnoki szolgálat (hitel)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</si>
  <si>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</si>
  <si>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</si>
  <si>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</si>
  <si>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</si>
  <si>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Munkaerőpiaci Alap (közfoglalkoztatás) </t>
  </si>
  <si>
    <t>- Kaszálás</t>
  </si>
  <si>
    <r>
      <t xml:space="preserve">Külsősárd Község Önkormányzata 2016. évi közvetett támogatásai </t>
    </r>
    <r>
      <rPr>
        <i/>
        <sz val="12"/>
        <rFont val="Times New Roman"/>
        <family val="1"/>
      </rPr>
      <t>(adatok Ft-ban)</t>
    </r>
  </si>
  <si>
    <r>
      <t xml:space="preserve">KÜLSŐSÁRD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</si>
  <si>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KÜLSŐSÁRD KÖZSÉG ÖNKORMÁNYZATA 2016. ÉVI ELŐIRÁNYZAT-FELHASZNÁLÁSI TERVE </t>
    </r>
    <r>
      <rPr>
        <i/>
        <sz val="11"/>
        <rFont val="Times New Roman"/>
        <family val="1"/>
      </rPr>
      <t>(adatok Ft-ban)</t>
    </r>
  </si>
  <si>
    <t>KÜLSŐSÁRD KÖZSÉG ÖNKORMÁNYZATA 2014-2016. ÉVI MŰKÖDÉSI ÉS FELHALMOZÁSI</t>
  </si>
  <si>
    <t>KÜLSŐSÁRD KÖZSÉG ÖNKORMÁNYZATA ÁLTAL VAGY HOZZÁJÁRULÁSÁVAL</t>
  </si>
  <si>
    <r>
      <t>KÜLSŐSÁRD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</si>
  <si>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2014.</t>
  </si>
  <si>
    <t>Tény</t>
  </si>
  <si>
    <r>
      <t xml:space="preserve">1. Program, projekt megnevezése: </t>
    </r>
    <r>
      <rPr>
        <b/>
        <sz val="12"/>
        <rFont val="Times New Roman"/>
        <family val="1"/>
      </rPr>
      <t>Falugondnoki autó beszerzése</t>
    </r>
  </si>
  <si>
    <t>- A 2015. évről áthúzódó bérkompenzáció támogatása</t>
  </si>
  <si>
    <t>Hitelek törlesztése és kamatai:</t>
  </si>
  <si>
    <t xml:space="preserve"> - Falugondnoki autóra felvett hitel saját erő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</si>
  <si>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</si>
  <si>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</si>
  <si>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</si>
  <si>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Külsősárd Község Önkormányzata Képviselő-testületének  9/2016.(II.16.) határozata az önkormányzat saját bevételeinek és adósságot keletkeztető ügyleteiből eredő fizetési kötelezettségeinek a költségvetési évet követő három évre várható összegének megállapításáról</t>
  </si>
  <si>
    <t>Polgármesteri hatáskörben történt módosítás</t>
  </si>
  <si>
    <t xml:space="preserve">adatok Ft-ban </t>
  </si>
  <si>
    <t>Bevétel:</t>
  </si>
  <si>
    <t xml:space="preserve">Működési célú átvett pénzeszköz vállalkozástól </t>
  </si>
  <si>
    <t xml:space="preserve">Vízmű Zrt. Haszn. Díj visszaut.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</si>
  <si>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</si>
  <si>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</si>
  <si>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</si>
  <si>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</si>
  <si>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</si>
  <si>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Beruházás:</t>
  </si>
  <si>
    <t>Dologi kiadás</t>
  </si>
  <si>
    <t>Dologi kiadás ÁFA</t>
  </si>
  <si>
    <t xml:space="preserve"> A helyi önk. előző évi elsz.szárm. kiad.</t>
  </si>
  <si>
    <t>Felhalm. Célú pénze. Átad.</t>
  </si>
  <si>
    <t>Tartalék</t>
  </si>
  <si>
    <t xml:space="preserve"> - OMSZ alapítvány</t>
  </si>
  <si>
    <t>Éves keretösszegből kiadási előirányzatok közötti átcsop.:</t>
  </si>
  <si>
    <t>Felhasznált</t>
  </si>
  <si>
    <t>Maradt:</t>
  </si>
  <si>
    <t>2016. március 25-</t>
  </si>
  <si>
    <t>Közművelődés</t>
  </si>
  <si>
    <t>Rédics, 2016. március 25.</t>
  </si>
  <si>
    <t>Külsősárd Község Önkormányzata</t>
  </si>
  <si>
    <t>(:Gasparics Győző Sándor:)</t>
  </si>
  <si>
    <t>Rédics, 2016. május 2.</t>
  </si>
  <si>
    <t>2016.május 2.</t>
  </si>
  <si>
    <t>Falug.garázs ép. Nettó</t>
  </si>
  <si>
    <t>Falug.garázs ép. ÁFA</t>
  </si>
  <si>
    <t xml:space="preserve">Telefon vás. Nettó </t>
  </si>
  <si>
    <t>Telefon vás. ÁFA</t>
  </si>
  <si>
    <t>Beruházás: (Kisértékű t. e.)</t>
  </si>
  <si>
    <t xml:space="preserve"> - virágláda vás. Nettó</t>
  </si>
  <si>
    <t xml:space="preserve"> - virágláda vás. ÁFA</t>
  </si>
  <si>
    <t>2016.június 22.</t>
  </si>
  <si>
    <t>Rédics, 2016. június 22</t>
  </si>
  <si>
    <t>Összesen:</t>
  </si>
  <si>
    <t>Települési támogatás:</t>
  </si>
  <si>
    <t xml:space="preserve"> - gyógyszertámogatás eseti</t>
  </si>
  <si>
    <t xml:space="preserve"> - Fűtési támogatás</t>
  </si>
  <si>
    <t xml:space="preserve"> - lakáshozjutást seg. Támog.</t>
  </si>
  <si>
    <t xml:space="preserve">        -  lakáshoz jutást segítő települési támogatás (pénzbeli)</t>
  </si>
  <si>
    <t>Működési célú pénzeszk.átad.ÁHT.belül</t>
  </si>
  <si>
    <t xml:space="preserve"> - helyi önk.és köv.intézm.</t>
  </si>
  <si>
    <t xml:space="preserve">    - Dr.Hetés Ferenc Rendelőintézet</t>
  </si>
  <si>
    <t>Felhalm. célú pénzeszk.átad.ÁHT.kívűl</t>
  </si>
  <si>
    <t xml:space="preserve">  - Medicopter Alapítvány</t>
  </si>
  <si>
    <t xml:space="preserve"> - Medicopter Alapítvány</t>
  </si>
  <si>
    <t xml:space="preserve">   - Dr. Hetés Ferenc Rendelőintézet</t>
  </si>
  <si>
    <t>Rédics, 2016. július 8.</t>
  </si>
  <si>
    <t xml:space="preserve"> - Telefon beszerzés</t>
  </si>
  <si>
    <t xml:space="preserve"> - Virágláda</t>
  </si>
  <si>
    <t>6a</t>
  </si>
  <si>
    <t>6b</t>
  </si>
  <si>
    <t>6c</t>
  </si>
  <si>
    <t>6d</t>
  </si>
  <si>
    <t>20a</t>
  </si>
  <si>
    <t>20b</t>
  </si>
  <si>
    <t>20c</t>
  </si>
  <si>
    <t>20d</t>
  </si>
  <si>
    <t>20e</t>
  </si>
  <si>
    <t>20f</t>
  </si>
  <si>
    <t>20g</t>
  </si>
  <si>
    <t>O</t>
  </si>
  <si>
    <t>P</t>
  </si>
  <si>
    <t>Q</t>
  </si>
  <si>
    <t>R</t>
  </si>
  <si>
    <t>"</t>
  </si>
  <si>
    <t>Külsősárd Község Önkormányzata 2016. évi költségvetésének módosítása 2016. július 13-tól</t>
  </si>
  <si>
    <t xml:space="preserve"> -  Ágazati pótlék</t>
  </si>
  <si>
    <t xml:space="preserve"> - Kieg. Ágazati pótlék</t>
  </si>
  <si>
    <t xml:space="preserve"> - 2014. évi elszámolásból szárm. Bevétel:</t>
  </si>
  <si>
    <t xml:space="preserve">   - Munkaerőpiaci Alap (nyári diákmunka) </t>
  </si>
  <si>
    <t xml:space="preserve">   -  Határtalan fesztivál (Megyei Önk.)</t>
  </si>
  <si>
    <t>Helyi Önk. Működésének általános tmogatása</t>
  </si>
  <si>
    <t>Iparűzési adó korrekció (kiegészítés):</t>
  </si>
  <si>
    <t xml:space="preserve">Működési célú kvetési támog. és kieg. támog. </t>
  </si>
  <si>
    <t xml:space="preserve">Lakossági víz-és csatorna szolg. </t>
  </si>
  <si>
    <t>Rendkívűli szociális támogatás</t>
  </si>
  <si>
    <t>Rendkívűli szociális tüzifa</t>
  </si>
  <si>
    <t>Működési célú pénzeszköz átadás ÁHT kívűlre :</t>
  </si>
  <si>
    <t xml:space="preserve">VÍZMŰ Zrt vízdíj támog. </t>
  </si>
  <si>
    <t xml:space="preserve">Ellátottak pénzbeni jutt. </t>
  </si>
  <si>
    <t>Szociális célú tüzifa</t>
  </si>
  <si>
    <t>Tartalék:</t>
  </si>
  <si>
    <t>Ellátottak pénzbeni jutt.</t>
  </si>
  <si>
    <t>telep. Tám.</t>
  </si>
  <si>
    <t xml:space="preserve"> - telep. Tám.</t>
  </si>
  <si>
    <t>Rédics, 2016. november 15.</t>
  </si>
  <si>
    <t>Fejezettől:</t>
  </si>
  <si>
    <t>Műk. Célú támog.ÁHT belül:</t>
  </si>
  <si>
    <t xml:space="preserve"> - elszámolásból szárm. Bev. </t>
  </si>
  <si>
    <t>Működési célú támogatás:</t>
  </si>
  <si>
    <t>elkülönített állami pénza-tól</t>
  </si>
  <si>
    <t xml:space="preserve"> - nyári diákmunka</t>
  </si>
  <si>
    <t>Önkormányzattól:</t>
  </si>
  <si>
    <t xml:space="preserve"> - Határtalan fesztivál (Megyei önk.)</t>
  </si>
  <si>
    <t xml:space="preserve"> - előző évi kv-i támog. visszatér.</t>
  </si>
  <si>
    <t xml:space="preserve"> - Szoc.ágazati pótlék</t>
  </si>
  <si>
    <t xml:space="preserve"> - Telep.önk.szoc.felad.tám.</t>
  </si>
  <si>
    <t xml:space="preserve"> - Szoc.ágazati pótlék kieg.</t>
  </si>
  <si>
    <t xml:space="preserve">  - Szoc.ágazati pótlék</t>
  </si>
  <si>
    <t xml:space="preserve"> - szoc.ág.pótl.kieg.</t>
  </si>
  <si>
    <t>Telep. Önk. Szocilis felad. támogatás</t>
  </si>
  <si>
    <t>Ágazati pótlék:</t>
  </si>
  <si>
    <t>Tárgyi eszköz bérbeadásból szárm.bev.(terembérl.)</t>
  </si>
  <si>
    <t>Szolgáltatás ellenértéke:(kaszálás)</t>
  </si>
  <si>
    <t>Zöldterület kezelés:</t>
  </si>
  <si>
    <t>Személyi juttatás:</t>
  </si>
  <si>
    <t>Munkáltatót terh.elvonás</t>
  </si>
  <si>
    <t>Falugondnoki szolg.</t>
  </si>
  <si>
    <t>Könyvtári szolg.</t>
  </si>
  <si>
    <t>- Rendkívűli szoc. Támog.</t>
  </si>
  <si>
    <t>Felhalm. Célú kv. Támogatás:</t>
  </si>
  <si>
    <t xml:space="preserve">Érdekeltségnövelő támog. </t>
  </si>
  <si>
    <t xml:space="preserve">Hagyományok ház </t>
  </si>
  <si>
    <t>Hagyományok ház ÁFA</t>
  </si>
  <si>
    <t>Szociális étkeztetés</t>
  </si>
  <si>
    <t xml:space="preserve"> - karácsonyi támog. Pénzb.</t>
  </si>
  <si>
    <t xml:space="preserve"> - lakáshoz jutást seg. Tám.</t>
  </si>
  <si>
    <t xml:space="preserve">  - fűtési tám. Pénzb.</t>
  </si>
  <si>
    <t>S</t>
  </si>
  <si>
    <t>T</t>
  </si>
  <si>
    <t>U</t>
  </si>
  <si>
    <t>V</t>
  </si>
  <si>
    <t>W</t>
  </si>
  <si>
    <t>X</t>
  </si>
  <si>
    <t>Y</t>
  </si>
  <si>
    <t>Z</t>
  </si>
  <si>
    <t>Külsősárd Község Önkormányzata 2016. évi költségvetésének módosítása 2016. december 9-től</t>
  </si>
  <si>
    <t>Működési bevétel</t>
  </si>
  <si>
    <t>Mód. 12.09.</t>
  </si>
  <si>
    <t xml:space="preserve"> -- Gulág pályázat</t>
  </si>
  <si>
    <t>Fejezeti kezelésű előirányzatból</t>
  </si>
  <si>
    <t xml:space="preserve">Felhalmozási célú Önkorm. Támog. </t>
  </si>
  <si>
    <t>Működési célú külső finanszírozás</t>
  </si>
  <si>
    <t xml:space="preserve"> - Államháztartáson belüli megelőlegezések:</t>
  </si>
  <si>
    <t>Működési célú finanszírozási kiadások:</t>
  </si>
  <si>
    <t xml:space="preserve"> - Államháztartáson belüli megelőlegezések visszafizetése</t>
  </si>
  <si>
    <t>Rédics, 2017. január 22.</t>
  </si>
  <si>
    <t>Külsősárd Község Önkormányzata 2016. évi költségvetésének módosítása 2016. december 31-tól</t>
  </si>
  <si>
    <t>Ágazati pótlék kieg.:</t>
  </si>
  <si>
    <t xml:space="preserve"> - Gulág pályázat támogatása</t>
  </si>
  <si>
    <t xml:space="preserve">Beruházás: </t>
  </si>
  <si>
    <t>Gulág emlékmű építés nettó</t>
  </si>
  <si>
    <t>Hagyományok ház villanyh.</t>
  </si>
  <si>
    <t>Hagyományok ház villanyh.áfa</t>
  </si>
  <si>
    <t>Bútor készítés nettó</t>
  </si>
  <si>
    <t>Bútor készítés áfa</t>
  </si>
  <si>
    <t>Önkorm. Igazgatás</t>
  </si>
  <si>
    <t>személyi jutt. Repr.</t>
  </si>
  <si>
    <t>Munkált, terh.elv.</t>
  </si>
  <si>
    <t xml:space="preserve">Falugondnoki szolg. </t>
  </si>
  <si>
    <t xml:space="preserve"> - személyi jutt. Repr.</t>
  </si>
  <si>
    <t xml:space="preserve"> - Munkált, terh.elv.</t>
  </si>
  <si>
    <t>Mód. 12.31.</t>
  </si>
  <si>
    <t>- B814. Államháztartáson belüli megelőlegezések 2016.évi</t>
  </si>
  <si>
    <t>- K914. Államháztartáson belüli megelőlegezések visszafizetése 2016</t>
  </si>
  <si>
    <t>- K914. Államháztartáson belüli megelőlegezések visszafizetése 2015</t>
  </si>
  <si>
    <t>Dologi kiad.: Hitel kamat:</t>
  </si>
  <si>
    <t>Felhalm.célú finansz.kiad.</t>
  </si>
  <si>
    <t xml:space="preserve"> - Hosszúlej.hitel törl.</t>
  </si>
  <si>
    <t>Mód.12.31.</t>
  </si>
  <si>
    <t xml:space="preserve">  -Gulag emléktábla</t>
  </si>
  <si>
    <t>Felújítás</t>
  </si>
  <si>
    <t>Hagyományok háza villany</t>
  </si>
  <si>
    <t>Hagy.háza vill.áfa</t>
  </si>
  <si>
    <t xml:space="preserve"> - Bútor készítés</t>
  </si>
  <si>
    <t>6ca</t>
  </si>
  <si>
    <t>6cb</t>
  </si>
  <si>
    <t>14a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</si>
</sst>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10" xfId="64" applyFont="1" applyBorder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4" fillId="33" borderId="10" xfId="70" applyFont="1" applyFill="1" applyBorder="1" applyAlignment="1">
      <alignment horizontal="right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9" fillId="0" borderId="11" xfId="0" applyFont="1" applyBorder="1" applyAlignment="1">
      <alignment/>
    </xf>
    <xf numFmtId="3" fontId="79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97" fillId="0" borderId="0" xfId="0" applyFont="1" applyAlignment="1">
      <alignment/>
    </xf>
    <xf numFmtId="3" fontId="28" fillId="0" borderId="0" xfId="69" applyNumberFormat="1" applyFont="1">
      <alignment/>
      <protection/>
    </xf>
    <xf numFmtId="0" fontId="29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6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3" fontId="28" fillId="0" borderId="11" xfId="0" applyNumberFormat="1" applyFont="1" applyBorder="1" applyAlignment="1">
      <alignment/>
    </xf>
    <xf numFmtId="16" fontId="0" fillId="0" borderId="0" xfId="0" applyNumberFormat="1" applyAlignment="1">
      <alignment/>
    </xf>
    <xf numFmtId="0" fontId="79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3" fontId="28" fillId="0" borderId="15" xfId="0" applyNumberFormat="1" applyFont="1" applyBorder="1" applyAlignment="1">
      <alignment/>
    </xf>
    <xf numFmtId="0" fontId="28" fillId="0" borderId="0" xfId="69" applyFont="1" applyFill="1" applyBorder="1" applyAlignment="1">
      <alignment/>
      <protection/>
    </xf>
    <xf numFmtId="3" fontId="98" fillId="0" borderId="0" xfId="0" applyNumberFormat="1" applyFont="1" applyBorder="1" applyAlignment="1">
      <alignment/>
    </xf>
    <xf numFmtId="3" fontId="79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28" fillId="0" borderId="0" xfId="69" applyFont="1" applyFill="1" applyBorder="1" applyAlignment="1">
      <alignment horizontal="left" wrapText="1"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3" fontId="28" fillId="0" borderId="16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16" xfId="69" applyFont="1" applyFill="1" applyBorder="1" applyAlignment="1">
      <alignment wrapText="1"/>
      <protection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0" fontId="30" fillId="0" borderId="0" xfId="69" applyFont="1" applyFill="1" applyBorder="1">
      <alignment/>
      <protection/>
    </xf>
    <xf numFmtId="0" fontId="80" fillId="0" borderId="0" xfId="0" applyFont="1" applyBorder="1" applyAlignment="1">
      <alignment/>
    </xf>
    <xf numFmtId="3" fontId="30" fillId="0" borderId="0" xfId="69" applyNumberFormat="1" applyFont="1" applyFill="1" applyBorder="1">
      <alignment/>
      <protection/>
    </xf>
    <xf numFmtId="0" fontId="30" fillId="0" borderId="0" xfId="69" applyFont="1" applyFill="1" applyBorder="1" applyAlignment="1">
      <alignment horizontal="left" wrapText="1"/>
      <protection/>
    </xf>
    <xf numFmtId="3" fontId="95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0" xfId="0" applyFont="1" applyFill="1" applyAlignment="1">
      <alignment/>
    </xf>
    <xf numFmtId="3" fontId="79" fillId="0" borderId="0" xfId="0" applyNumberFormat="1" applyFont="1" applyFill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84" fillId="0" borderId="0" xfId="0" applyFont="1" applyBorder="1" applyAlignment="1">
      <alignment horizontal="left" wrapText="1"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85" fillId="0" borderId="0" xfId="0" applyFont="1" applyAlignment="1">
      <alignment horizontal="right"/>
    </xf>
    <xf numFmtId="3" fontId="93" fillId="0" borderId="10" xfId="0" applyNumberFormat="1" applyFont="1" applyFill="1" applyBorder="1" applyAlignment="1">
      <alignment vertical="center" wrapText="1"/>
    </xf>
    <xf numFmtId="3" fontId="93" fillId="33" borderId="10" xfId="70" applyNumberFormat="1" applyFont="1" applyFill="1" applyBorder="1" applyAlignment="1">
      <alignment horizontal="right" vertical="center" wrapText="1"/>
      <protection/>
    </xf>
    <xf numFmtId="0" fontId="28" fillId="0" borderId="11" xfId="69" applyFont="1" applyFill="1" applyBorder="1" applyAlignment="1">
      <alignment horizontal="left" wrapText="1"/>
      <protection/>
    </xf>
    <xf numFmtId="0" fontId="8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1" fillId="0" borderId="0" xfId="69" applyFont="1" applyFill="1" applyAlignment="1">
      <alignment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center"/>
    </xf>
    <xf numFmtId="3" fontId="79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9" fillId="0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center"/>
    </xf>
    <xf numFmtId="3" fontId="79" fillId="0" borderId="11" xfId="0" applyNumberFormat="1" applyFont="1" applyFill="1" applyBorder="1" applyAlignment="1">
      <alignment horizontal="right"/>
    </xf>
    <xf numFmtId="0" fontId="79" fillId="0" borderId="15" xfId="0" applyFont="1" applyFill="1" applyBorder="1" applyAlignment="1">
      <alignment horizontal="left"/>
    </xf>
    <xf numFmtId="0" fontId="79" fillId="0" borderId="15" xfId="0" applyFont="1" applyFill="1" applyBorder="1" applyAlignment="1">
      <alignment horizontal="center"/>
    </xf>
    <xf numFmtId="3" fontId="79" fillId="0" borderId="15" xfId="0" applyNumberFormat="1" applyFont="1" applyFill="1" applyBorder="1" applyAlignment="1">
      <alignment horizontal="right"/>
    </xf>
    <xf numFmtId="0" fontId="95" fillId="0" borderId="0" xfId="0" applyFont="1" applyBorder="1" applyAlignment="1">
      <alignment/>
    </xf>
    <xf numFmtId="16" fontId="80" fillId="0" borderId="0" xfId="0" applyNumberFormat="1" applyFont="1" applyBorder="1" applyAlignment="1">
      <alignment/>
    </xf>
    <xf numFmtId="0" fontId="79" fillId="0" borderId="0" xfId="0" applyFont="1" applyFill="1" applyAlignment="1">
      <alignment horizontal="left"/>
    </xf>
    <xf numFmtId="3" fontId="79" fillId="0" borderId="0" xfId="0" applyNumberFormat="1" applyFont="1" applyFill="1" applyBorder="1" applyAlignment="1">
      <alignment horizontal="right"/>
    </xf>
    <xf numFmtId="3" fontId="79" fillId="0" borderId="15" xfId="0" applyNumberFormat="1" applyFont="1" applyBorder="1" applyAlignment="1">
      <alignment/>
    </xf>
    <xf numFmtId="3" fontId="89" fillId="0" borderId="0" xfId="0" applyNumberFormat="1" applyFont="1" applyBorder="1" applyAlignment="1">
      <alignment/>
    </xf>
    <xf numFmtId="0" fontId="79" fillId="0" borderId="0" xfId="0" applyFont="1" applyBorder="1" applyAlignment="1">
      <alignment horizontal="left" wrapText="1"/>
    </xf>
    <xf numFmtId="0" fontId="79" fillId="0" borderId="11" xfId="0" applyFont="1" applyBorder="1" applyAlignment="1">
      <alignment wrapText="1"/>
    </xf>
    <xf numFmtId="0" fontId="79" fillId="0" borderId="15" xfId="0" applyFont="1" applyBorder="1" applyAlignment="1">
      <alignment wrapText="1"/>
    </xf>
    <xf numFmtId="3" fontId="30" fillId="0" borderId="0" xfId="69" applyNumberFormat="1" applyFont="1">
      <alignment/>
      <protection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28" fillId="0" borderId="11" xfId="69" applyFont="1" applyBorder="1">
      <alignment/>
      <protection/>
    </xf>
    <xf numFmtId="3" fontId="101" fillId="0" borderId="0" xfId="0" applyNumberFormat="1" applyFont="1" applyBorder="1" applyAlignment="1">
      <alignment/>
    </xf>
    <xf numFmtId="0" fontId="87" fillId="0" borderId="0" xfId="64" applyFont="1" applyAlignment="1">
      <alignment horizontal="right"/>
      <protection/>
    </xf>
    <xf numFmtId="0" fontId="79" fillId="0" borderId="0" xfId="0" applyFont="1" applyFill="1" applyAlignment="1">
      <alignment horizontal="left"/>
    </xf>
    <xf numFmtId="0" fontId="79" fillId="0" borderId="11" xfId="0" applyFont="1" applyFill="1" applyBorder="1" applyAlignment="1">
      <alignment horizontal="left"/>
    </xf>
    <xf numFmtId="0" fontId="79" fillId="0" borderId="16" xfId="0" applyFont="1" applyFill="1" applyBorder="1" applyAlignment="1">
      <alignment horizontal="left"/>
    </xf>
    <xf numFmtId="3" fontId="79" fillId="0" borderId="16" xfId="0" applyNumberFormat="1" applyFont="1" applyFill="1" applyBorder="1" applyAlignment="1">
      <alignment horizontal="right"/>
    </xf>
    <xf numFmtId="0" fontId="102" fillId="0" borderId="0" xfId="0" applyFont="1" applyBorder="1" applyAlignment="1">
      <alignment/>
    </xf>
    <xf numFmtId="0" fontId="32" fillId="0" borderId="0" xfId="69" applyFont="1" applyFill="1" applyBorder="1">
      <alignment/>
      <protection/>
    </xf>
    <xf numFmtId="3" fontId="32" fillId="0" borderId="0" xfId="69" applyNumberFormat="1" applyFont="1" applyFill="1" applyBorder="1">
      <alignment/>
      <protection/>
    </xf>
    <xf numFmtId="0" fontId="102" fillId="0" borderId="11" xfId="0" applyFont="1" applyBorder="1" applyAlignment="1">
      <alignment/>
    </xf>
    <xf numFmtId="0" fontId="31" fillId="0" borderId="0" xfId="69" applyFont="1" applyFill="1" applyAlignment="1">
      <alignment horizontal="center" vertical="center" wrapText="1"/>
      <protection/>
    </xf>
    <xf numFmtId="0" fontId="30" fillId="0" borderId="0" xfId="69" applyFont="1" applyBorder="1" applyAlignment="1">
      <alignment horizontal="center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/>
    </xf>
    <xf numFmtId="0" fontId="79" fillId="0" borderId="11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9" fillId="0" borderId="11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79" fillId="0" borderId="11" xfId="0" applyFont="1" applyFill="1" applyBorder="1" applyAlignment="1">
      <alignment horizontal="left"/>
    </xf>
    <xf numFmtId="0" fontId="10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84" fillId="0" borderId="0" xfId="0" applyFont="1" applyAlignment="1">
      <alignment wrapText="1"/>
    </xf>
    <xf numFmtId="0" fontId="84" fillId="0" borderId="0" xfId="0" applyFont="1" applyAlignment="1">
      <alignment horizontal="left" wrapText="1"/>
    </xf>
    <xf numFmtId="0" fontId="84" fillId="0" borderId="11" xfId="0" applyFont="1" applyBorder="1" applyAlignment="1">
      <alignment wrapText="1"/>
    </xf>
    <xf numFmtId="0" fontId="95" fillId="0" borderId="0" xfId="0" applyFont="1" applyFill="1" applyAlignment="1">
      <alignment horizontal="center"/>
    </xf>
    <xf numFmtId="0" fontId="84" fillId="0" borderId="11" xfId="0" applyFont="1" applyBorder="1" applyAlignment="1">
      <alignment horizontal="left" wrapText="1"/>
    </xf>
    <xf numFmtId="0" fontId="95" fillId="0" borderId="0" xfId="0" applyFont="1" applyAlignment="1">
      <alignment horizontal="center"/>
    </xf>
    <xf numFmtId="0" fontId="28" fillId="0" borderId="11" xfId="69" applyFont="1" applyFill="1" applyBorder="1" applyAlignment="1">
      <alignment horizontal="left" wrapText="1"/>
      <protection/>
    </xf>
    <xf numFmtId="0" fontId="100" fillId="0" borderId="0" xfId="0" applyFont="1" applyAlignment="1">
      <alignment horizontal="center"/>
    </xf>
    <xf numFmtId="0" fontId="28" fillId="0" borderId="16" xfId="69" applyFont="1" applyFill="1" applyBorder="1" applyAlignment="1">
      <alignment horizontal="left" wrapText="1"/>
      <protection/>
    </xf>
    <xf numFmtId="0" fontId="28" fillId="0" borderId="15" xfId="69" applyFont="1" applyFill="1" applyBorder="1" applyAlignment="1">
      <alignment horizontal="left" wrapText="1"/>
      <protection/>
    </xf>
    <xf numFmtId="0" fontId="95" fillId="34" borderId="0" xfId="0" applyFont="1" applyFill="1" applyAlignment="1">
      <alignment horizontal="center"/>
    </xf>
    <xf numFmtId="0" fontId="28" fillId="0" borderId="0" xfId="69" applyFont="1" applyFill="1" applyBorder="1" applyAlignment="1">
      <alignment horizontal="left" wrapText="1"/>
      <protection/>
    </xf>
    <xf numFmtId="3" fontId="28" fillId="0" borderId="11" xfId="0" applyNumberFormat="1" applyFont="1" applyBorder="1" applyAlignment="1">
      <alignment horizontal="center"/>
    </xf>
    <xf numFmtId="3" fontId="4" fillId="33" borderId="10" xfId="70" applyNumberFormat="1" applyFont="1" applyFill="1" applyBorder="1" applyAlignment="1">
      <alignment vertical="center" wrapText="1"/>
      <protection/>
    </xf>
    <xf numFmtId="0" fontId="89" fillId="0" borderId="0" xfId="0" applyFont="1" applyAlignment="1">
      <alignment horizontal="center"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8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3" fontId="4" fillId="33" borderId="15" xfId="70" applyNumberFormat="1" applyFont="1" applyFill="1" applyBorder="1" applyAlignment="1">
      <alignment horizontal="center" vertical="center" wrapText="1"/>
      <protection/>
    </xf>
    <xf numFmtId="3" fontId="4" fillId="33" borderId="18" xfId="70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wrapText="1"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5" fillId="0" borderId="0" xfId="68" applyFont="1" applyFill="1" applyAlignment="1">
      <alignment horizont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85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57421875" style="0" customWidth="1"/>
    <col min="5" max="5" width="6.00390625" style="0" customWidth="1"/>
    <col min="6" max="6" width="11.00390625" style="0" customWidth="1"/>
    <col min="9" max="9" width="7.57421875" style="0" customWidth="1"/>
    <col min="10" max="10" width="13.28125" style="0" customWidth="1"/>
  </cols>
  <sheetData>
    <row r="1" spans="1:11" s="192" customFormat="1" ht="46.5" customHeight="1">
      <c r="A1" s="245" t="s">
        <v>705</v>
      </c>
      <c r="B1" s="245"/>
      <c r="C1" s="245"/>
      <c r="D1" s="245"/>
      <c r="E1" s="245"/>
      <c r="F1" s="245"/>
      <c r="G1" s="245"/>
      <c r="H1" s="245"/>
      <c r="I1" s="245"/>
      <c r="J1" s="245"/>
      <c r="K1" s="209"/>
    </row>
    <row r="2" spans="1:10" ht="18.75">
      <c r="A2" s="142"/>
      <c r="B2" s="142"/>
      <c r="C2" s="142"/>
      <c r="D2" s="142"/>
      <c r="E2" s="142"/>
      <c r="F2" s="143"/>
      <c r="G2" s="142"/>
      <c r="H2" s="142"/>
      <c r="I2" s="142"/>
      <c r="J2" s="143"/>
    </row>
    <row r="3" spans="1:10" ht="18.75">
      <c r="A3" s="142"/>
      <c r="B3" s="142"/>
      <c r="C3" s="142"/>
      <c r="D3" s="142"/>
      <c r="E3" s="142"/>
      <c r="F3" s="143"/>
      <c r="G3" s="142"/>
      <c r="H3" s="144" t="s">
        <v>566</v>
      </c>
      <c r="I3" s="142"/>
      <c r="J3" s="143"/>
    </row>
    <row r="4" spans="1:10" ht="18.75">
      <c r="A4" s="142"/>
      <c r="B4" s="142"/>
      <c r="C4" s="142"/>
      <c r="D4" s="142"/>
      <c r="E4" s="142"/>
      <c r="F4" s="143"/>
      <c r="G4" s="142"/>
      <c r="H4" s="144"/>
      <c r="I4" s="142"/>
      <c r="J4" s="143"/>
    </row>
    <row r="5" spans="1:10" ht="18.75">
      <c r="A5" s="145" t="s">
        <v>567</v>
      </c>
      <c r="B5" s="145"/>
      <c r="C5" s="145"/>
      <c r="D5" s="145"/>
      <c r="E5" s="145"/>
      <c r="F5" s="146"/>
      <c r="G5" s="145"/>
      <c r="H5" s="145"/>
      <c r="I5" s="145"/>
      <c r="J5" s="146"/>
    </row>
    <row r="6" spans="1:10" ht="18.75">
      <c r="A6" s="145"/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8.75">
      <c r="A7" s="145"/>
      <c r="B7" s="145"/>
      <c r="C7" s="145"/>
      <c r="D7" s="145"/>
      <c r="E7" s="145"/>
      <c r="F7" s="146"/>
      <c r="G7" s="145"/>
      <c r="H7" s="145"/>
      <c r="I7" s="145"/>
      <c r="J7" s="146"/>
    </row>
    <row r="8" spans="1:10" ht="18.75">
      <c r="A8" s="145"/>
      <c r="B8" s="145"/>
      <c r="C8" s="145"/>
      <c r="D8" s="145"/>
      <c r="E8" s="145"/>
      <c r="F8" s="146"/>
      <c r="G8" s="145"/>
      <c r="H8" s="145"/>
      <c r="I8" s="145"/>
      <c r="J8" s="146"/>
    </row>
    <row r="9" spans="1:10" ht="18.75">
      <c r="A9" s="145"/>
      <c r="B9" s="145"/>
      <c r="C9" s="145"/>
      <c r="D9" s="145"/>
      <c r="E9" s="145"/>
      <c r="F9" s="146"/>
      <c r="G9" s="145"/>
      <c r="H9" s="145"/>
      <c r="I9" s="145"/>
      <c r="J9" s="146"/>
    </row>
    <row r="10" spans="1:10" s="213" customFormat="1" ht="18.75">
      <c r="A10" s="237" t="s">
        <v>668</v>
      </c>
      <c r="B10" s="230"/>
      <c r="C10" s="230"/>
      <c r="D10" s="230"/>
      <c r="E10" s="230"/>
      <c r="F10" s="230"/>
      <c r="G10" s="230"/>
      <c r="H10" s="230"/>
      <c r="I10" s="231"/>
      <c r="J10" s="223"/>
    </row>
    <row r="11" spans="1:10" s="213" customFormat="1" ht="18.75">
      <c r="A11" s="237"/>
      <c r="B11" s="238" t="s">
        <v>706</v>
      </c>
      <c r="C11" s="238"/>
      <c r="D11" s="238"/>
      <c r="E11" s="238"/>
      <c r="F11" s="238"/>
      <c r="G11" s="238"/>
      <c r="H11" s="238"/>
      <c r="I11" s="215"/>
      <c r="J11" s="216">
        <v>11202</v>
      </c>
    </row>
    <row r="12" spans="1:10" s="213" customFormat="1" ht="18.75">
      <c r="A12" s="237" t="s">
        <v>699</v>
      </c>
      <c r="B12" s="239"/>
      <c r="C12" s="237"/>
      <c r="D12" s="237"/>
      <c r="E12" s="237"/>
      <c r="F12" s="237"/>
      <c r="G12" s="237"/>
      <c r="H12" s="237"/>
      <c r="I12" s="211"/>
      <c r="J12" s="212"/>
    </row>
    <row r="13" spans="1:10" s="213" customFormat="1" ht="18.75">
      <c r="A13" s="237"/>
      <c r="B13" s="230" t="s">
        <v>698</v>
      </c>
      <c r="C13" s="230"/>
      <c r="D13" s="230"/>
      <c r="E13" s="230"/>
      <c r="F13" s="230"/>
      <c r="G13" s="230"/>
      <c r="H13" s="230"/>
      <c r="I13" s="231"/>
      <c r="J13" s="223"/>
    </row>
    <row r="14" spans="1:10" s="213" customFormat="1" ht="18.75">
      <c r="A14" s="237"/>
      <c r="B14" s="238" t="s">
        <v>707</v>
      </c>
      <c r="C14" s="238"/>
      <c r="D14" s="238"/>
      <c r="E14" s="238"/>
      <c r="F14" s="238"/>
      <c r="G14" s="238"/>
      <c r="H14" s="238"/>
      <c r="I14" s="215"/>
      <c r="J14" s="216">
        <v>695000</v>
      </c>
    </row>
    <row r="15" spans="1:10" s="213" customFormat="1" ht="18.75">
      <c r="A15" s="184" t="s">
        <v>700</v>
      </c>
      <c r="B15" s="230"/>
      <c r="C15" s="230"/>
      <c r="D15" s="230"/>
      <c r="E15" s="230"/>
      <c r="F15" s="230"/>
      <c r="G15" s="230"/>
      <c r="H15" s="230"/>
      <c r="I15" s="231"/>
      <c r="J15" s="223"/>
    </row>
    <row r="16" spans="1:10" s="213" customFormat="1" ht="18.75">
      <c r="A16" s="161" t="s">
        <v>701</v>
      </c>
      <c r="B16" s="238"/>
      <c r="C16" s="238"/>
      <c r="D16" s="238"/>
      <c r="E16" s="238"/>
      <c r="F16" s="238"/>
      <c r="G16" s="238"/>
      <c r="H16" s="238"/>
      <c r="I16" s="215"/>
      <c r="J16" s="216">
        <v>497631</v>
      </c>
    </row>
    <row r="17" spans="1:12" s="187" customFormat="1" ht="18.75">
      <c r="A17" s="220" t="s">
        <v>601</v>
      </c>
      <c r="B17" s="220"/>
      <c r="C17" s="220"/>
      <c r="D17" s="220"/>
      <c r="E17" s="220"/>
      <c r="F17" s="190"/>
      <c r="G17" s="220"/>
      <c r="H17" s="220"/>
      <c r="I17" s="220"/>
      <c r="J17" s="190">
        <f>SUM(J10:J16)</f>
        <v>1203833</v>
      </c>
      <c r="L17" s="221"/>
    </row>
    <row r="18" spans="1:10" ht="18.75">
      <c r="A18" s="142"/>
      <c r="B18" s="142"/>
      <c r="C18" s="142"/>
      <c r="D18" s="142"/>
      <c r="E18" s="142"/>
      <c r="F18" s="143"/>
      <c r="G18" s="142"/>
      <c r="H18" s="142"/>
      <c r="I18" s="142"/>
      <c r="J18" s="143"/>
    </row>
    <row r="19" spans="1:10" ht="18.75">
      <c r="A19" s="145" t="s">
        <v>570</v>
      </c>
      <c r="B19" s="145"/>
      <c r="C19" s="145"/>
      <c r="D19" s="145"/>
      <c r="E19" s="145"/>
      <c r="F19" s="146"/>
      <c r="G19" s="145"/>
      <c r="H19" s="145"/>
      <c r="I19" s="145"/>
      <c r="J19" s="146"/>
    </row>
    <row r="20" spans="1:10" ht="18.75">
      <c r="A20" s="147"/>
      <c r="B20" s="147"/>
      <c r="C20" s="147"/>
      <c r="D20" s="142"/>
      <c r="E20" s="142"/>
      <c r="F20" s="143"/>
      <c r="G20" s="142"/>
      <c r="H20" s="142"/>
      <c r="I20" s="142"/>
      <c r="J20" s="148"/>
    </row>
    <row r="21" spans="1:10" ht="18.75">
      <c r="A21" s="247" t="s">
        <v>675</v>
      </c>
      <c r="B21" s="247"/>
      <c r="C21" s="247"/>
      <c r="D21" s="247"/>
      <c r="E21" s="247"/>
      <c r="F21" s="247"/>
      <c r="G21" s="247"/>
      <c r="H21" s="247"/>
      <c r="I21" s="247"/>
      <c r="J21" s="148"/>
    </row>
    <row r="22" spans="1:10" ht="18.75">
      <c r="A22" s="211"/>
      <c r="B22" s="238" t="s">
        <v>673</v>
      </c>
      <c r="C22" s="238"/>
      <c r="D22" s="238"/>
      <c r="E22" s="238"/>
      <c r="F22" s="238"/>
      <c r="G22" s="238"/>
      <c r="H22" s="238"/>
      <c r="I22" s="238"/>
      <c r="J22" s="216">
        <v>8820</v>
      </c>
    </row>
    <row r="23" spans="1:10" ht="18.75">
      <c r="A23" s="211"/>
      <c r="B23" s="217" t="s">
        <v>674</v>
      </c>
      <c r="C23" s="217"/>
      <c r="D23" s="217"/>
      <c r="E23" s="217"/>
      <c r="F23" s="217"/>
      <c r="G23" s="217"/>
      <c r="H23" s="217"/>
      <c r="I23" s="217"/>
      <c r="J23" s="219">
        <v>2382</v>
      </c>
    </row>
    <row r="24" spans="1:10" ht="18.75">
      <c r="A24" s="248" t="s">
        <v>708</v>
      </c>
      <c r="B24" s="248"/>
      <c r="C24" s="248"/>
      <c r="D24" s="248"/>
      <c r="E24" s="248"/>
      <c r="F24" s="248"/>
      <c r="G24" s="248"/>
      <c r="H24" s="248"/>
      <c r="I24" s="239"/>
      <c r="J24" s="240"/>
    </row>
    <row r="25" spans="1:10" ht="18.75">
      <c r="A25" s="211"/>
      <c r="B25" s="238" t="s">
        <v>709</v>
      </c>
      <c r="C25" s="238"/>
      <c r="D25" s="230"/>
      <c r="E25" s="230"/>
      <c r="F25" s="230"/>
      <c r="G25" s="230"/>
      <c r="H25" s="230"/>
      <c r="I25" s="230"/>
      <c r="J25" s="216">
        <v>695000</v>
      </c>
    </row>
    <row r="26" spans="1:10" ht="18.75">
      <c r="A26" s="184" t="s">
        <v>702</v>
      </c>
      <c r="B26" s="239"/>
      <c r="C26" s="239"/>
      <c r="D26" s="239"/>
      <c r="E26" s="239"/>
      <c r="F26" s="239"/>
      <c r="G26" s="239"/>
      <c r="H26" s="239"/>
      <c r="I26" s="239"/>
      <c r="J26" s="240"/>
    </row>
    <row r="27" spans="1:10" ht="18.75">
      <c r="A27" s="184" t="s">
        <v>703</v>
      </c>
      <c r="B27" s="238"/>
      <c r="C27" s="238"/>
      <c r="D27" s="238"/>
      <c r="E27" s="238"/>
      <c r="F27" s="238"/>
      <c r="G27" s="238"/>
      <c r="H27" s="238"/>
      <c r="I27" s="238"/>
      <c r="J27" s="216">
        <v>497631</v>
      </c>
    </row>
    <row r="28" spans="1:10" s="145" customFormat="1" ht="18.75">
      <c r="A28" s="220" t="s">
        <v>601</v>
      </c>
      <c r="B28" s="186"/>
      <c r="C28" s="220"/>
      <c r="D28" s="220"/>
      <c r="E28" s="220"/>
      <c r="F28" s="188"/>
      <c r="G28" s="178"/>
      <c r="H28" s="189"/>
      <c r="I28" s="189"/>
      <c r="J28" s="190">
        <f>SUM(J22:J27)</f>
        <v>1203833</v>
      </c>
    </row>
    <row r="29" spans="1:10" s="145" customFormat="1" ht="18.75">
      <c r="A29" s="220"/>
      <c r="B29" s="186"/>
      <c r="C29" s="220"/>
      <c r="D29" s="220"/>
      <c r="E29" s="220"/>
      <c r="F29" s="188"/>
      <c r="G29" s="178"/>
      <c r="H29" s="189"/>
      <c r="I29" s="189"/>
      <c r="J29" s="190"/>
    </row>
    <row r="30" spans="1:10" ht="18.75">
      <c r="A30" s="145" t="s">
        <v>572</v>
      </c>
      <c r="B30" s="145"/>
      <c r="C30" s="145"/>
      <c r="D30" s="145"/>
      <c r="E30" s="145"/>
      <c r="F30" s="146"/>
      <c r="G30" s="145"/>
      <c r="H30" s="145"/>
      <c r="I30" s="145"/>
      <c r="J30" s="146"/>
    </row>
    <row r="31" spans="1:10" ht="19.5">
      <c r="A31" s="154" t="s">
        <v>573</v>
      </c>
      <c r="B31" s="154"/>
      <c r="C31" s="154"/>
      <c r="D31" s="154"/>
      <c r="E31" s="154"/>
      <c r="F31" s="155"/>
      <c r="G31" s="154" t="s">
        <v>574</v>
      </c>
      <c r="H31" s="154"/>
      <c r="I31" s="154"/>
      <c r="J31" s="155"/>
    </row>
    <row r="32" spans="1:10" ht="19.5">
      <c r="A32" s="156" t="s">
        <v>570</v>
      </c>
      <c r="B32" s="154"/>
      <c r="C32" s="154"/>
      <c r="D32" s="154"/>
      <c r="E32" s="154"/>
      <c r="F32" s="157"/>
      <c r="G32" s="147"/>
      <c r="H32" s="147"/>
      <c r="I32" s="147"/>
      <c r="J32" s="155"/>
    </row>
    <row r="33" spans="1:10" s="142" customFormat="1" ht="18.75">
      <c r="A33" s="147" t="s">
        <v>575</v>
      </c>
      <c r="B33" s="184"/>
      <c r="C33" s="147"/>
      <c r="D33" s="147"/>
      <c r="E33" s="147"/>
      <c r="F33" s="185"/>
      <c r="G33" s="147" t="s">
        <v>575</v>
      </c>
      <c r="H33" s="173"/>
      <c r="I33" s="173"/>
      <c r="J33" s="148"/>
    </row>
    <row r="34" spans="1:10" s="142" customFormat="1" ht="18.75">
      <c r="A34" s="147"/>
      <c r="B34" s="161" t="s">
        <v>710</v>
      </c>
      <c r="C34" s="150"/>
      <c r="D34" s="150"/>
      <c r="E34" s="150"/>
      <c r="F34" s="162">
        <v>551181</v>
      </c>
      <c r="G34" s="161" t="s">
        <v>712</v>
      </c>
      <c r="H34" s="205"/>
      <c r="I34" s="205"/>
      <c r="J34" s="151">
        <v>387397</v>
      </c>
    </row>
    <row r="35" spans="1:10" s="142" customFormat="1" ht="18.75">
      <c r="A35" s="147"/>
      <c r="B35" s="166" t="s">
        <v>711</v>
      </c>
      <c r="C35" s="165"/>
      <c r="D35" s="165"/>
      <c r="E35" s="165"/>
      <c r="F35" s="167">
        <v>148819</v>
      </c>
      <c r="G35" s="166" t="s">
        <v>713</v>
      </c>
      <c r="H35" s="165"/>
      <c r="I35" s="165"/>
      <c r="J35" s="224">
        <v>103973</v>
      </c>
    </row>
    <row r="36" spans="1:10" s="142" customFormat="1" ht="18.75">
      <c r="A36" s="147"/>
      <c r="B36" s="184"/>
      <c r="C36" s="147"/>
      <c r="D36" s="147"/>
      <c r="E36" s="147"/>
      <c r="F36" s="185"/>
      <c r="G36" s="184" t="s">
        <v>729</v>
      </c>
      <c r="H36" s="147"/>
      <c r="I36" s="147"/>
      <c r="J36" s="148"/>
    </row>
    <row r="37" spans="1:10" s="142" customFormat="1" ht="18.75">
      <c r="A37" s="147"/>
      <c r="B37" s="184"/>
      <c r="C37" s="147"/>
      <c r="D37" s="147"/>
      <c r="E37" s="147"/>
      <c r="F37" s="185"/>
      <c r="G37" s="161" t="s">
        <v>730</v>
      </c>
      <c r="H37" s="150"/>
      <c r="I37" s="150"/>
      <c r="J37" s="151">
        <v>175841</v>
      </c>
    </row>
    <row r="38" spans="1:10" s="142" customFormat="1" ht="18.75">
      <c r="A38" s="241"/>
      <c r="B38" s="242"/>
      <c r="C38" s="241"/>
      <c r="D38" s="241"/>
      <c r="E38" s="241"/>
      <c r="F38" s="243"/>
      <c r="G38" s="161" t="s">
        <v>731</v>
      </c>
      <c r="H38" s="244"/>
      <c r="I38" s="244"/>
      <c r="J38" s="151">
        <v>32789</v>
      </c>
    </row>
    <row r="39" spans="1:10" s="142" customFormat="1" ht="18.75">
      <c r="A39" s="147" t="s">
        <v>714</v>
      </c>
      <c r="B39" s="184"/>
      <c r="C39" s="147"/>
      <c r="D39" s="147"/>
      <c r="E39" s="147"/>
      <c r="F39" s="185"/>
      <c r="G39" s="184" t="s">
        <v>717</v>
      </c>
      <c r="J39" s="148"/>
    </row>
    <row r="40" spans="1:10" s="142" customFormat="1" ht="18.75">
      <c r="A40" s="147"/>
      <c r="B40" s="161" t="s">
        <v>715</v>
      </c>
      <c r="C40" s="150"/>
      <c r="D40" s="150"/>
      <c r="E40" s="150"/>
      <c r="F40" s="162">
        <v>39542</v>
      </c>
      <c r="G40" s="161" t="s">
        <v>718</v>
      </c>
      <c r="H40" s="150"/>
      <c r="I40" s="150"/>
      <c r="J40" s="151">
        <v>39542</v>
      </c>
    </row>
    <row r="41" spans="1:10" s="142" customFormat="1" ht="18.75">
      <c r="A41" s="147"/>
      <c r="B41" s="166" t="s">
        <v>716</v>
      </c>
      <c r="C41" s="165"/>
      <c r="D41" s="165"/>
      <c r="E41" s="165"/>
      <c r="F41" s="167">
        <v>5569</v>
      </c>
      <c r="G41" s="166" t="s">
        <v>719</v>
      </c>
      <c r="H41" s="165"/>
      <c r="I41" s="165"/>
      <c r="J41" s="224">
        <v>5569</v>
      </c>
    </row>
    <row r="42" spans="1:10" s="142" customFormat="1" ht="18.75">
      <c r="A42" s="147" t="s">
        <v>675</v>
      </c>
      <c r="B42" s="184"/>
      <c r="C42" s="147"/>
      <c r="D42" s="147"/>
      <c r="E42" s="147"/>
      <c r="F42" s="185"/>
      <c r="G42" s="184" t="s">
        <v>725</v>
      </c>
      <c r="H42" s="147"/>
      <c r="I42" s="147"/>
      <c r="J42" s="148"/>
    </row>
    <row r="43" spans="1:10" s="142" customFormat="1" ht="18.75">
      <c r="A43" s="147"/>
      <c r="B43" s="161" t="s">
        <v>724</v>
      </c>
      <c r="C43" s="150"/>
      <c r="D43" s="150"/>
      <c r="E43" s="150"/>
      <c r="F43" s="162">
        <v>1096</v>
      </c>
      <c r="G43" s="161" t="s">
        <v>726</v>
      </c>
      <c r="H43" s="150"/>
      <c r="I43" s="150"/>
      <c r="J43" s="151">
        <v>1096</v>
      </c>
    </row>
    <row r="44" spans="1:10" s="145" customFormat="1" ht="18.75">
      <c r="A44" s="220" t="s">
        <v>601</v>
      </c>
      <c r="B44" s="186"/>
      <c r="C44" s="220"/>
      <c r="D44" s="220"/>
      <c r="E44" s="220"/>
      <c r="F44" s="188">
        <f>SUM(F34:F43)</f>
        <v>746207</v>
      </c>
      <c r="G44" s="188"/>
      <c r="H44" s="188"/>
      <c r="I44" s="188"/>
      <c r="J44" s="188">
        <f>SUM(J34:J43)</f>
        <v>746207</v>
      </c>
    </row>
    <row r="45" spans="1:10" s="142" customFormat="1" ht="18.75">
      <c r="A45" s="147"/>
      <c r="B45" s="184"/>
      <c r="C45" s="147"/>
      <c r="D45" s="147"/>
      <c r="E45" s="147"/>
      <c r="F45" s="185"/>
      <c r="G45" s="176"/>
      <c r="H45" s="173"/>
      <c r="I45" s="173"/>
      <c r="J45" s="148"/>
    </row>
    <row r="46" spans="6:10" s="142" customFormat="1" ht="18.75">
      <c r="F46" s="143"/>
      <c r="G46" s="173"/>
      <c r="H46" s="173"/>
      <c r="I46" s="173"/>
      <c r="J46" s="148"/>
    </row>
    <row r="47" spans="1:10" ht="18.75">
      <c r="A47" s="174" t="s">
        <v>704</v>
      </c>
      <c r="B47" s="175"/>
      <c r="C47" s="176"/>
      <c r="D47" s="176"/>
      <c r="E47" s="176"/>
      <c r="F47" s="177"/>
      <c r="G47" s="175"/>
      <c r="H47" s="178"/>
      <c r="I47" s="179"/>
      <c r="J47" s="42"/>
    </row>
    <row r="48" spans="6:10" ht="15">
      <c r="F48" s="42"/>
      <c r="J48" s="42"/>
    </row>
    <row r="49" spans="1:10" ht="18.75">
      <c r="A49" s="174"/>
      <c r="B49" s="175"/>
      <c r="C49" s="176"/>
      <c r="D49" s="176"/>
      <c r="E49" s="176"/>
      <c r="F49" s="177"/>
      <c r="G49" s="246" t="s">
        <v>589</v>
      </c>
      <c r="H49" s="246"/>
      <c r="I49" s="246"/>
      <c r="J49" s="246"/>
    </row>
    <row r="50" spans="1:10" ht="18.75">
      <c r="A50" s="174"/>
      <c r="B50" s="175"/>
      <c r="C50" s="176"/>
      <c r="D50" s="176"/>
      <c r="E50" s="176"/>
      <c r="F50" s="177"/>
      <c r="G50" s="246" t="s">
        <v>87</v>
      </c>
      <c r="H50" s="246"/>
      <c r="I50" s="246"/>
      <c r="J50" s="246"/>
    </row>
  </sheetData>
  <sheetProtection/>
  <mergeCells count="5">
    <mergeCell ref="A1:J1"/>
    <mergeCell ref="G49:J49"/>
    <mergeCell ref="G50:J50"/>
    <mergeCell ref="A21:I21"/>
    <mergeCell ref="A24:H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9"/>
  <sheetViews>
    <sheetView zoomScalePageLayoutView="0" workbookViewId="0" topLeftCell="A1">
      <selection activeCell="R34" sqref="R34"/>
    </sheetView>
  </sheetViews>
  <sheetFormatPr defaultColWidth="9.140625" defaultRowHeight="15"/>
  <cols>
    <col min="1" max="1" width="5.7109375" style="0" customWidth="1"/>
    <col min="2" max="2" width="61.7109375" style="0" customWidth="1"/>
    <col min="3" max="12" width="12.140625" style="0" customWidth="1"/>
  </cols>
  <sheetData>
    <row r="1" spans="1:11" s="2" customFormat="1" ht="15.75">
      <c r="A1" s="270" t="s">
        <v>553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s="2" customFormat="1" ht="15.75">
      <c r="A2" s="270" t="s">
        <v>505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2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10" customFormat="1" ht="15.75">
      <c r="A5" s="1">
        <v>1</v>
      </c>
      <c r="B5" s="285" t="s">
        <v>9</v>
      </c>
      <c r="C5" s="6" t="s">
        <v>555</v>
      </c>
      <c r="D5" s="6" t="s">
        <v>46</v>
      </c>
      <c r="E5" s="286" t="s">
        <v>100</v>
      </c>
      <c r="F5" s="287"/>
      <c r="G5" s="286" t="s">
        <v>389</v>
      </c>
      <c r="H5" s="288"/>
      <c r="I5" s="6" t="s">
        <v>414</v>
      </c>
      <c r="J5" s="6" t="s">
        <v>508</v>
      </c>
      <c r="K5" s="286" t="s">
        <v>5</v>
      </c>
      <c r="L5" s="288"/>
    </row>
    <row r="6" spans="1:12" s="10" customFormat="1" ht="15.75">
      <c r="A6" s="1">
        <v>2</v>
      </c>
      <c r="B6" s="285"/>
      <c r="C6" s="6" t="s">
        <v>556</v>
      </c>
      <c r="D6" s="6" t="s">
        <v>556</v>
      </c>
      <c r="E6" s="6" t="s">
        <v>4</v>
      </c>
      <c r="F6" s="6" t="s">
        <v>727</v>
      </c>
      <c r="G6" s="6" t="s">
        <v>4</v>
      </c>
      <c r="H6" s="6" t="s">
        <v>727</v>
      </c>
      <c r="I6" s="6" t="s">
        <v>4</v>
      </c>
      <c r="J6" s="6" t="s">
        <v>4</v>
      </c>
      <c r="K6" s="6" t="s">
        <v>4</v>
      </c>
      <c r="L6" s="6" t="s">
        <v>727</v>
      </c>
    </row>
    <row r="7" spans="1:12" s="10" customFormat="1" ht="31.5">
      <c r="A7" s="1">
        <v>3</v>
      </c>
      <c r="B7" s="7" t="s">
        <v>17</v>
      </c>
      <c r="C7" s="14">
        <f aca="true" t="shared" si="0" ref="C7:J7">C11</f>
        <v>12917550</v>
      </c>
      <c r="D7" s="14">
        <f t="shared" si="0"/>
        <v>0</v>
      </c>
      <c r="E7" s="14">
        <f t="shared" si="0"/>
        <v>0</v>
      </c>
      <c r="F7" s="14">
        <f>F11</f>
        <v>0</v>
      </c>
      <c r="G7" s="14">
        <f t="shared" si="0"/>
        <v>0</v>
      </c>
      <c r="H7" s="14">
        <f>H11</f>
        <v>0</v>
      </c>
      <c r="I7" s="14">
        <f t="shared" si="0"/>
        <v>0</v>
      </c>
      <c r="J7" s="14">
        <f t="shared" si="0"/>
        <v>0</v>
      </c>
      <c r="K7" s="14">
        <f>D7+E7+G7+C7+I7+J7</f>
        <v>12917550</v>
      </c>
      <c r="L7" s="14">
        <f>D7+F7+I7+C7+J7+H7</f>
        <v>12917550</v>
      </c>
    </row>
    <row r="8" spans="1:12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>D8+E8+G8+C8+I8+J8</f>
        <v>0</v>
      </c>
      <c r="L8" s="14">
        <f>D8+F8+I8+C8+J8+H8</f>
        <v>0</v>
      </c>
    </row>
    <row r="9" spans="1:12" s="10" customFormat="1" ht="15.75" hidden="1">
      <c r="A9" s="1"/>
      <c r="B9" s="7" t="s">
        <v>19</v>
      </c>
      <c r="C9" s="136"/>
      <c r="D9" s="5"/>
      <c r="E9" s="5"/>
      <c r="F9" s="5"/>
      <c r="G9" s="5"/>
      <c r="H9" s="5"/>
      <c r="I9" s="5"/>
      <c r="J9" s="5"/>
      <c r="K9" s="14"/>
      <c r="L9" s="14"/>
    </row>
    <row r="10" spans="1:12" s="10" customFormat="1" ht="15.75">
      <c r="A10" s="1">
        <v>5</v>
      </c>
      <c r="B10" s="7" t="s">
        <v>557</v>
      </c>
      <c r="C10" s="136"/>
      <c r="D10" s="5"/>
      <c r="E10" s="5"/>
      <c r="F10" s="5"/>
      <c r="G10" s="5"/>
      <c r="H10" s="5"/>
      <c r="I10" s="5"/>
      <c r="J10" s="5"/>
      <c r="K10" s="14"/>
      <c r="L10" s="14"/>
    </row>
    <row r="11" spans="1:12" s="10" customFormat="1" ht="15.75">
      <c r="A11" s="1">
        <v>6</v>
      </c>
      <c r="B11" s="7" t="s">
        <v>21</v>
      </c>
      <c r="C11" s="5">
        <v>12917550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4">
        <f>D11+E11+G11+C11+I11+J11</f>
        <v>12917550</v>
      </c>
      <c r="L11" s="14">
        <f>D11+F11+I11+C11+J11+H11</f>
        <v>12917550</v>
      </c>
    </row>
    <row r="12" spans="1:12" s="10" customFormat="1" ht="15.75">
      <c r="A12" s="1">
        <v>7</v>
      </c>
      <c r="B12" s="7" t="s">
        <v>22</v>
      </c>
      <c r="C12" s="5">
        <v>-8082450</v>
      </c>
      <c r="D12" s="5">
        <f>185543+9925292</f>
        <v>10110835</v>
      </c>
      <c r="E12" s="5">
        <v>218647</v>
      </c>
      <c r="F12" s="5">
        <v>219743</v>
      </c>
      <c r="G12" s="5">
        <v>237736</v>
      </c>
      <c r="H12" s="5">
        <v>236640</v>
      </c>
      <c r="I12" s="5">
        <v>258493</v>
      </c>
      <c r="J12" s="5">
        <v>174289</v>
      </c>
      <c r="K12" s="14">
        <f>D12+E12+G12+C12+I12+J12</f>
        <v>2917550</v>
      </c>
      <c r="L12" s="14">
        <f aca="true" t="shared" si="1" ref="L12:L28">D12+F12+I12+C12+J12+H12</f>
        <v>2917550</v>
      </c>
    </row>
    <row r="13" spans="1:12" s="10" customFormat="1" ht="15.75">
      <c r="A13" s="1">
        <v>8</v>
      </c>
      <c r="B13" s="7" t="s">
        <v>25</v>
      </c>
      <c r="C13" s="5">
        <v>10000000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4">
        <f>D13+E13+G13+C13+I13+J13</f>
        <v>10000000</v>
      </c>
      <c r="L13" s="14">
        <f t="shared" si="1"/>
        <v>10000000</v>
      </c>
    </row>
    <row r="14" spans="1:12" s="10" customFormat="1" ht="15.75">
      <c r="A14" s="1">
        <v>9</v>
      </c>
      <c r="B14" s="7" t="s">
        <v>23</v>
      </c>
      <c r="C14" s="5">
        <v>11000000</v>
      </c>
      <c r="D14" s="5">
        <f aca="true" t="shared" si="2" ref="D14:J14">-D12</f>
        <v>-10110835</v>
      </c>
      <c r="E14" s="5">
        <f t="shared" si="2"/>
        <v>-218647</v>
      </c>
      <c r="F14" s="5">
        <f t="shared" si="2"/>
        <v>-219743</v>
      </c>
      <c r="G14" s="5">
        <f t="shared" si="2"/>
        <v>-237736</v>
      </c>
      <c r="H14" s="5">
        <f>-H12</f>
        <v>-236640</v>
      </c>
      <c r="I14" s="5">
        <f t="shared" si="2"/>
        <v>-258493</v>
      </c>
      <c r="J14" s="5">
        <f t="shared" si="2"/>
        <v>-174289</v>
      </c>
      <c r="K14" s="14">
        <f>D14+E14+G14+C14+I14+J14</f>
        <v>0</v>
      </c>
      <c r="L14" s="14">
        <f t="shared" si="1"/>
        <v>0</v>
      </c>
    </row>
    <row r="15" spans="1:12" s="10" customFormat="1" ht="15.75">
      <c r="A15" s="1">
        <v>10</v>
      </c>
      <c r="B15" s="7" t="s">
        <v>24</v>
      </c>
      <c r="C15" s="5">
        <f aca="true" t="shared" si="3" ref="C15:J15">SUM(C12:C14)</f>
        <v>12917550</v>
      </c>
      <c r="D15" s="5">
        <f t="shared" si="3"/>
        <v>0</v>
      </c>
      <c r="E15" s="5">
        <f t="shared" si="3"/>
        <v>0</v>
      </c>
      <c r="F15" s="5">
        <f>SUM(F12:F14)</f>
        <v>0</v>
      </c>
      <c r="G15" s="5">
        <f t="shared" si="3"/>
        <v>0</v>
      </c>
      <c r="H15" s="5">
        <f>SUM(H12:H14)</f>
        <v>0</v>
      </c>
      <c r="I15" s="5">
        <f t="shared" si="3"/>
        <v>0</v>
      </c>
      <c r="J15" s="5">
        <f t="shared" si="3"/>
        <v>0</v>
      </c>
      <c r="K15" s="14">
        <f>D15+E15+G15+C15+I15+J15</f>
        <v>12917550</v>
      </c>
      <c r="L15" s="14">
        <f t="shared" si="1"/>
        <v>12917550</v>
      </c>
    </row>
    <row r="16" spans="1:12" s="10" customFormat="1" ht="15.75" hidden="1">
      <c r="A16" s="1"/>
      <c r="B16" s="7" t="s">
        <v>26</v>
      </c>
      <c r="C16" s="136"/>
      <c r="D16" s="5"/>
      <c r="E16" s="5"/>
      <c r="F16" s="5"/>
      <c r="G16" s="5"/>
      <c r="H16" s="5"/>
      <c r="I16" s="5"/>
      <c r="J16" s="5"/>
      <c r="K16" s="14"/>
      <c r="L16" s="14">
        <f t="shared" si="1"/>
        <v>0</v>
      </c>
    </row>
    <row r="17" spans="1:12" s="10" customFormat="1" ht="15.75" hidden="1">
      <c r="A17" s="1"/>
      <c r="B17" s="7" t="s">
        <v>20</v>
      </c>
      <c r="C17" s="136"/>
      <c r="D17" s="5"/>
      <c r="E17" s="5"/>
      <c r="F17" s="5"/>
      <c r="G17" s="5"/>
      <c r="H17" s="5"/>
      <c r="I17" s="5"/>
      <c r="J17" s="5"/>
      <c r="K17" s="14"/>
      <c r="L17" s="14">
        <f t="shared" si="1"/>
        <v>0</v>
      </c>
    </row>
    <row r="18" spans="1:12" s="10" customFormat="1" ht="15.75" hidden="1">
      <c r="A18" s="1"/>
      <c r="B18" s="7" t="s">
        <v>27</v>
      </c>
      <c r="C18" s="136"/>
      <c r="D18" s="5"/>
      <c r="E18" s="5"/>
      <c r="F18" s="5"/>
      <c r="G18" s="5"/>
      <c r="H18" s="5"/>
      <c r="I18" s="5"/>
      <c r="J18" s="5"/>
      <c r="K18" s="14">
        <f>D18+E18+G18+C18+I18+J18</f>
        <v>0</v>
      </c>
      <c r="L18" s="14">
        <f t="shared" si="1"/>
        <v>0</v>
      </c>
    </row>
    <row r="19" spans="1:12" s="10" customFormat="1" ht="15.75" hidden="1">
      <c r="A19" s="1"/>
      <c r="B19" s="7"/>
      <c r="C19" s="7"/>
      <c r="D19" s="5"/>
      <c r="E19" s="5"/>
      <c r="F19" s="5"/>
      <c r="G19" s="5"/>
      <c r="H19" s="5"/>
      <c r="I19" s="5"/>
      <c r="J19" s="5"/>
      <c r="K19" s="14"/>
      <c r="L19" s="14">
        <f t="shared" si="1"/>
        <v>0</v>
      </c>
    </row>
    <row r="20" spans="1:12" s="10" customFormat="1" ht="15.75" hidden="1">
      <c r="A20" s="1"/>
      <c r="B20" s="7"/>
      <c r="C20" s="7"/>
      <c r="D20" s="5"/>
      <c r="E20" s="5"/>
      <c r="F20" s="5"/>
      <c r="G20" s="5"/>
      <c r="H20" s="5"/>
      <c r="I20" s="5"/>
      <c r="J20" s="5"/>
      <c r="K20" s="14"/>
      <c r="L20" s="14">
        <f t="shared" si="1"/>
        <v>0</v>
      </c>
    </row>
    <row r="21" spans="1:12" s="10" customFormat="1" ht="15.75" hidden="1">
      <c r="A21" s="1"/>
      <c r="B21" s="7"/>
      <c r="C21" s="7"/>
      <c r="D21" s="5"/>
      <c r="E21" s="5"/>
      <c r="F21" s="5"/>
      <c r="G21" s="5"/>
      <c r="H21" s="5"/>
      <c r="I21" s="5"/>
      <c r="J21" s="5"/>
      <c r="K21" s="14"/>
      <c r="L21" s="14">
        <f t="shared" si="1"/>
        <v>0</v>
      </c>
    </row>
    <row r="22" spans="1:12" s="10" customFormat="1" ht="15.75" hidden="1">
      <c r="A22" s="1"/>
      <c r="B22" s="7"/>
      <c r="C22" s="7"/>
      <c r="D22" s="5"/>
      <c r="E22" s="5"/>
      <c r="F22" s="5"/>
      <c r="G22" s="5"/>
      <c r="H22" s="5"/>
      <c r="I22" s="5"/>
      <c r="J22" s="5"/>
      <c r="K22" s="14"/>
      <c r="L22" s="14">
        <f t="shared" si="1"/>
        <v>0</v>
      </c>
    </row>
    <row r="23" spans="1:12" s="10" customFormat="1" ht="15.75" hidden="1">
      <c r="A23" s="1"/>
      <c r="B23" s="7"/>
      <c r="C23" s="7"/>
      <c r="D23" s="5"/>
      <c r="E23" s="5"/>
      <c r="F23" s="5"/>
      <c r="G23" s="5"/>
      <c r="H23" s="5"/>
      <c r="I23" s="5"/>
      <c r="J23" s="5"/>
      <c r="K23" s="14"/>
      <c r="L23" s="14">
        <f t="shared" si="1"/>
        <v>0</v>
      </c>
    </row>
    <row r="24" spans="1:12" s="10" customFormat="1" ht="15.75" hidden="1">
      <c r="A24" s="1"/>
      <c r="B24" s="7"/>
      <c r="C24" s="7"/>
      <c r="D24" s="5"/>
      <c r="E24" s="5"/>
      <c r="F24" s="5"/>
      <c r="G24" s="5"/>
      <c r="H24" s="5"/>
      <c r="I24" s="5"/>
      <c r="J24" s="5"/>
      <c r="K24" s="14"/>
      <c r="L24" s="14">
        <f t="shared" si="1"/>
        <v>0</v>
      </c>
    </row>
    <row r="25" spans="1:12" s="10" customFormat="1" ht="15.75" hidden="1">
      <c r="A25" s="1"/>
      <c r="B25" s="7"/>
      <c r="C25" s="7"/>
      <c r="D25" s="5"/>
      <c r="E25" s="5"/>
      <c r="F25" s="5"/>
      <c r="G25" s="5"/>
      <c r="H25" s="5"/>
      <c r="I25" s="5"/>
      <c r="J25" s="5"/>
      <c r="K25" s="14"/>
      <c r="L25" s="14">
        <f t="shared" si="1"/>
        <v>0</v>
      </c>
    </row>
    <row r="26" spans="1:12" s="10" customFormat="1" ht="15.75" hidden="1">
      <c r="A26" s="1"/>
      <c r="B26" s="7"/>
      <c r="C26" s="7"/>
      <c r="D26" s="5"/>
      <c r="E26" s="5"/>
      <c r="F26" s="5"/>
      <c r="G26" s="5"/>
      <c r="H26" s="5"/>
      <c r="I26" s="5"/>
      <c r="J26" s="5"/>
      <c r="K26" s="14"/>
      <c r="L26" s="14">
        <f t="shared" si="1"/>
        <v>0</v>
      </c>
    </row>
    <row r="27" spans="1:12" ht="15.75" hidden="1">
      <c r="A27" s="1"/>
      <c r="B27" s="7"/>
      <c r="C27" s="7"/>
      <c r="D27" s="5"/>
      <c r="E27" s="5"/>
      <c r="F27" s="5"/>
      <c r="G27" s="5"/>
      <c r="H27" s="5"/>
      <c r="I27" s="5"/>
      <c r="J27" s="5"/>
      <c r="K27" s="14"/>
      <c r="L27" s="14">
        <f t="shared" si="1"/>
        <v>0</v>
      </c>
    </row>
    <row r="28" spans="1:12" ht="15.75" hidden="1">
      <c r="A28" s="1"/>
      <c r="B28" s="7"/>
      <c r="C28" s="7"/>
      <c r="D28" s="5"/>
      <c r="E28" s="5"/>
      <c r="F28" s="5"/>
      <c r="G28" s="5"/>
      <c r="H28" s="5"/>
      <c r="I28" s="5"/>
      <c r="J28" s="5"/>
      <c r="K28" s="14"/>
      <c r="L28" s="14">
        <f t="shared" si="1"/>
        <v>0</v>
      </c>
    </row>
    <row r="29" ht="15">
      <c r="L29" s="201" t="s">
        <v>632</v>
      </c>
    </row>
  </sheetData>
  <sheetProtection/>
  <mergeCells count="6">
    <mergeCell ref="B5:B6"/>
    <mergeCell ref="A1:K1"/>
    <mergeCell ref="A2:K2"/>
    <mergeCell ref="E5:F5"/>
    <mergeCell ref="K5:L5"/>
    <mergeCell ref="G5:H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73" r:id="rId1"/>
  <headerFooter>
    <oddHeader>&amp;R&amp;"Arial,Normál"&amp;10 4. melléklet az 1/2017.(II.20.) önkormányzati rendelethez
"&amp;"Arial,Dőlt"4. melléklet a 4/2016.(III.7.)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2"/>
  <sheetViews>
    <sheetView zoomScalePageLayoutView="0" workbookViewId="0" topLeftCell="A1">
      <selection activeCell="R34" sqref="R34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270" t="s">
        <v>519</v>
      </c>
      <c r="B1" s="270"/>
      <c r="C1" s="270"/>
    </row>
    <row r="2" spans="1:3" s="2" customFormat="1" ht="15.75">
      <c r="A2" s="270" t="s">
        <v>520</v>
      </c>
      <c r="B2" s="270"/>
      <c r="C2" s="270"/>
    </row>
    <row r="3" spans="1:3" s="2" customFormat="1" ht="15.75">
      <c r="A3" s="270" t="s">
        <v>527</v>
      </c>
      <c r="B3" s="270"/>
      <c r="C3" s="270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9" t="s">
        <v>9</v>
      </c>
      <c r="C6" s="130" t="s">
        <v>4</v>
      </c>
    </row>
    <row r="7" spans="1:3" s="10" customFormat="1" ht="15.75">
      <c r="A7" s="1">
        <v>2</v>
      </c>
      <c r="B7" s="83" t="s">
        <v>521</v>
      </c>
      <c r="C7" s="131"/>
    </row>
    <row r="8" spans="1:3" s="10" customFormat="1" ht="15.75">
      <c r="A8" s="1">
        <v>3</v>
      </c>
      <c r="B8" s="83" t="s">
        <v>522</v>
      </c>
      <c r="C8" s="131">
        <v>0</v>
      </c>
    </row>
    <row r="9" spans="1:3" s="10" customFormat="1" ht="15.75">
      <c r="A9" s="1">
        <v>4</v>
      </c>
      <c r="B9" s="83" t="s">
        <v>528</v>
      </c>
      <c r="C9" s="131">
        <v>0</v>
      </c>
    </row>
    <row r="10" spans="1:3" s="10" customFormat="1" ht="15.75">
      <c r="A10" s="1">
        <v>5</v>
      </c>
      <c r="B10" s="83" t="s">
        <v>523</v>
      </c>
      <c r="C10" s="131">
        <f>Bevételek!C138</f>
        <v>0</v>
      </c>
    </row>
    <row r="11" spans="1:3" s="10" customFormat="1" ht="15.75">
      <c r="A11" s="1">
        <v>6</v>
      </c>
      <c r="B11" s="83" t="s">
        <v>524</v>
      </c>
      <c r="C11" s="131">
        <f>Bevételek!C141</f>
        <v>0</v>
      </c>
    </row>
    <row r="12" spans="1:3" s="10" customFormat="1" ht="15.75">
      <c r="A12" s="1">
        <v>7</v>
      </c>
      <c r="B12" s="132" t="s">
        <v>7</v>
      </c>
      <c r="C12" s="133">
        <f>SUM(C8:C11)</f>
        <v>0</v>
      </c>
    </row>
    <row r="13" spans="1:3" s="10" customFormat="1" ht="15.75">
      <c r="A13" s="1">
        <v>8</v>
      </c>
      <c r="B13" s="83" t="s">
        <v>525</v>
      </c>
      <c r="C13" s="131"/>
    </row>
    <row r="14" spans="1:3" s="10" customFormat="1" ht="15.75" hidden="1">
      <c r="A14" s="1"/>
      <c r="B14" s="83"/>
      <c r="C14" s="131"/>
    </row>
    <row r="15" spans="1:3" s="10" customFormat="1" ht="15.75" hidden="1">
      <c r="A15" s="1"/>
      <c r="B15" s="83"/>
      <c r="C15" s="131"/>
    </row>
    <row r="16" spans="1:3" s="10" customFormat="1" ht="15.75" hidden="1">
      <c r="A16" s="1"/>
      <c r="B16" s="83"/>
      <c r="C16" s="131"/>
    </row>
    <row r="17" spans="1:3" s="10" customFormat="1" ht="15.75" hidden="1">
      <c r="A17" s="1"/>
      <c r="B17" s="83"/>
      <c r="C17" s="131"/>
    </row>
    <row r="18" spans="1:3" s="10" customFormat="1" ht="15.75" hidden="1">
      <c r="A18" s="1"/>
      <c r="B18" s="83"/>
      <c r="C18" s="131"/>
    </row>
    <row r="19" spans="1:3" s="10" customFormat="1" ht="15.75" hidden="1">
      <c r="A19" s="1"/>
      <c r="B19" s="83"/>
      <c r="C19" s="131"/>
    </row>
    <row r="20" spans="1:3" s="10" customFormat="1" ht="15.75" hidden="1">
      <c r="A20" s="1"/>
      <c r="B20" s="83"/>
      <c r="C20" s="131"/>
    </row>
    <row r="21" spans="1:3" s="10" customFormat="1" ht="15.75">
      <c r="A21" s="1">
        <v>9</v>
      </c>
      <c r="B21" s="132" t="s">
        <v>8</v>
      </c>
      <c r="C21" s="133">
        <f>SUM(C14:C20)</f>
        <v>0</v>
      </c>
    </row>
    <row r="22" spans="1:3" s="10" customFormat="1" ht="15.75">
      <c r="A22" s="1">
        <v>10</v>
      </c>
      <c r="B22" s="134" t="s">
        <v>526</v>
      </c>
      <c r="C22" s="135">
        <f>C12-C21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5. melléklet a 4/2016.(III.7.) önkormányzati rendelethez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89" t="s">
        <v>552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2" customFormat="1" ht="15.75">
      <c r="A2" s="270" t="s">
        <v>562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515</v>
      </c>
      <c r="C4" s="4" t="s">
        <v>516</v>
      </c>
      <c r="D4" s="4" t="s">
        <v>517</v>
      </c>
      <c r="E4" s="4" t="s">
        <v>517</v>
      </c>
      <c r="F4" s="90" t="s">
        <v>9</v>
      </c>
      <c r="G4" s="4" t="s">
        <v>515</v>
      </c>
      <c r="H4" s="4" t="s">
        <v>516</v>
      </c>
      <c r="I4" s="4" t="s">
        <v>517</v>
      </c>
      <c r="J4" s="4" t="s">
        <v>517</v>
      </c>
    </row>
    <row r="5" spans="1:10" s="97" customFormat="1" ht="16.5">
      <c r="A5" s="275" t="s">
        <v>53</v>
      </c>
      <c r="B5" s="275"/>
      <c r="C5" s="275"/>
      <c r="D5" s="275"/>
      <c r="E5" s="275"/>
      <c r="F5" s="290" t="s">
        <v>147</v>
      </c>
      <c r="G5" s="291"/>
      <c r="H5" s="291"/>
      <c r="I5" s="292"/>
      <c r="J5" s="137"/>
    </row>
    <row r="6" spans="1:10" s="11" customFormat="1" ht="31.5">
      <c r="A6" s="92" t="s">
        <v>303</v>
      </c>
      <c r="B6" s="5">
        <v>10377</v>
      </c>
      <c r="C6" s="5">
        <v>13601</v>
      </c>
      <c r="D6" s="5">
        <v>13113</v>
      </c>
      <c r="E6" s="5">
        <f>Összesen!L7</f>
        <v>13112827</v>
      </c>
      <c r="F6" s="94" t="s">
        <v>45</v>
      </c>
      <c r="G6" s="5">
        <v>4718</v>
      </c>
      <c r="H6" s="5">
        <v>6558</v>
      </c>
      <c r="I6" s="5">
        <v>6377</v>
      </c>
      <c r="J6" s="5">
        <f>Összesen!Y7</f>
        <v>6377143</v>
      </c>
    </row>
    <row r="7" spans="1:10" s="11" customFormat="1" ht="30">
      <c r="A7" s="92" t="s">
        <v>325</v>
      </c>
      <c r="B7" s="5">
        <v>514</v>
      </c>
      <c r="C7" s="5">
        <v>1069</v>
      </c>
      <c r="D7" s="5">
        <v>574</v>
      </c>
      <c r="E7" s="5">
        <f>Összesen!L8</f>
        <v>574000</v>
      </c>
      <c r="F7" s="94" t="s">
        <v>89</v>
      </c>
      <c r="G7" s="5">
        <v>904</v>
      </c>
      <c r="H7" s="5">
        <v>1530</v>
      </c>
      <c r="I7" s="5">
        <v>1596</v>
      </c>
      <c r="J7" s="5">
        <f>Összesen!Y8</f>
        <v>1596392</v>
      </c>
    </row>
    <row r="8" spans="1:10" s="11" customFormat="1" ht="15.75">
      <c r="A8" s="92" t="s">
        <v>53</v>
      </c>
      <c r="B8" s="5">
        <v>1803</v>
      </c>
      <c r="C8" s="5">
        <v>804</v>
      </c>
      <c r="D8" s="5">
        <v>749</v>
      </c>
      <c r="E8" s="5">
        <f>Összesen!L9</f>
        <v>749526</v>
      </c>
      <c r="F8" s="94" t="s">
        <v>90</v>
      </c>
      <c r="G8" s="5">
        <v>6895</v>
      </c>
      <c r="H8" s="5">
        <v>3780</v>
      </c>
      <c r="I8" s="5">
        <v>4767</v>
      </c>
      <c r="J8" s="5">
        <f>Összesen!Y9</f>
        <v>4767623</v>
      </c>
    </row>
    <row r="9" spans="1:10" s="11" customFormat="1" ht="15.75">
      <c r="A9" s="273" t="s">
        <v>383</v>
      </c>
      <c r="B9" s="269"/>
      <c r="C9" s="269">
        <v>801</v>
      </c>
      <c r="D9" s="269">
        <v>100</v>
      </c>
      <c r="E9" s="293">
        <f>Összesen!L10</f>
        <v>100000</v>
      </c>
      <c r="F9" s="94" t="s">
        <v>91</v>
      </c>
      <c r="G9" s="5">
        <v>1930</v>
      </c>
      <c r="H9" s="5">
        <v>1091</v>
      </c>
      <c r="I9" s="5">
        <v>545</v>
      </c>
      <c r="J9" s="5">
        <f>Összesen!Y10</f>
        <v>544800</v>
      </c>
    </row>
    <row r="10" spans="1:10" s="11" customFormat="1" ht="15.75">
      <c r="A10" s="273"/>
      <c r="B10" s="269"/>
      <c r="C10" s="269"/>
      <c r="D10" s="269"/>
      <c r="E10" s="294"/>
      <c r="F10" s="94" t="s">
        <v>92</v>
      </c>
      <c r="G10" s="5">
        <v>1455</v>
      </c>
      <c r="H10" s="5">
        <v>1113</v>
      </c>
      <c r="I10" s="5">
        <v>721</v>
      </c>
      <c r="J10" s="5">
        <f>Összesen!Y11</f>
        <v>720644</v>
      </c>
    </row>
    <row r="11" spans="1:10" s="11" customFormat="1" ht="15.75">
      <c r="A11" s="93" t="s">
        <v>94</v>
      </c>
      <c r="B11" s="13">
        <f>SUM(B6:B10)</f>
        <v>12694</v>
      </c>
      <c r="C11" s="13">
        <f>SUM(C6:C10)</f>
        <v>16275</v>
      </c>
      <c r="D11" s="13">
        <f>SUM(D6:D10)</f>
        <v>14536</v>
      </c>
      <c r="E11" s="13">
        <f>SUM(E6:E10)</f>
        <v>14536353</v>
      </c>
      <c r="F11" s="93" t="s">
        <v>95</v>
      </c>
      <c r="G11" s="13">
        <f>SUM(G6:G10)</f>
        <v>15902</v>
      </c>
      <c r="H11" s="13">
        <f>SUM(H6:H10)</f>
        <v>14072</v>
      </c>
      <c r="I11" s="13">
        <f>SUM(I6:I10)</f>
        <v>14006</v>
      </c>
      <c r="J11" s="13">
        <f>SUM(J6:J10)</f>
        <v>14006602</v>
      </c>
    </row>
    <row r="12" spans="1:10" s="11" customFormat="1" ht="15.75">
      <c r="A12" s="95" t="s">
        <v>152</v>
      </c>
      <c r="B12" s="96">
        <f>B11-G11</f>
        <v>-3208</v>
      </c>
      <c r="C12" s="96">
        <f>C11-H11</f>
        <v>2203</v>
      </c>
      <c r="D12" s="96">
        <f>D11-I11</f>
        <v>530</v>
      </c>
      <c r="E12" s="96">
        <f>E11-J11</f>
        <v>529751</v>
      </c>
      <c r="F12" s="274" t="s">
        <v>145</v>
      </c>
      <c r="G12" s="271"/>
      <c r="H12" s="271">
        <v>433</v>
      </c>
      <c r="I12" s="271">
        <v>483</v>
      </c>
      <c r="J12" s="271">
        <f>Összesen!Y13</f>
        <v>482552</v>
      </c>
    </row>
    <row r="13" spans="1:10" s="11" customFormat="1" ht="15.75">
      <c r="A13" s="95" t="s">
        <v>143</v>
      </c>
      <c r="B13" s="5"/>
      <c r="C13" s="5">
        <v>11316</v>
      </c>
      <c r="D13" s="5">
        <v>1840</v>
      </c>
      <c r="E13" s="5">
        <f>Összesen!L14</f>
        <v>1839388</v>
      </c>
      <c r="F13" s="274"/>
      <c r="G13" s="271"/>
      <c r="H13" s="271"/>
      <c r="I13" s="271"/>
      <c r="J13" s="271"/>
    </row>
    <row r="14" spans="1:10" s="11" customFormat="1" ht="15.75">
      <c r="A14" s="95" t="s">
        <v>144</v>
      </c>
      <c r="B14" s="5">
        <v>3846</v>
      </c>
      <c r="C14" s="5">
        <v>483</v>
      </c>
      <c r="D14" s="5"/>
      <c r="E14" s="5">
        <f>Összesen!L15</f>
        <v>0</v>
      </c>
      <c r="F14" s="274"/>
      <c r="G14" s="271"/>
      <c r="H14" s="271"/>
      <c r="I14" s="271"/>
      <c r="J14" s="271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16540</v>
      </c>
      <c r="C16" s="14">
        <f>C11+C13+C14+C15</f>
        <v>28074</v>
      </c>
      <c r="D16" s="14">
        <f>D11+D13+D14+D15</f>
        <v>16376</v>
      </c>
      <c r="E16" s="14">
        <f>E11+E13+E14+E15</f>
        <v>16375741</v>
      </c>
      <c r="F16" s="93" t="s">
        <v>11</v>
      </c>
      <c r="G16" s="14">
        <f>G11+G12+G15</f>
        <v>15902</v>
      </c>
      <c r="H16" s="14">
        <f>H11+H12+H15</f>
        <v>14505</v>
      </c>
      <c r="I16" s="14">
        <f>I11+I12+I15</f>
        <v>14489</v>
      </c>
      <c r="J16" s="14">
        <f>J11+J12+J15</f>
        <v>14489154</v>
      </c>
    </row>
    <row r="17" spans="1:10" s="97" customFormat="1" ht="16.5">
      <c r="A17" s="276" t="s">
        <v>146</v>
      </c>
      <c r="B17" s="276"/>
      <c r="C17" s="276"/>
      <c r="D17" s="276"/>
      <c r="E17" s="276"/>
      <c r="F17" s="290" t="s">
        <v>125</v>
      </c>
      <c r="G17" s="291"/>
      <c r="H17" s="291"/>
      <c r="I17" s="292"/>
      <c r="J17" s="137"/>
    </row>
    <row r="18" spans="1:10" s="11" customFormat="1" ht="31.5">
      <c r="A18" s="92" t="s">
        <v>312</v>
      </c>
      <c r="B18" s="5">
        <v>11500</v>
      </c>
      <c r="C18" s="5">
        <v>5548</v>
      </c>
      <c r="D18" s="5">
        <v>1500</v>
      </c>
      <c r="E18" s="5">
        <f>Összesen!L18</f>
        <v>1500000</v>
      </c>
      <c r="F18" s="92" t="s">
        <v>120</v>
      </c>
      <c r="G18" s="5">
        <v>12946</v>
      </c>
      <c r="H18" s="5">
        <v>263</v>
      </c>
      <c r="I18" s="5">
        <v>2632</v>
      </c>
      <c r="J18" s="5">
        <f>Összesen!Y18</f>
        <v>2632000</v>
      </c>
    </row>
    <row r="19" spans="1:10" s="11" customFormat="1" ht="15.75">
      <c r="A19" s="92" t="s">
        <v>146</v>
      </c>
      <c r="B19" s="5"/>
      <c r="C19" s="5"/>
      <c r="D19" s="5"/>
      <c r="E19" s="5">
        <f>Összesen!L19</f>
        <v>0</v>
      </c>
      <c r="F19" s="92" t="s">
        <v>54</v>
      </c>
      <c r="G19" s="5">
        <v>1517</v>
      </c>
      <c r="H19" s="5">
        <v>6822</v>
      </c>
      <c r="I19" s="5">
        <v>536</v>
      </c>
      <c r="J19" s="5">
        <f>Összesen!Y19</f>
        <v>535940</v>
      </c>
    </row>
    <row r="20" spans="1:10" s="11" customFormat="1" ht="15.75">
      <c r="A20" s="92" t="s">
        <v>384</v>
      </c>
      <c r="B20" s="5"/>
      <c r="C20" s="5"/>
      <c r="D20" s="5"/>
      <c r="E20" s="5">
        <f>Összesen!L20</f>
        <v>0</v>
      </c>
      <c r="F20" s="92" t="s">
        <v>220</v>
      </c>
      <c r="G20" s="5"/>
      <c r="H20" s="5">
        <v>82</v>
      </c>
      <c r="I20" s="5"/>
      <c r="J20" s="5">
        <f>Összesen!Y20</f>
        <v>0</v>
      </c>
    </row>
    <row r="21" spans="1:10" s="11" customFormat="1" ht="15.75">
      <c r="A21" s="93" t="s">
        <v>94</v>
      </c>
      <c r="B21" s="13">
        <f>SUM(B18:B20)</f>
        <v>11500</v>
      </c>
      <c r="C21" s="13">
        <f>SUM(C18:C20)</f>
        <v>5548</v>
      </c>
      <c r="D21" s="13">
        <f>SUM(D18:D20)</f>
        <v>1500</v>
      </c>
      <c r="E21" s="13">
        <f>SUM(E18:E20)</f>
        <v>1500000</v>
      </c>
      <c r="F21" s="93" t="s">
        <v>95</v>
      </c>
      <c r="G21" s="13">
        <f>SUM(G18:G20)</f>
        <v>14463</v>
      </c>
      <c r="H21" s="13">
        <f>SUM(H18:H20)</f>
        <v>7167</v>
      </c>
      <c r="I21" s="13">
        <f>SUM(I18:I20)</f>
        <v>3168</v>
      </c>
      <c r="J21" s="13">
        <f>SUM(J18:J20)</f>
        <v>3167940</v>
      </c>
    </row>
    <row r="22" spans="1:10" s="11" customFormat="1" ht="15.75">
      <c r="A22" s="95" t="s">
        <v>152</v>
      </c>
      <c r="B22" s="96">
        <f>B21-G21</f>
        <v>-2963</v>
      </c>
      <c r="C22" s="96">
        <f>C21-H21</f>
        <v>-1619</v>
      </c>
      <c r="D22" s="96">
        <f>D21-I21</f>
        <v>-1668</v>
      </c>
      <c r="E22" s="96">
        <f>E21-J21</f>
        <v>-1667940</v>
      </c>
      <c r="F22" s="274" t="s">
        <v>145</v>
      </c>
      <c r="G22" s="271"/>
      <c r="H22" s="271">
        <v>10111</v>
      </c>
      <c r="I22" s="271">
        <v>219</v>
      </c>
      <c r="J22" s="271">
        <f>Összesen!Y22</f>
        <v>218647</v>
      </c>
    </row>
    <row r="23" spans="1:10" s="11" customFormat="1" ht="15.75">
      <c r="A23" s="95" t="s">
        <v>143</v>
      </c>
      <c r="B23" s="5">
        <v>1024</v>
      </c>
      <c r="C23" s="5"/>
      <c r="D23" s="5"/>
      <c r="E23" s="5">
        <f>Összesen!L23</f>
        <v>0</v>
      </c>
      <c r="F23" s="274"/>
      <c r="G23" s="271"/>
      <c r="H23" s="271"/>
      <c r="I23" s="271"/>
      <c r="J23" s="271"/>
    </row>
    <row r="24" spans="1:10" s="11" customFormat="1" ht="15.75">
      <c r="A24" s="95" t="s">
        <v>144</v>
      </c>
      <c r="B24" s="5">
        <v>12617</v>
      </c>
      <c r="C24" s="5"/>
      <c r="D24" s="5"/>
      <c r="E24" s="5">
        <f>Összesen!L24</f>
        <v>0</v>
      </c>
      <c r="F24" s="274"/>
      <c r="G24" s="271"/>
      <c r="H24" s="271"/>
      <c r="I24" s="271"/>
      <c r="J24" s="271"/>
    </row>
    <row r="25" spans="1:10" s="11" customFormat="1" ht="31.5">
      <c r="A25" s="93" t="s">
        <v>12</v>
      </c>
      <c r="B25" s="14">
        <f>B21+B23+B24</f>
        <v>25141</v>
      </c>
      <c r="C25" s="14">
        <f>C21+C23+C24</f>
        <v>5548</v>
      </c>
      <c r="D25" s="14">
        <f>D21+D23+D24</f>
        <v>1500</v>
      </c>
      <c r="E25" s="14">
        <f>E21+E23+E24</f>
        <v>1500000</v>
      </c>
      <c r="F25" s="93" t="s">
        <v>13</v>
      </c>
      <c r="G25" s="14">
        <f>G21+G22</f>
        <v>14463</v>
      </c>
      <c r="H25" s="14">
        <f>H21+H22</f>
        <v>17278</v>
      </c>
      <c r="I25" s="14">
        <f>I21+I22</f>
        <v>3387</v>
      </c>
      <c r="J25" s="14">
        <f>J21+J22</f>
        <v>3386587</v>
      </c>
    </row>
    <row r="26" spans="1:10" s="97" customFormat="1" ht="16.5">
      <c r="A26" s="275" t="s">
        <v>148</v>
      </c>
      <c r="B26" s="275"/>
      <c r="C26" s="275"/>
      <c r="D26" s="275"/>
      <c r="E26" s="275"/>
      <c r="F26" s="290" t="s">
        <v>149</v>
      </c>
      <c r="G26" s="291"/>
      <c r="H26" s="291"/>
      <c r="I26" s="292"/>
      <c r="J26" s="137"/>
    </row>
    <row r="27" spans="1:10" s="11" customFormat="1" ht="15.75">
      <c r="A27" s="92" t="s">
        <v>150</v>
      </c>
      <c r="B27" s="5">
        <f>B11+B21</f>
        <v>24194</v>
      </c>
      <c r="C27" s="5">
        <f>C11+C21</f>
        <v>21823</v>
      </c>
      <c r="D27" s="5">
        <f>D11+D21</f>
        <v>16036</v>
      </c>
      <c r="E27" s="5">
        <f>E11+E21</f>
        <v>16036353</v>
      </c>
      <c r="F27" s="92" t="s">
        <v>151</v>
      </c>
      <c r="G27" s="5">
        <f aca="true" t="shared" si="0" ref="G27:J28">G11+G21</f>
        <v>30365</v>
      </c>
      <c r="H27" s="5">
        <f t="shared" si="0"/>
        <v>21239</v>
      </c>
      <c r="I27" s="5">
        <f>I11+I21</f>
        <v>17174</v>
      </c>
      <c r="J27" s="5">
        <f t="shared" si="0"/>
        <v>17174542</v>
      </c>
    </row>
    <row r="28" spans="1:10" s="11" customFormat="1" ht="15.75">
      <c r="A28" s="95" t="s">
        <v>152</v>
      </c>
      <c r="B28" s="96">
        <f>B27-G27</f>
        <v>-6171</v>
      </c>
      <c r="C28" s="96">
        <f>C27-H27</f>
        <v>584</v>
      </c>
      <c r="D28" s="96">
        <f>D27-I27</f>
        <v>-1138</v>
      </c>
      <c r="E28" s="96">
        <f>E27-J27</f>
        <v>-1138189</v>
      </c>
      <c r="F28" s="274" t="s">
        <v>145</v>
      </c>
      <c r="G28" s="271">
        <f t="shared" si="0"/>
        <v>0</v>
      </c>
      <c r="H28" s="271">
        <f t="shared" si="0"/>
        <v>10544</v>
      </c>
      <c r="I28" s="271">
        <f>I12+I22</f>
        <v>702</v>
      </c>
      <c r="J28" s="271">
        <f t="shared" si="0"/>
        <v>701199</v>
      </c>
    </row>
    <row r="29" spans="1:10" s="11" customFormat="1" ht="15.75">
      <c r="A29" s="95" t="s">
        <v>143</v>
      </c>
      <c r="B29" s="5">
        <f aca="true" t="shared" si="1" ref="B29:E30">B13+B23</f>
        <v>1024</v>
      </c>
      <c r="C29" s="5">
        <f t="shared" si="1"/>
        <v>11316</v>
      </c>
      <c r="D29" s="5">
        <f>D13+D23</f>
        <v>1840</v>
      </c>
      <c r="E29" s="5">
        <f t="shared" si="1"/>
        <v>1839388</v>
      </c>
      <c r="F29" s="274"/>
      <c r="G29" s="271"/>
      <c r="H29" s="271"/>
      <c r="I29" s="271"/>
      <c r="J29" s="271"/>
    </row>
    <row r="30" spans="1:10" s="11" customFormat="1" ht="15.75">
      <c r="A30" s="95" t="s">
        <v>144</v>
      </c>
      <c r="B30" s="5">
        <f t="shared" si="1"/>
        <v>16463</v>
      </c>
      <c r="C30" s="5">
        <f t="shared" si="1"/>
        <v>483</v>
      </c>
      <c r="D30" s="5">
        <f>D14+D24</f>
        <v>0</v>
      </c>
      <c r="E30" s="5">
        <f t="shared" si="1"/>
        <v>0</v>
      </c>
      <c r="F30" s="274"/>
      <c r="G30" s="271"/>
      <c r="H30" s="271"/>
      <c r="I30" s="271"/>
      <c r="J30" s="271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41681</v>
      </c>
      <c r="C32" s="14">
        <f>C27+C29+C30+C31</f>
        <v>33622</v>
      </c>
      <c r="D32" s="14">
        <f>D27+D29+D30+D31</f>
        <v>17876</v>
      </c>
      <c r="E32" s="14">
        <f>E27+E29+E30+E31</f>
        <v>17875741</v>
      </c>
      <c r="F32" s="91" t="s">
        <v>8</v>
      </c>
      <c r="G32" s="14">
        <f>SUM(G27:G31)</f>
        <v>30365</v>
      </c>
      <c r="H32" s="14">
        <f>SUM(H27:H31)</f>
        <v>31783</v>
      </c>
      <c r="I32" s="14">
        <f>SUM(I27:I31)</f>
        <v>17876</v>
      </c>
      <c r="J32" s="14">
        <f>SUM(J27:J31)</f>
        <v>17875741</v>
      </c>
    </row>
  </sheetData>
  <sheetProtection/>
  <mergeCells count="28">
    <mergeCell ref="A5:E5"/>
    <mergeCell ref="F17:I17"/>
    <mergeCell ref="F26:I26"/>
    <mergeCell ref="A26:E26"/>
    <mergeCell ref="F28:F30"/>
    <mergeCell ref="G28:G30"/>
    <mergeCell ref="H28:H30"/>
    <mergeCell ref="I22:I24"/>
    <mergeCell ref="J28:J30"/>
    <mergeCell ref="I28:I30"/>
    <mergeCell ref="C9:C10"/>
    <mergeCell ref="E9:E10"/>
    <mergeCell ref="A17:E17"/>
    <mergeCell ref="F22:F24"/>
    <mergeCell ref="G22:G24"/>
    <mergeCell ref="H22:H24"/>
    <mergeCell ref="J22:J24"/>
    <mergeCell ref="D9:D10"/>
    <mergeCell ref="A1:J1"/>
    <mergeCell ref="A2:J2"/>
    <mergeCell ref="F12:F14"/>
    <mergeCell ref="G12:G14"/>
    <mergeCell ref="H12:H14"/>
    <mergeCell ref="J12:J14"/>
    <mergeCell ref="A9:A10"/>
    <mergeCell ref="B9:B10"/>
    <mergeCell ref="I12:I14"/>
    <mergeCell ref="F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G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Q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10.7109375" style="74" customWidth="1"/>
    <col min="4" max="4" width="10.8515625" style="74" customWidth="1"/>
    <col min="5" max="5" width="11.00390625" style="74" customWidth="1"/>
    <col min="6" max="6" width="10.8515625" style="74" customWidth="1"/>
    <col min="7" max="15" width="11.7109375" style="74" customWidth="1"/>
    <col min="16" max="17" width="9.00390625" style="141" hidden="1" customWidth="1"/>
    <col min="18" max="16384" width="9.140625" style="74" customWidth="1"/>
  </cols>
  <sheetData>
    <row r="1" spans="1:17" s="16" customFormat="1" ht="15.75">
      <c r="A1" s="295" t="s">
        <v>551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138"/>
      <c r="Q1" s="138"/>
    </row>
    <row r="2" spans="16:17" s="16" customFormat="1" ht="15.75">
      <c r="P2" s="138"/>
      <c r="Q2" s="138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9"/>
      <c r="Q3" s="139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9"/>
      <c r="Q4" s="139"/>
    </row>
    <row r="5" spans="1:17" s="10" customFormat="1" ht="25.5">
      <c r="A5" s="1">
        <v>2</v>
      </c>
      <c r="B5" s="120" t="s">
        <v>303</v>
      </c>
      <c r="C5" s="5">
        <v>482561</v>
      </c>
      <c r="D5" s="5">
        <v>1148206</v>
      </c>
      <c r="E5" s="5">
        <v>1148206</v>
      </c>
      <c r="F5" s="5">
        <v>1148206</v>
      </c>
      <c r="G5" s="5">
        <v>1148206</v>
      </c>
      <c r="H5" s="5">
        <v>1148206</v>
      </c>
      <c r="I5" s="5">
        <v>1148206</v>
      </c>
      <c r="J5" s="5">
        <v>1148206</v>
      </c>
      <c r="K5" s="5">
        <v>1148206</v>
      </c>
      <c r="L5" s="5">
        <v>1148206</v>
      </c>
      <c r="M5" s="5">
        <v>1148206</v>
      </c>
      <c r="N5" s="5">
        <v>1148206</v>
      </c>
      <c r="O5" s="14">
        <f>SUM(C5:N5)</f>
        <v>13112827</v>
      </c>
      <c r="P5" s="140">
        <f>Összesen!L7</f>
        <v>13112827</v>
      </c>
      <c r="Q5" s="140">
        <f>O5-P5</f>
        <v>0</v>
      </c>
    </row>
    <row r="6" spans="1:17" s="10" customFormat="1" ht="25.5">
      <c r="A6" s="1">
        <v>3</v>
      </c>
      <c r="B6" s="120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1500000</v>
      </c>
      <c r="L6" s="5">
        <v>0</v>
      </c>
      <c r="M6" s="5">
        <v>0</v>
      </c>
      <c r="N6" s="5">
        <v>0</v>
      </c>
      <c r="O6" s="14">
        <f>SUM(C6:N6)</f>
        <v>1500000</v>
      </c>
      <c r="P6" s="140">
        <f>Összesen!L18</f>
        <v>1500000</v>
      </c>
      <c r="Q6" s="140">
        <f aca="true" t="shared" si="0" ref="Q6:Q27">O6-P6</f>
        <v>0</v>
      </c>
    </row>
    <row r="7" spans="1:17" s="10" customFormat="1" ht="15.75">
      <c r="A7" s="1">
        <v>4</v>
      </c>
      <c r="B7" s="120" t="s">
        <v>325</v>
      </c>
      <c r="C7" s="5">
        <v>12400</v>
      </c>
      <c r="D7" s="5">
        <v>8970</v>
      </c>
      <c r="E7" s="5">
        <v>232500</v>
      </c>
      <c r="F7" s="5">
        <v>17800</v>
      </c>
      <c r="G7" s="5">
        <v>18900</v>
      </c>
      <c r="H7" s="5">
        <v>9870</v>
      </c>
      <c r="I7" s="5">
        <v>14500</v>
      </c>
      <c r="J7" s="5">
        <v>17900</v>
      </c>
      <c r="K7" s="5">
        <v>207900</v>
      </c>
      <c r="L7" s="5">
        <v>11800</v>
      </c>
      <c r="M7" s="5">
        <v>13700</v>
      </c>
      <c r="N7" s="5">
        <v>7760</v>
      </c>
      <c r="O7" s="14">
        <f aca="true" t="shared" si="1" ref="O7:O15">SUM(C7:N7)</f>
        <v>574000</v>
      </c>
      <c r="P7" s="140">
        <f>Összesen!L8</f>
        <v>574000</v>
      </c>
      <c r="Q7" s="140">
        <f t="shared" si="0"/>
        <v>0</v>
      </c>
    </row>
    <row r="8" spans="1:17" s="10" customFormat="1" ht="15.75">
      <c r="A8" s="1">
        <v>5</v>
      </c>
      <c r="B8" s="120" t="s">
        <v>53</v>
      </c>
      <c r="C8" s="5">
        <v>42100</v>
      </c>
      <c r="D8" s="5">
        <v>55600</v>
      </c>
      <c r="E8" s="5">
        <v>41800</v>
      </c>
      <c r="F8" s="5">
        <v>40980</v>
      </c>
      <c r="G8" s="5">
        <v>72500</v>
      </c>
      <c r="H8" s="5">
        <v>42100</v>
      </c>
      <c r="I8" s="5">
        <v>187000</v>
      </c>
      <c r="J8" s="5">
        <v>71800</v>
      </c>
      <c r="K8" s="5">
        <v>42658</v>
      </c>
      <c r="L8" s="5">
        <v>42500</v>
      </c>
      <c r="M8" s="5">
        <v>51960</v>
      </c>
      <c r="N8" s="5">
        <v>58528</v>
      </c>
      <c r="O8" s="14">
        <f t="shared" si="1"/>
        <v>749526</v>
      </c>
      <c r="P8" s="140">
        <f>Összesen!L9</f>
        <v>749526</v>
      </c>
      <c r="Q8" s="140">
        <f t="shared" si="0"/>
        <v>0</v>
      </c>
    </row>
    <row r="9" spans="1:17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40">
        <f>Összesen!L19</f>
        <v>0</v>
      </c>
      <c r="Q9" s="140">
        <f t="shared" si="0"/>
        <v>0</v>
      </c>
    </row>
    <row r="10" spans="1:17" s="10" customFormat="1" ht="15.75">
      <c r="A10" s="1">
        <v>7</v>
      </c>
      <c r="B10" s="120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20000</v>
      </c>
      <c r="M10" s="5">
        <v>30000</v>
      </c>
      <c r="N10" s="5">
        <v>50000</v>
      </c>
      <c r="O10" s="14">
        <f t="shared" si="1"/>
        <v>100000</v>
      </c>
      <c r="P10" s="140">
        <f>Összesen!L10</f>
        <v>100000</v>
      </c>
      <c r="Q10" s="140">
        <f t="shared" si="0"/>
        <v>0</v>
      </c>
    </row>
    <row r="11" spans="1:17" s="10" customFormat="1" ht="15.75">
      <c r="A11" s="1">
        <v>8</v>
      </c>
      <c r="B11" s="120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40">
        <f>Összesen!L20</f>
        <v>0</v>
      </c>
      <c r="Q11" s="140">
        <f t="shared" si="0"/>
        <v>0</v>
      </c>
    </row>
    <row r="12" spans="1:17" s="10" customFormat="1" ht="15.75">
      <c r="A12" s="1">
        <v>9</v>
      </c>
      <c r="B12" s="120" t="s">
        <v>394</v>
      </c>
      <c r="C12" s="5">
        <v>1200000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639388</v>
      </c>
      <c r="N12" s="5">
        <v>0</v>
      </c>
      <c r="O12" s="14">
        <f t="shared" si="1"/>
        <v>1839388</v>
      </c>
      <c r="P12" s="140">
        <f>Összesen!L14</f>
        <v>1839388</v>
      </c>
      <c r="Q12" s="140">
        <f t="shared" si="0"/>
        <v>0</v>
      </c>
    </row>
    <row r="13" spans="1:17" s="10" customFormat="1" ht="15.75">
      <c r="A13" s="1">
        <v>10</v>
      </c>
      <c r="B13" s="120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40">
        <f>Összesen!L23</f>
        <v>0</v>
      </c>
      <c r="Q13" s="140">
        <f t="shared" si="0"/>
        <v>0</v>
      </c>
    </row>
    <row r="14" spans="1:17" s="10" customFormat="1" ht="15.75">
      <c r="A14" s="1">
        <v>11</v>
      </c>
      <c r="B14" s="120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40">
        <f>Összesen!L15</f>
        <v>0</v>
      </c>
      <c r="Q14" s="140">
        <f t="shared" si="0"/>
        <v>0</v>
      </c>
    </row>
    <row r="15" spans="1:17" s="10" customFormat="1" ht="15.75">
      <c r="A15" s="1">
        <v>12</v>
      </c>
      <c r="B15" s="120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40">
        <f>Összesen!L24</f>
        <v>0</v>
      </c>
      <c r="Q15" s="140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1737061</v>
      </c>
      <c r="D16" s="14">
        <f t="shared" si="2"/>
        <v>1212776</v>
      </c>
      <c r="E16" s="14">
        <f t="shared" si="2"/>
        <v>1422506</v>
      </c>
      <c r="F16" s="14">
        <f t="shared" si="2"/>
        <v>1206986</v>
      </c>
      <c r="G16" s="14">
        <f t="shared" si="2"/>
        <v>1239606</v>
      </c>
      <c r="H16" s="14">
        <f t="shared" si="2"/>
        <v>1200176</v>
      </c>
      <c r="I16" s="14">
        <f t="shared" si="2"/>
        <v>1349706</v>
      </c>
      <c r="J16" s="14">
        <f t="shared" si="2"/>
        <v>1237906</v>
      </c>
      <c r="K16" s="14">
        <f t="shared" si="2"/>
        <v>2898764</v>
      </c>
      <c r="L16" s="14">
        <f t="shared" si="2"/>
        <v>1222506</v>
      </c>
      <c r="M16" s="14">
        <f t="shared" si="2"/>
        <v>1883254</v>
      </c>
      <c r="N16" s="14">
        <f t="shared" si="2"/>
        <v>1264494</v>
      </c>
      <c r="O16" s="14">
        <f t="shared" si="2"/>
        <v>17875741</v>
      </c>
      <c r="P16" s="140">
        <f>Összesen!L31</f>
        <v>17875741</v>
      </c>
      <c r="Q16" s="140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502262</v>
      </c>
      <c r="D17" s="5">
        <v>502262</v>
      </c>
      <c r="E17" s="5">
        <v>502262</v>
      </c>
      <c r="F17" s="5">
        <v>502262</v>
      </c>
      <c r="G17" s="5">
        <v>502262</v>
      </c>
      <c r="H17" s="5">
        <v>502262</v>
      </c>
      <c r="I17" s="5">
        <v>542262</v>
      </c>
      <c r="J17" s="5">
        <v>702262</v>
      </c>
      <c r="K17" s="5">
        <v>502262</v>
      </c>
      <c r="L17" s="5">
        <v>502262</v>
      </c>
      <c r="M17" s="5">
        <v>502262</v>
      </c>
      <c r="N17" s="5">
        <v>612261</v>
      </c>
      <c r="O17" s="14">
        <f aca="true" t="shared" si="3" ref="O17:O26">SUM(C17:N17)</f>
        <v>6377143</v>
      </c>
      <c r="P17" s="140">
        <f>Összesen!Y7</f>
        <v>6377143</v>
      </c>
      <c r="Q17" s="140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135611</v>
      </c>
      <c r="D18" s="5">
        <v>135611</v>
      </c>
      <c r="E18" s="5">
        <v>135611</v>
      </c>
      <c r="F18" s="5">
        <v>135611</v>
      </c>
      <c r="G18" s="5">
        <v>135611</v>
      </c>
      <c r="H18" s="5">
        <v>135611</v>
      </c>
      <c r="I18" s="5">
        <v>139281</v>
      </c>
      <c r="J18" s="5">
        <v>126407</v>
      </c>
      <c r="K18" s="5">
        <v>135611</v>
      </c>
      <c r="L18" s="5">
        <v>135611</v>
      </c>
      <c r="M18" s="5">
        <v>135611</v>
      </c>
      <c r="N18" s="5">
        <v>110205</v>
      </c>
      <c r="O18" s="14">
        <f t="shared" si="3"/>
        <v>1596392</v>
      </c>
      <c r="P18" s="140">
        <f>Összesen!Y8</f>
        <v>1596392</v>
      </c>
      <c r="Q18" s="140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346870</v>
      </c>
      <c r="D19" s="5">
        <v>369800</v>
      </c>
      <c r="E19" s="5">
        <v>367980</v>
      </c>
      <c r="F19" s="5">
        <v>385700</v>
      </c>
      <c r="G19" s="5">
        <v>375600</v>
      </c>
      <c r="H19" s="5">
        <v>406700</v>
      </c>
      <c r="I19" s="5">
        <v>448500</v>
      </c>
      <c r="J19" s="5">
        <v>435600</v>
      </c>
      <c r="K19" s="5">
        <v>410200</v>
      </c>
      <c r="L19" s="5">
        <v>380400</v>
      </c>
      <c r="M19" s="5">
        <v>410200</v>
      </c>
      <c r="N19" s="5">
        <v>430073</v>
      </c>
      <c r="O19" s="14">
        <f t="shared" si="3"/>
        <v>4767623</v>
      </c>
      <c r="P19" s="140">
        <f>Összesen!Y9</f>
        <v>4767623</v>
      </c>
      <c r="Q19" s="140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12900</v>
      </c>
      <c r="D20" s="5">
        <v>12900</v>
      </c>
      <c r="E20" s="5">
        <v>37900</v>
      </c>
      <c r="F20" s="5">
        <v>32900</v>
      </c>
      <c r="G20" s="5">
        <v>32900</v>
      </c>
      <c r="H20" s="5">
        <v>27900</v>
      </c>
      <c r="I20" s="5">
        <v>32900</v>
      </c>
      <c r="J20" s="5">
        <v>127900</v>
      </c>
      <c r="K20" s="5">
        <v>27900</v>
      </c>
      <c r="L20" s="5">
        <v>32900</v>
      </c>
      <c r="M20" s="5">
        <v>27900</v>
      </c>
      <c r="N20" s="5">
        <v>137900</v>
      </c>
      <c r="O20" s="14">
        <f t="shared" si="3"/>
        <v>544800</v>
      </c>
      <c r="P20" s="140">
        <f>Összesen!Y10</f>
        <v>544800</v>
      </c>
      <c r="Q20" s="140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25633</v>
      </c>
      <c r="D21" s="5">
        <v>25633</v>
      </c>
      <c r="E21" s="5">
        <v>25633</v>
      </c>
      <c r="F21" s="5">
        <v>45633</v>
      </c>
      <c r="G21" s="5">
        <v>35633</v>
      </c>
      <c r="H21" s="5">
        <v>138675</v>
      </c>
      <c r="I21" s="5">
        <v>45633</v>
      </c>
      <c r="J21" s="5">
        <v>75633</v>
      </c>
      <c r="K21" s="5">
        <v>25633</v>
      </c>
      <c r="L21" s="5">
        <v>138675</v>
      </c>
      <c r="M21" s="5">
        <v>75633</v>
      </c>
      <c r="N21" s="5">
        <v>62597</v>
      </c>
      <c r="O21" s="14">
        <f t="shared" si="3"/>
        <v>720644</v>
      </c>
      <c r="P21" s="140">
        <f>Összesen!Y11</f>
        <v>720644</v>
      </c>
      <c r="Q21" s="140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300000</v>
      </c>
      <c r="L22" s="5">
        <v>1332000</v>
      </c>
      <c r="M22" s="5">
        <v>1000000</v>
      </c>
      <c r="N22" s="5">
        <v>0</v>
      </c>
      <c r="O22" s="14">
        <f t="shared" si="3"/>
        <v>2632000</v>
      </c>
      <c r="P22" s="140">
        <f>Összesen!Y18</f>
        <v>2632000</v>
      </c>
      <c r="Q22" s="140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89000</v>
      </c>
      <c r="F23" s="5">
        <v>0</v>
      </c>
      <c r="G23" s="5">
        <v>0</v>
      </c>
      <c r="H23" s="5">
        <v>154200</v>
      </c>
      <c r="I23" s="5">
        <v>0</v>
      </c>
      <c r="J23" s="5">
        <v>53400</v>
      </c>
      <c r="K23" s="5">
        <v>0</v>
      </c>
      <c r="L23" s="5">
        <v>170600</v>
      </c>
      <c r="M23" s="5">
        <v>68740</v>
      </c>
      <c r="N23" s="5">
        <v>0</v>
      </c>
      <c r="O23" s="14">
        <f t="shared" si="3"/>
        <v>535940</v>
      </c>
      <c r="P23" s="140">
        <f>Összesen!Y19</f>
        <v>535940</v>
      </c>
      <c r="Q23" s="140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40">
        <f>Összesen!Y20</f>
        <v>0</v>
      </c>
      <c r="Q24" s="140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482552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482552</v>
      </c>
      <c r="P25" s="140">
        <f>Összesen!Y13</f>
        <v>482552</v>
      </c>
      <c r="Q25" s="140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18220</v>
      </c>
      <c r="D26" s="5">
        <v>18220</v>
      </c>
      <c r="E26" s="5">
        <v>18220</v>
      </c>
      <c r="F26" s="5">
        <v>18220</v>
      </c>
      <c r="G26" s="5">
        <v>18220</v>
      </c>
      <c r="H26" s="5">
        <v>18220</v>
      </c>
      <c r="I26" s="5">
        <v>18220</v>
      </c>
      <c r="J26" s="5">
        <v>18220</v>
      </c>
      <c r="K26" s="5">
        <v>18220</v>
      </c>
      <c r="L26" s="5">
        <v>18220</v>
      </c>
      <c r="M26" s="5">
        <v>18220</v>
      </c>
      <c r="N26" s="5">
        <v>18227</v>
      </c>
      <c r="O26" s="14">
        <f t="shared" si="3"/>
        <v>218647</v>
      </c>
      <c r="P26" s="140">
        <f>Összesen!Y22</f>
        <v>218647</v>
      </c>
      <c r="Q26" s="140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1524048</v>
      </c>
      <c r="D27" s="14">
        <f aca="true" t="shared" si="4" ref="D27:O27">SUM(D17:D26)</f>
        <v>1064426</v>
      </c>
      <c r="E27" s="14">
        <f t="shared" si="4"/>
        <v>1176606</v>
      </c>
      <c r="F27" s="14">
        <f t="shared" si="4"/>
        <v>1120326</v>
      </c>
      <c r="G27" s="14">
        <f t="shared" si="4"/>
        <v>1100226</v>
      </c>
      <c r="H27" s="14">
        <f t="shared" si="4"/>
        <v>1383568</v>
      </c>
      <c r="I27" s="14">
        <f t="shared" si="4"/>
        <v>1226796</v>
      </c>
      <c r="J27" s="14">
        <f t="shared" si="4"/>
        <v>1539422</v>
      </c>
      <c r="K27" s="14">
        <f t="shared" si="4"/>
        <v>1419826</v>
      </c>
      <c r="L27" s="14">
        <f t="shared" si="4"/>
        <v>2710668</v>
      </c>
      <c r="M27" s="14">
        <f t="shared" si="4"/>
        <v>2238566</v>
      </c>
      <c r="N27" s="14">
        <f t="shared" si="4"/>
        <v>1371263</v>
      </c>
      <c r="O27" s="14">
        <f t="shared" si="4"/>
        <v>17875741</v>
      </c>
      <c r="P27" s="140">
        <f>Összesen!Y31</f>
        <v>17875741</v>
      </c>
      <c r="Q27" s="140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213013</v>
      </c>
      <c r="D28" s="14">
        <f>C28+D16-D27</f>
        <v>361363</v>
      </c>
      <c r="E28" s="14">
        <f aca="true" t="shared" si="5" ref="E28:O28">D28+E16-E27</f>
        <v>607263</v>
      </c>
      <c r="F28" s="14">
        <f t="shared" si="5"/>
        <v>693923</v>
      </c>
      <c r="G28" s="14">
        <f t="shared" si="5"/>
        <v>833303</v>
      </c>
      <c r="H28" s="14">
        <f t="shared" si="5"/>
        <v>649911</v>
      </c>
      <c r="I28" s="14">
        <f t="shared" si="5"/>
        <v>772821</v>
      </c>
      <c r="J28" s="14">
        <f t="shared" si="5"/>
        <v>471305</v>
      </c>
      <c r="K28" s="14">
        <f t="shared" si="5"/>
        <v>1950243</v>
      </c>
      <c r="L28" s="14">
        <f t="shared" si="5"/>
        <v>462081</v>
      </c>
      <c r="M28" s="14">
        <f t="shared" si="5"/>
        <v>106769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2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7109375" style="0" customWidth="1"/>
    <col min="2" max="2" width="45.140625" style="0" customWidth="1"/>
    <col min="3" max="7" width="9.140625" style="0" customWidth="1"/>
  </cols>
  <sheetData>
    <row r="1" spans="1:7" s="2" customFormat="1" ht="35.25" customHeight="1">
      <c r="A1" s="289" t="s">
        <v>550</v>
      </c>
      <c r="B1" s="289"/>
      <c r="C1" s="289"/>
      <c r="D1" s="289"/>
      <c r="E1" s="289"/>
      <c r="F1" s="289"/>
      <c r="G1" s="289"/>
    </row>
    <row r="2" s="2" customFormat="1" ht="15.75"/>
    <row r="3" spans="1: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</row>
    <row r="4" spans="1:7" s="10" customFormat="1" ht="15.75">
      <c r="A4" s="1">
        <v>1</v>
      </c>
      <c r="B4" s="296" t="s">
        <v>9</v>
      </c>
      <c r="C4" s="286" t="s">
        <v>100</v>
      </c>
      <c r="D4" s="287"/>
      <c r="E4" s="6" t="s">
        <v>389</v>
      </c>
      <c r="F4" s="6" t="s">
        <v>414</v>
      </c>
      <c r="G4" s="6" t="s">
        <v>508</v>
      </c>
    </row>
    <row r="5" spans="1:7" s="10" customFormat="1" ht="31.5">
      <c r="A5" s="1">
        <v>2</v>
      </c>
      <c r="B5" s="297"/>
      <c r="C5" s="6" t="s">
        <v>4</v>
      </c>
      <c r="D5" s="6" t="s">
        <v>720</v>
      </c>
      <c r="E5" s="6" t="s">
        <v>4</v>
      </c>
      <c r="F5" s="6" t="s">
        <v>4</v>
      </c>
      <c r="G5" s="6" t="s">
        <v>4</v>
      </c>
    </row>
    <row r="6" spans="1:8" s="10" customFormat="1" ht="15.75">
      <c r="A6" s="1">
        <v>3</v>
      </c>
      <c r="B6" s="9" t="s">
        <v>84</v>
      </c>
      <c r="C6" s="63">
        <f>C7+C18</f>
        <v>218647</v>
      </c>
      <c r="D6" s="63">
        <f>D7+D18</f>
        <v>219743</v>
      </c>
      <c r="E6" s="63">
        <f>E7+E18</f>
        <v>237736</v>
      </c>
      <c r="F6" s="63">
        <f>F7+F18</f>
        <v>258493</v>
      </c>
      <c r="G6" s="63">
        <f>G7+G18</f>
        <v>174289</v>
      </c>
      <c r="H6" s="12"/>
    </row>
    <row r="7" spans="1:8" s="10" customFormat="1" ht="31.5">
      <c r="A7" s="1">
        <v>4</v>
      </c>
      <c r="B7" s="8" t="s">
        <v>85</v>
      </c>
      <c r="C7" s="14">
        <f>SUM(C8:C17)</f>
        <v>218647</v>
      </c>
      <c r="D7" s="14">
        <f>SUM(D8:D17)</f>
        <v>219743</v>
      </c>
      <c r="E7" s="14">
        <f>SUM(E8:E17)</f>
        <v>237736</v>
      </c>
      <c r="F7" s="14">
        <f>SUM(F8:F17)</f>
        <v>258493</v>
      </c>
      <c r="G7" s="14">
        <f>SUM(G8:G17)</f>
        <v>174289</v>
      </c>
      <c r="H7" s="12"/>
    </row>
    <row r="8" spans="1:8" s="10" customFormat="1" ht="15.75">
      <c r="A8" s="1">
        <v>5</v>
      </c>
      <c r="B8" s="8" t="s">
        <v>559</v>
      </c>
      <c r="C8" s="14"/>
      <c r="D8" s="14"/>
      <c r="E8" s="14"/>
      <c r="F8" s="14"/>
      <c r="G8" s="14"/>
      <c r="H8" s="12"/>
    </row>
    <row r="9" spans="1:8" s="10" customFormat="1" ht="15.75">
      <c r="A9" s="1">
        <v>6</v>
      </c>
      <c r="B9" s="7" t="s">
        <v>560</v>
      </c>
      <c r="C9" s="5">
        <v>218647</v>
      </c>
      <c r="D9" s="5">
        <v>219743</v>
      </c>
      <c r="E9" s="5">
        <v>237736</v>
      </c>
      <c r="F9" s="5">
        <v>258493</v>
      </c>
      <c r="G9" s="5">
        <v>174289</v>
      </c>
      <c r="H9" s="12"/>
    </row>
    <row r="10" spans="1:8" s="10" customFormat="1" ht="15.75" hidden="1">
      <c r="A10" s="1"/>
      <c r="B10" s="8"/>
      <c r="C10" s="14"/>
      <c r="D10" s="14"/>
      <c r="E10" s="14"/>
      <c r="F10" s="14"/>
      <c r="G10" s="14"/>
      <c r="H10" s="12"/>
    </row>
    <row r="11" spans="1:8" s="10" customFormat="1" ht="15.75" hidden="1">
      <c r="A11" s="1"/>
      <c r="B11" s="8"/>
      <c r="C11" s="14"/>
      <c r="D11" s="14"/>
      <c r="E11" s="14"/>
      <c r="F11" s="14"/>
      <c r="G11" s="14"/>
      <c r="H11" s="12"/>
    </row>
    <row r="12" spans="1:8" s="10" customFormat="1" ht="15.75" hidden="1">
      <c r="A12" s="1"/>
      <c r="B12" s="8"/>
      <c r="C12" s="14"/>
      <c r="D12" s="14"/>
      <c r="E12" s="14"/>
      <c r="F12" s="14"/>
      <c r="G12" s="14"/>
      <c r="H12" s="12"/>
    </row>
    <row r="13" spans="1:8" s="10" customFormat="1" ht="15.75" hidden="1">
      <c r="A13" s="1"/>
      <c r="B13" s="8"/>
      <c r="C13" s="14"/>
      <c r="D13" s="14"/>
      <c r="E13" s="14"/>
      <c r="F13" s="14"/>
      <c r="G13" s="14"/>
      <c r="H13" s="12"/>
    </row>
    <row r="14" spans="1:8" s="10" customFormat="1" ht="15.75" hidden="1">
      <c r="A14" s="1"/>
      <c r="B14" s="8"/>
      <c r="C14" s="14"/>
      <c r="D14" s="14"/>
      <c r="E14" s="14"/>
      <c r="F14" s="14"/>
      <c r="G14" s="14"/>
      <c r="H14" s="12"/>
    </row>
    <row r="15" spans="1:8" s="10" customFormat="1" ht="15.75" hidden="1">
      <c r="A15" s="1"/>
      <c r="B15" s="8"/>
      <c r="C15" s="14"/>
      <c r="D15" s="14"/>
      <c r="E15" s="14"/>
      <c r="F15" s="14"/>
      <c r="G15" s="14"/>
      <c r="H15" s="12"/>
    </row>
    <row r="16" spans="1:8" s="10" customFormat="1" ht="15.75" hidden="1">
      <c r="A16" s="1"/>
      <c r="B16" s="8"/>
      <c r="C16" s="14"/>
      <c r="D16" s="14"/>
      <c r="E16" s="14"/>
      <c r="F16" s="14"/>
      <c r="G16" s="14"/>
      <c r="H16" s="12"/>
    </row>
    <row r="17" spans="1:8" s="10" customFormat="1" ht="15.75" hidden="1">
      <c r="A17" s="1"/>
      <c r="B17" s="8"/>
      <c r="C17" s="14"/>
      <c r="D17" s="14"/>
      <c r="E17" s="14"/>
      <c r="F17" s="14"/>
      <c r="G17" s="14"/>
      <c r="H17" s="12"/>
    </row>
    <row r="18" spans="1:8" s="10" customFormat="1" ht="15.75">
      <c r="A18" s="1">
        <v>7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2"/>
    </row>
    <row r="19" spans="1:8" s="10" customFormat="1" ht="15.75" hidden="1">
      <c r="A19" s="1"/>
      <c r="B19" s="8"/>
      <c r="C19" s="14"/>
      <c r="D19" s="14"/>
      <c r="E19" s="14"/>
      <c r="F19" s="14"/>
      <c r="G19" s="14"/>
      <c r="H19" s="12"/>
    </row>
    <row r="20" spans="1:8" s="10" customFormat="1" ht="15.75" hidden="1">
      <c r="A20" s="1"/>
      <c r="B20" s="8"/>
      <c r="C20" s="14"/>
      <c r="D20" s="14"/>
      <c r="E20" s="14"/>
      <c r="F20" s="14"/>
      <c r="G20" s="14"/>
      <c r="H20" s="12"/>
    </row>
    <row r="21" spans="1:8" s="10" customFormat="1" ht="15.75" hidden="1">
      <c r="A21" s="1"/>
      <c r="B21" s="8"/>
      <c r="C21" s="14"/>
      <c r="D21" s="14"/>
      <c r="E21" s="14"/>
      <c r="F21" s="14"/>
      <c r="G21" s="14"/>
      <c r="H21" s="12"/>
    </row>
    <row r="22" spans="1:8" s="10" customFormat="1" ht="15.75" hidden="1">
      <c r="A22" s="1"/>
      <c r="B22" s="8"/>
      <c r="C22" s="14"/>
      <c r="D22" s="14"/>
      <c r="E22" s="14"/>
      <c r="F22" s="14"/>
      <c r="G22" s="14"/>
      <c r="H22" s="12"/>
    </row>
    <row r="23" spans="1:8" s="10" customFormat="1" ht="15.75" hidden="1">
      <c r="A23" s="1"/>
      <c r="B23" s="8"/>
      <c r="C23" s="14"/>
      <c r="D23" s="14"/>
      <c r="E23" s="14"/>
      <c r="F23" s="14"/>
      <c r="G23" s="14"/>
      <c r="H23" s="12"/>
    </row>
    <row r="24" spans="1:8" s="10" customFormat="1" ht="15.75" hidden="1">
      <c r="A24" s="1"/>
      <c r="B24" s="8"/>
      <c r="C24" s="14"/>
      <c r="D24" s="14"/>
      <c r="E24" s="14"/>
      <c r="F24" s="14"/>
      <c r="G24" s="14"/>
      <c r="H24" s="12"/>
    </row>
    <row r="25" spans="1:8" s="10" customFormat="1" ht="15.75" hidden="1">
      <c r="A25" s="1"/>
      <c r="B25" s="8"/>
      <c r="C25" s="14"/>
      <c r="D25" s="14"/>
      <c r="E25" s="14"/>
      <c r="F25" s="14"/>
      <c r="G25" s="14"/>
      <c r="H25" s="12"/>
    </row>
    <row r="26" spans="1:8" s="10" customFormat="1" ht="15.75" hidden="1">
      <c r="A26" s="1"/>
      <c r="B26" s="8"/>
      <c r="C26" s="14"/>
      <c r="D26" s="14"/>
      <c r="E26" s="14"/>
      <c r="F26" s="14"/>
      <c r="G26" s="14"/>
      <c r="H26" s="12"/>
    </row>
    <row r="27" spans="1:8" s="10" customFormat="1" ht="15.75" hidden="1">
      <c r="A27" s="1"/>
      <c r="B27" s="8"/>
      <c r="C27" s="14"/>
      <c r="D27" s="14"/>
      <c r="E27" s="14"/>
      <c r="F27" s="14"/>
      <c r="G27" s="14"/>
      <c r="H27" s="12"/>
    </row>
    <row r="28" spans="1:8" s="10" customFormat="1" ht="15.75" hidden="1">
      <c r="A28" s="1"/>
      <c r="B28" s="8"/>
      <c r="C28" s="14"/>
      <c r="D28" s="14"/>
      <c r="E28" s="14"/>
      <c r="F28" s="14"/>
      <c r="G28" s="14"/>
      <c r="H28" s="12"/>
    </row>
  </sheetData>
  <sheetProtection/>
  <mergeCells count="3">
    <mergeCell ref="A1:G1"/>
    <mergeCell ref="B4:B5"/>
    <mergeCell ref="C4:D4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8.28125" style="56" customWidth="1"/>
    <col min="2" max="2" width="16.140625" style="56" customWidth="1"/>
    <col min="3" max="138" width="9.140625" style="55" customWidth="1"/>
    <col min="139" max="16384" width="9.140625" style="56" customWidth="1"/>
  </cols>
  <sheetData>
    <row r="1" spans="1:138" s="52" customFormat="1" ht="33" customHeight="1">
      <c r="A1" s="298" t="s">
        <v>549</v>
      </c>
      <c r="B1" s="298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2" ht="31.5">
      <c r="A7" s="77" t="s">
        <v>70</v>
      </c>
      <c r="B7" s="59">
        <v>0</v>
      </c>
    </row>
    <row r="8" spans="1:2" ht="31.5">
      <c r="A8" s="79" t="s">
        <v>71</v>
      </c>
      <c r="B8" s="60">
        <f>SUM(B9:B10)</f>
        <v>0</v>
      </c>
    </row>
    <row r="9" spans="1:138" s="58" customFormat="1" ht="30">
      <c r="A9" s="80" t="s">
        <v>72</v>
      </c>
      <c r="B9" s="61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1578980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2" ht="18">
      <c r="A13" s="80" t="s">
        <v>76</v>
      </c>
      <c r="B13" s="61">
        <f>SUM(B14:B15)</f>
        <v>1550000</v>
      </c>
    </row>
    <row r="14" spans="1:138" s="58" customFormat="1" ht="18">
      <c r="A14" s="81" t="s">
        <v>77</v>
      </c>
      <c r="B14" s="62">
        <v>1550000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2" ht="18">
      <c r="A20" s="81" t="s">
        <v>77</v>
      </c>
      <c r="B20" s="62">
        <v>0</v>
      </c>
    </row>
    <row r="21" spans="1:138" s="58" customFormat="1" ht="25.5">
      <c r="A21" s="81" t="s">
        <v>78</v>
      </c>
      <c r="B21" s="62">
        <v>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2" ht="18">
      <c r="A23" s="81" t="s">
        <v>77</v>
      </c>
      <c r="B23" s="62">
        <v>0</v>
      </c>
    </row>
    <row r="24" spans="1:2" ht="25.5">
      <c r="A24" s="81" t="s">
        <v>78</v>
      </c>
      <c r="B24" s="62">
        <v>0</v>
      </c>
    </row>
    <row r="25" spans="1:2" ht="18">
      <c r="A25" s="80" t="s">
        <v>81</v>
      </c>
      <c r="B25" s="61">
        <f>SUM(B26:B27)</f>
        <v>28980</v>
      </c>
    </row>
    <row r="26" spans="1:2" ht="18">
      <c r="A26" s="81" t="s">
        <v>77</v>
      </c>
      <c r="B26" s="62">
        <v>28980</v>
      </c>
    </row>
    <row r="27" spans="1:2" ht="25.5">
      <c r="A27" s="81" t="s">
        <v>78</v>
      </c>
      <c r="B27" s="62">
        <v>0</v>
      </c>
    </row>
    <row r="28" spans="1:2" ht="31.5">
      <c r="A28" s="79" t="s">
        <v>82</v>
      </c>
      <c r="B28" s="60">
        <v>0</v>
      </c>
    </row>
    <row r="29" spans="1:2" ht="18">
      <c r="A29" s="82" t="s">
        <v>83</v>
      </c>
      <c r="B29" s="60">
        <f>SUM(B8,B11,B12,B28,B4,B7)</f>
        <v>1578980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27"/>
  <sheetViews>
    <sheetView zoomScalePageLayoutView="0" workbookViewId="0" topLeftCell="A4">
      <selection activeCell="L20" sqref="L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282" t="s">
        <v>519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s="16" customFormat="1" ht="15.75">
      <c r="A2" s="283" t="s">
        <v>397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16" customFormat="1" ht="15.75">
      <c r="A3" s="283" t="s">
        <v>396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5.75">
      <c r="A4" s="283" t="s">
        <v>561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77" t="s">
        <v>9</v>
      </c>
      <c r="C7" s="280" t="s">
        <v>389</v>
      </c>
      <c r="D7" s="280"/>
      <c r="E7" s="280"/>
      <c r="F7" s="284"/>
      <c r="G7" s="279" t="s">
        <v>414</v>
      </c>
      <c r="H7" s="280"/>
      <c r="I7" s="280"/>
      <c r="J7" s="284"/>
      <c r="K7" s="280" t="s">
        <v>508</v>
      </c>
      <c r="L7" s="284"/>
    </row>
    <row r="8" spans="1:12" s="3" customFormat="1" ht="31.5">
      <c r="A8" s="1"/>
      <c r="B8" s="299"/>
      <c r="C8" s="4" t="s">
        <v>415</v>
      </c>
      <c r="D8" s="4" t="s">
        <v>416</v>
      </c>
      <c r="E8" s="4" t="s">
        <v>513</v>
      </c>
      <c r="F8" s="4" t="s">
        <v>514</v>
      </c>
      <c r="G8" s="4" t="s">
        <v>415</v>
      </c>
      <c r="H8" s="4" t="s">
        <v>416</v>
      </c>
      <c r="I8" s="4" t="s">
        <v>513</v>
      </c>
      <c r="J8" s="4" t="s">
        <v>514</v>
      </c>
      <c r="K8" s="4" t="s">
        <v>513</v>
      </c>
      <c r="L8" s="4" t="s">
        <v>514</v>
      </c>
    </row>
    <row r="9" spans="1:12" s="3" customFormat="1" ht="15.75">
      <c r="A9" s="1">
        <v>2</v>
      </c>
      <c r="B9" s="278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409</v>
      </c>
      <c r="C10" s="15">
        <v>668</v>
      </c>
      <c r="D10" s="15">
        <v>668</v>
      </c>
      <c r="E10" s="15">
        <v>425</v>
      </c>
      <c r="F10" s="15">
        <v>425</v>
      </c>
      <c r="G10" s="15">
        <v>668</v>
      </c>
      <c r="H10" s="15">
        <v>668</v>
      </c>
      <c r="I10" s="15">
        <v>668</v>
      </c>
      <c r="J10" s="15">
        <v>668</v>
      </c>
      <c r="K10" s="15">
        <v>668</v>
      </c>
      <c r="L10" s="15">
        <v>668</v>
      </c>
    </row>
    <row r="11" spans="1:12" ht="30">
      <c r="A11" s="1">
        <v>4</v>
      </c>
      <c r="B11" s="47" t="s">
        <v>410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4</v>
      </c>
      <c r="D12" s="15">
        <v>4</v>
      </c>
      <c r="E12" s="15">
        <v>3</v>
      </c>
      <c r="F12" s="15">
        <v>3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</row>
    <row r="13" spans="1:12" ht="45">
      <c r="A13" s="1">
        <v>6</v>
      </c>
      <c r="B13" s="47" t="s">
        <v>32</v>
      </c>
      <c r="C13" s="15">
        <v>138</v>
      </c>
      <c r="D13" s="15">
        <v>138</v>
      </c>
      <c r="E13" s="15">
        <v>90</v>
      </c>
      <c r="F13" s="15">
        <v>90</v>
      </c>
      <c r="G13" s="15">
        <v>138</v>
      </c>
      <c r="H13" s="15">
        <v>138</v>
      </c>
      <c r="I13" s="15">
        <v>138</v>
      </c>
      <c r="J13" s="15">
        <v>138</v>
      </c>
      <c r="K13" s="15">
        <v>138</v>
      </c>
      <c r="L13" s="15">
        <v>138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411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810</v>
      </c>
      <c r="D17" s="18">
        <f>SUM(D10:D16)</f>
        <v>810</v>
      </c>
      <c r="E17" s="18">
        <f aca="true" t="shared" si="0" ref="E17:K17">SUM(E10:E16)</f>
        <v>518</v>
      </c>
      <c r="F17" s="18">
        <f>SUM(F10:F16)</f>
        <v>518</v>
      </c>
      <c r="G17" s="18">
        <f t="shared" si="0"/>
        <v>810</v>
      </c>
      <c r="H17" s="18">
        <f>SUM(H10:H16)</f>
        <v>810</v>
      </c>
      <c r="I17" s="18">
        <f t="shared" si="0"/>
        <v>810</v>
      </c>
      <c r="J17" s="18">
        <f>SUM(J10:J16)</f>
        <v>810</v>
      </c>
      <c r="K17" s="18">
        <f t="shared" si="0"/>
        <v>810</v>
      </c>
      <c r="L17" s="18">
        <f>SUM(L10:L16)</f>
        <v>810</v>
      </c>
    </row>
    <row r="18" spans="1:12" ht="15.75">
      <c r="A18" s="1">
        <v>11</v>
      </c>
      <c r="B18" s="49" t="s">
        <v>61</v>
      </c>
      <c r="C18" s="18">
        <f>ROUNDDOWN(C17*0.5,0)</f>
        <v>405</v>
      </c>
      <c r="D18" s="18">
        <f>ROUNDDOWN(D17*0.5,0)</f>
        <v>405</v>
      </c>
      <c r="E18" s="18">
        <f aca="true" t="shared" si="1" ref="E18:K18">ROUNDDOWN(E17*0.5,0)</f>
        <v>259</v>
      </c>
      <c r="F18" s="18">
        <f>ROUNDDOWN(F17*0.5,0)</f>
        <v>259</v>
      </c>
      <c r="G18" s="18">
        <f t="shared" si="1"/>
        <v>405</v>
      </c>
      <c r="H18" s="18">
        <f>ROUNDDOWN(H17*0.5,0)</f>
        <v>405</v>
      </c>
      <c r="I18" s="18">
        <f t="shared" si="1"/>
        <v>405</v>
      </c>
      <c r="J18" s="18">
        <f>ROUNDDOWN(J17*0.5,0)</f>
        <v>405</v>
      </c>
      <c r="K18" s="18">
        <f t="shared" si="1"/>
        <v>405</v>
      </c>
      <c r="L18" s="18">
        <f>ROUNDDOWN(L17*0.5,0)</f>
        <v>405</v>
      </c>
    </row>
    <row r="19" spans="1:12" ht="30">
      <c r="A19" s="1">
        <v>12</v>
      </c>
      <c r="B19" s="47" t="s">
        <v>36</v>
      </c>
      <c r="C19" s="15">
        <v>238</v>
      </c>
      <c r="D19" s="15">
        <v>238</v>
      </c>
      <c r="E19" s="15">
        <v>238</v>
      </c>
      <c r="F19" s="15">
        <v>238</v>
      </c>
      <c r="G19" s="15">
        <v>258</v>
      </c>
      <c r="H19" s="15">
        <v>258</v>
      </c>
      <c r="I19" s="15">
        <v>258</v>
      </c>
      <c r="J19" s="15">
        <v>258</v>
      </c>
      <c r="K19" s="15">
        <v>174</v>
      </c>
      <c r="L19" s="15">
        <v>174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238</v>
      </c>
      <c r="D26" s="18">
        <f t="shared" si="2"/>
        <v>238</v>
      </c>
      <c r="E26" s="18">
        <f t="shared" si="2"/>
        <v>238</v>
      </c>
      <c r="F26" s="18">
        <f>SUM(F19:F25)</f>
        <v>238</v>
      </c>
      <c r="G26" s="18">
        <f t="shared" si="2"/>
        <v>258</v>
      </c>
      <c r="H26" s="18">
        <f t="shared" si="2"/>
        <v>258</v>
      </c>
      <c r="I26" s="18">
        <f t="shared" si="2"/>
        <v>258</v>
      </c>
      <c r="J26" s="18">
        <f t="shared" si="2"/>
        <v>258</v>
      </c>
      <c r="K26" s="18">
        <f t="shared" si="2"/>
        <v>174</v>
      </c>
      <c r="L26" s="18">
        <f t="shared" si="2"/>
        <v>174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167</v>
      </c>
      <c r="D27" s="18">
        <f t="shared" si="3"/>
        <v>167</v>
      </c>
      <c r="E27" s="18">
        <f t="shared" si="3"/>
        <v>21</v>
      </c>
      <c r="F27" s="18">
        <f>F18-F26</f>
        <v>21</v>
      </c>
      <c r="G27" s="18">
        <f t="shared" si="3"/>
        <v>147</v>
      </c>
      <c r="H27" s="18">
        <f t="shared" si="3"/>
        <v>147</v>
      </c>
      <c r="I27" s="18">
        <f t="shared" si="3"/>
        <v>147</v>
      </c>
      <c r="J27" s="18">
        <f t="shared" si="3"/>
        <v>147</v>
      </c>
      <c r="K27" s="18">
        <f t="shared" si="3"/>
        <v>231</v>
      </c>
      <c r="L27" s="18">
        <f t="shared" si="3"/>
        <v>231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297"/>
  <sheetViews>
    <sheetView zoomScalePageLayoutView="0" workbookViewId="0" topLeftCell="A1">
      <selection activeCell="R34" sqref="R34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8515625" style="41" customWidth="1"/>
    <col min="4" max="5" width="12.28125" style="41" customWidth="1"/>
    <col min="6" max="6" width="11.421875" style="16" customWidth="1"/>
    <col min="7" max="7" width="9.140625" style="16" customWidth="1"/>
    <col min="8" max="16384" width="9.140625" style="16" customWidth="1"/>
  </cols>
  <sheetData>
    <row r="1" spans="1:5" ht="15.75">
      <c r="A1" s="282" t="s">
        <v>529</v>
      </c>
      <c r="B1" s="282"/>
      <c r="C1" s="282"/>
      <c r="D1" s="282"/>
      <c r="E1" s="207"/>
    </row>
    <row r="2" spans="1:5" ht="15.75">
      <c r="A2" s="283" t="s">
        <v>563</v>
      </c>
      <c r="B2" s="283"/>
      <c r="C2" s="283"/>
      <c r="D2" s="283"/>
      <c r="E2" s="45"/>
    </row>
    <row r="3" spans="1:5" ht="15.75">
      <c r="A3" s="114"/>
      <c r="B3" s="45"/>
      <c r="C3" s="45"/>
      <c r="D3" s="45"/>
      <c r="E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696</v>
      </c>
      <c r="E4" s="40" t="s">
        <v>720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6" s="10" customFormat="1" ht="15.75">
      <c r="A8" s="89" t="s">
        <v>163</v>
      </c>
      <c r="B8" s="17">
        <v>2</v>
      </c>
      <c r="C8" s="84">
        <v>276520</v>
      </c>
      <c r="D8" s="84">
        <v>276520</v>
      </c>
      <c r="E8" s="84">
        <v>276520</v>
      </c>
      <c r="F8" s="12"/>
    </row>
    <row r="9" spans="1:6" s="10" customFormat="1" ht="15.75">
      <c r="A9" s="89" t="s">
        <v>164</v>
      </c>
      <c r="B9" s="17">
        <v>2</v>
      </c>
      <c r="C9" s="84">
        <v>352000</v>
      </c>
      <c r="D9" s="84">
        <v>352000</v>
      </c>
      <c r="E9" s="84">
        <v>352000</v>
      </c>
      <c r="F9" s="12"/>
    </row>
    <row r="10" spans="1:6" s="10" customFormat="1" ht="15.75">
      <c r="A10" s="89" t="s">
        <v>165</v>
      </c>
      <c r="B10" s="17">
        <v>2</v>
      </c>
      <c r="C10" s="84">
        <v>100000</v>
      </c>
      <c r="D10" s="84">
        <v>100000</v>
      </c>
      <c r="E10" s="84">
        <v>100000</v>
      </c>
      <c r="F10" s="12"/>
    </row>
    <row r="11" spans="1:6" s="10" customFormat="1" ht="15.75">
      <c r="A11" s="89" t="s">
        <v>166</v>
      </c>
      <c r="B11" s="17">
        <v>2</v>
      </c>
      <c r="C11" s="84">
        <v>102150</v>
      </c>
      <c r="D11" s="84">
        <v>102150</v>
      </c>
      <c r="E11" s="84">
        <v>102150</v>
      </c>
      <c r="F11" s="12"/>
    </row>
    <row r="12" spans="1:6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</row>
    <row r="13" spans="1:6" s="10" customFormat="1" ht="31.5" hidden="1">
      <c r="A13" s="89" t="s">
        <v>283</v>
      </c>
      <c r="B13" s="17">
        <v>2</v>
      </c>
      <c r="C13" s="84"/>
      <c r="D13" s="84"/>
      <c r="E13" s="84"/>
      <c r="F13" s="12"/>
    </row>
    <row r="14" spans="1:6" s="10" customFormat="1" ht="15.75">
      <c r="A14" s="115" t="s">
        <v>498</v>
      </c>
      <c r="B14" s="17">
        <v>2</v>
      </c>
      <c r="C14" s="84">
        <v>1457668</v>
      </c>
      <c r="D14" s="203">
        <v>1749201</v>
      </c>
      <c r="E14" s="203">
        <v>1749201</v>
      </c>
      <c r="F14" s="12"/>
    </row>
    <row r="15" spans="1:6" s="10" customFormat="1" ht="15.75" hidden="1">
      <c r="A15" s="89" t="s">
        <v>302</v>
      </c>
      <c r="B15" s="17">
        <v>2</v>
      </c>
      <c r="C15" s="84"/>
      <c r="D15" s="84"/>
      <c r="E15" s="84"/>
      <c r="F15" s="12"/>
    </row>
    <row r="16" spans="1:6" s="10" customFormat="1" ht="31.5">
      <c r="A16" s="112" t="s">
        <v>281</v>
      </c>
      <c r="B16" s="17"/>
      <c r="C16" s="84">
        <f>SUM(C7:C15)</f>
        <v>7288338</v>
      </c>
      <c r="D16" s="84">
        <f>SUM(D7:D15)</f>
        <v>7579871</v>
      </c>
      <c r="E16" s="84">
        <f>SUM(E7:E15)</f>
        <v>7579871</v>
      </c>
      <c r="F16" s="12"/>
    </row>
    <row r="17" spans="1:6" s="10" customFormat="1" ht="15.75" hidden="1">
      <c r="A17" s="89" t="s">
        <v>285</v>
      </c>
      <c r="B17" s="17">
        <v>2</v>
      </c>
      <c r="C17" s="84"/>
      <c r="D17" s="84"/>
      <c r="E17" s="84"/>
      <c r="F17" s="12"/>
    </row>
    <row r="18" spans="1:6" s="10" customFormat="1" ht="15.75" hidden="1">
      <c r="A18" s="89" t="s">
        <v>286</v>
      </c>
      <c r="B18" s="17">
        <v>2</v>
      </c>
      <c r="C18" s="84"/>
      <c r="D18" s="84"/>
      <c r="E18" s="84"/>
      <c r="F18" s="12"/>
    </row>
    <row r="19" spans="1:6" s="10" customFormat="1" ht="31.5" hidden="1">
      <c r="A19" s="112" t="s">
        <v>284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F19" s="12"/>
    </row>
    <row r="20" spans="1:6" s="10" customFormat="1" ht="15.75" hidden="1">
      <c r="A20" s="89" t="s">
        <v>287</v>
      </c>
      <c r="B20" s="17">
        <v>2</v>
      </c>
      <c r="C20" s="84"/>
      <c r="D20" s="84"/>
      <c r="E20" s="84"/>
      <c r="F20" s="12"/>
    </row>
    <row r="21" spans="1:6" s="10" customFormat="1" ht="15.75" hidden="1">
      <c r="A21" s="89" t="s">
        <v>288</v>
      </c>
      <c r="B21" s="17">
        <v>2</v>
      </c>
      <c r="C21" s="84"/>
      <c r="D21" s="84"/>
      <c r="E21" s="84"/>
      <c r="F21" s="12"/>
    </row>
    <row r="22" spans="1:6" s="10" customFormat="1" ht="15.75" hidden="1">
      <c r="A22" s="115" t="s">
        <v>498</v>
      </c>
      <c r="B22" s="17">
        <v>2</v>
      </c>
      <c r="C22" s="84"/>
      <c r="D22" s="84"/>
      <c r="E22" s="84"/>
      <c r="F22" s="12"/>
    </row>
    <row r="23" spans="1:6" s="10" customFormat="1" ht="15.75">
      <c r="A23" s="89" t="s">
        <v>291</v>
      </c>
      <c r="B23" s="17">
        <v>2</v>
      </c>
      <c r="C23" s="84">
        <v>221440</v>
      </c>
      <c r="D23" s="203">
        <v>166080</v>
      </c>
      <c r="E23" s="203">
        <v>166080</v>
      </c>
      <c r="F23" s="12"/>
    </row>
    <row r="24" spans="1:6" s="10" customFormat="1" ht="15.75">
      <c r="A24" s="89" t="s">
        <v>292</v>
      </c>
      <c r="B24" s="17">
        <v>2</v>
      </c>
      <c r="C24" s="84">
        <v>2500000</v>
      </c>
      <c r="D24" s="84">
        <v>2500000</v>
      </c>
      <c r="E24" s="84">
        <v>2500000</v>
      </c>
      <c r="F24" s="12"/>
    </row>
    <row r="25" spans="1:6" s="10" customFormat="1" ht="31.5">
      <c r="A25" s="89" t="s">
        <v>499</v>
      </c>
      <c r="B25" s="17">
        <v>2</v>
      </c>
      <c r="C25" s="84">
        <v>854007</v>
      </c>
      <c r="D25" s="84">
        <v>854007</v>
      </c>
      <c r="E25" s="84">
        <v>854007</v>
      </c>
      <c r="F25" s="12"/>
    </row>
    <row r="26" spans="1:6" s="10" customFormat="1" ht="15.75">
      <c r="A26" s="64" t="s">
        <v>634</v>
      </c>
      <c r="B26" s="17">
        <v>2</v>
      </c>
      <c r="C26" s="84"/>
      <c r="D26" s="203">
        <v>140208</v>
      </c>
      <c r="E26" s="203">
        <v>140208</v>
      </c>
      <c r="F26" s="12"/>
    </row>
    <row r="27" spans="1:6" s="10" customFormat="1" ht="15.75">
      <c r="A27" s="64" t="s">
        <v>635</v>
      </c>
      <c r="B27" s="17">
        <v>2</v>
      </c>
      <c r="C27" s="84"/>
      <c r="D27" s="203">
        <v>25044</v>
      </c>
      <c r="E27" s="203">
        <v>36246</v>
      </c>
      <c r="F27" s="12"/>
    </row>
    <row r="28" spans="1:6" s="10" customFormat="1" ht="15.75">
      <c r="A28" s="89" t="s">
        <v>289</v>
      </c>
      <c r="B28" s="17">
        <v>2</v>
      </c>
      <c r="C28" s="84"/>
      <c r="D28" s="84"/>
      <c r="E28" s="84"/>
      <c r="F28" s="12"/>
    </row>
    <row r="29" spans="1:6" s="10" customFormat="1" ht="47.25">
      <c r="A29" s="112" t="s">
        <v>290</v>
      </c>
      <c r="B29" s="17"/>
      <c r="C29" s="84">
        <f>SUM(C20:C28)</f>
        <v>3575447</v>
      </c>
      <c r="D29" s="84">
        <f>SUM(D20:D28)</f>
        <v>3685339</v>
      </c>
      <c r="E29" s="84">
        <f>SUM(E20:E28)</f>
        <v>3696541</v>
      </c>
      <c r="F29" s="12"/>
    </row>
    <row r="30" spans="1:6" s="10" customFormat="1" ht="47.25">
      <c r="A30" s="89" t="s">
        <v>293</v>
      </c>
      <c r="B30" s="17">
        <v>2</v>
      </c>
      <c r="C30" s="84">
        <v>1200000</v>
      </c>
      <c r="D30" s="84">
        <v>1200000</v>
      </c>
      <c r="E30" s="84">
        <v>1200000</v>
      </c>
      <c r="F30" s="12"/>
    </row>
    <row r="31" spans="1:6" s="10" customFormat="1" ht="31.5">
      <c r="A31" s="112" t="s">
        <v>294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  <c r="F31" s="12"/>
    </row>
    <row r="32" spans="1:6" s="10" customFormat="1" ht="31.5">
      <c r="A32" s="89" t="s">
        <v>295</v>
      </c>
      <c r="B32" s="17">
        <v>2</v>
      </c>
      <c r="C32" s="84"/>
      <c r="D32" s="203">
        <v>559200</v>
      </c>
      <c r="E32" s="203">
        <v>559200</v>
      </c>
      <c r="F32" s="12"/>
    </row>
    <row r="33" spans="1:6" s="10" customFormat="1" ht="15.75" hidden="1">
      <c r="A33" s="89" t="s">
        <v>296</v>
      </c>
      <c r="B33" s="17">
        <v>2</v>
      </c>
      <c r="C33" s="84"/>
      <c r="D33" s="84"/>
      <c r="E33" s="84"/>
      <c r="F33" s="12"/>
    </row>
    <row r="34" spans="1:6" s="10" customFormat="1" ht="15.75" hidden="1">
      <c r="A34" s="89" t="s">
        <v>297</v>
      </c>
      <c r="B34" s="17">
        <v>2</v>
      </c>
      <c r="C34" s="84"/>
      <c r="D34" s="84"/>
      <c r="E34" s="84"/>
      <c r="F34" s="12"/>
    </row>
    <row r="35" spans="1:6" s="10" customFormat="1" ht="31.5" hidden="1">
      <c r="A35" s="89" t="s">
        <v>298</v>
      </c>
      <c r="B35" s="17">
        <v>2</v>
      </c>
      <c r="C35" s="84"/>
      <c r="D35" s="84"/>
      <c r="E35" s="84"/>
      <c r="F35" s="12"/>
    </row>
    <row r="36" spans="1:6" s="10" customFormat="1" ht="15.75" hidden="1">
      <c r="A36" s="89" t="s">
        <v>299</v>
      </c>
      <c r="B36" s="17">
        <v>2</v>
      </c>
      <c r="C36" s="84"/>
      <c r="D36" s="84"/>
      <c r="E36" s="84"/>
      <c r="F36" s="12"/>
    </row>
    <row r="37" spans="1:6" s="10" customFormat="1" ht="15.75" hidden="1">
      <c r="A37" s="89" t="s">
        <v>300</v>
      </c>
      <c r="B37" s="17">
        <v>2</v>
      </c>
      <c r="C37" s="84"/>
      <c r="D37" s="84"/>
      <c r="E37" s="84"/>
      <c r="F37" s="12"/>
    </row>
    <row r="38" spans="1:6" s="10" customFormat="1" ht="15.75" hidden="1">
      <c r="A38" s="89" t="s">
        <v>558</v>
      </c>
      <c r="B38" s="17">
        <v>2</v>
      </c>
      <c r="C38" s="84"/>
      <c r="D38" s="84"/>
      <c r="E38" s="84"/>
      <c r="F38" s="12"/>
    </row>
    <row r="39" spans="1:6" s="10" customFormat="1" ht="15.75" hidden="1">
      <c r="A39" s="89" t="s">
        <v>301</v>
      </c>
      <c r="B39" s="17">
        <v>2</v>
      </c>
      <c r="C39" s="84"/>
      <c r="D39" s="84"/>
      <c r="E39" s="84"/>
      <c r="F39" s="12"/>
    </row>
    <row r="40" spans="1:6" s="10" customFormat="1" ht="15.75" hidden="1">
      <c r="A40" s="89" t="s">
        <v>450</v>
      </c>
      <c r="B40" s="17">
        <v>2</v>
      </c>
      <c r="C40" s="84"/>
      <c r="D40" s="84"/>
      <c r="E40" s="84"/>
      <c r="F40" s="12"/>
    </row>
    <row r="41" spans="1:6" s="10" customFormat="1" ht="15.75">
      <c r="A41" s="89" t="s">
        <v>677</v>
      </c>
      <c r="B41" s="17">
        <v>2</v>
      </c>
      <c r="C41" s="84"/>
      <c r="D41" s="203">
        <v>487000</v>
      </c>
      <c r="E41" s="203">
        <v>487000</v>
      </c>
      <c r="F41" s="12"/>
    </row>
    <row r="42" spans="1:6" s="10" customFormat="1" ht="15.75">
      <c r="A42" s="89" t="s">
        <v>500</v>
      </c>
      <c r="B42" s="17">
        <v>2</v>
      </c>
      <c r="C42" s="84"/>
      <c r="D42" s="203">
        <v>106680</v>
      </c>
      <c r="E42" s="203">
        <v>106680</v>
      </c>
      <c r="F42" s="12"/>
    </row>
    <row r="43" spans="1:6" s="10" customFormat="1" ht="15.75" hidden="1">
      <c r="A43" s="89" t="s">
        <v>302</v>
      </c>
      <c r="B43" s="17">
        <v>2</v>
      </c>
      <c r="C43" s="84"/>
      <c r="D43" s="84"/>
      <c r="E43" s="84"/>
      <c r="F43" s="12"/>
    </row>
    <row r="44" spans="1:6" s="10" customFormat="1" ht="31.5">
      <c r="A44" s="112" t="s">
        <v>451</v>
      </c>
      <c r="B44" s="17"/>
      <c r="C44" s="84">
        <f>SUM(C32:C43)</f>
        <v>0</v>
      </c>
      <c r="D44" s="84">
        <f>SUM(D32:D43)</f>
        <v>1152880</v>
      </c>
      <c r="E44" s="84">
        <f>SUM(E32:E43)</f>
        <v>1152880</v>
      </c>
      <c r="F44" s="12"/>
    </row>
    <row r="45" spans="1:6" s="10" customFormat="1" ht="15.75">
      <c r="A45" s="64" t="s">
        <v>636</v>
      </c>
      <c r="B45" s="17">
        <v>2</v>
      </c>
      <c r="C45" s="84"/>
      <c r="D45" s="84">
        <v>105029</v>
      </c>
      <c r="E45" s="84">
        <v>105029</v>
      </c>
      <c r="F45" s="12"/>
    </row>
    <row r="46" spans="1:6" s="10" customFormat="1" ht="15.75">
      <c r="A46" s="112" t="s">
        <v>452</v>
      </c>
      <c r="B46" s="17"/>
      <c r="C46" s="84">
        <f>SUM(C45)</f>
        <v>0</v>
      </c>
      <c r="D46" s="84">
        <f>SUM(D45)</f>
        <v>105029</v>
      </c>
      <c r="E46" s="84">
        <f>SUM(E45)</f>
        <v>105029</v>
      </c>
      <c r="F46" s="12"/>
    </row>
    <row r="47" spans="1:6" s="10" customFormat="1" ht="15.75" hidden="1">
      <c r="A47" s="64"/>
      <c r="B47" s="17"/>
      <c r="C47" s="84"/>
      <c r="D47" s="84"/>
      <c r="E47" s="84"/>
      <c r="F47" s="12"/>
    </row>
    <row r="48" spans="1:6" s="10" customFormat="1" ht="15.75" hidden="1">
      <c r="A48" s="64" t="s">
        <v>304</v>
      </c>
      <c r="B48" s="17"/>
      <c r="C48" s="84"/>
      <c r="D48" s="84"/>
      <c r="E48" s="84"/>
      <c r="F48" s="12"/>
    </row>
    <row r="49" spans="1:6" s="10" customFormat="1" ht="15.75" hidden="1">
      <c r="A49" s="64"/>
      <c r="B49" s="17"/>
      <c r="C49" s="84"/>
      <c r="D49" s="84"/>
      <c r="E49" s="84"/>
      <c r="F49" s="12"/>
    </row>
    <row r="50" spans="1:6" s="10" customFormat="1" ht="31.5" hidden="1">
      <c r="A50" s="64" t="s">
        <v>307</v>
      </c>
      <c r="B50" s="17"/>
      <c r="C50" s="84"/>
      <c r="D50" s="84"/>
      <c r="E50" s="84"/>
      <c r="F50" s="12"/>
    </row>
    <row r="51" spans="1:6" s="10" customFormat="1" ht="15.75" hidden="1">
      <c r="A51" s="64"/>
      <c r="B51" s="17"/>
      <c r="C51" s="84"/>
      <c r="D51" s="84"/>
      <c r="E51" s="84"/>
      <c r="F51" s="12"/>
    </row>
    <row r="52" spans="1:6" s="10" customFormat="1" ht="31.5" hidden="1">
      <c r="A52" s="64" t="s">
        <v>306</v>
      </c>
      <c r="B52" s="17"/>
      <c r="C52" s="84"/>
      <c r="D52" s="84"/>
      <c r="E52" s="84"/>
      <c r="F52" s="12"/>
    </row>
    <row r="53" spans="1:6" s="10" customFormat="1" ht="15.75" hidden="1">
      <c r="A53" s="64"/>
      <c r="B53" s="17"/>
      <c r="C53" s="84"/>
      <c r="D53" s="84"/>
      <c r="E53" s="84"/>
      <c r="F53" s="12"/>
    </row>
    <row r="54" spans="1:6" s="10" customFormat="1" ht="31.5" hidden="1">
      <c r="A54" s="64" t="s">
        <v>305</v>
      </c>
      <c r="B54" s="17"/>
      <c r="C54" s="84"/>
      <c r="D54" s="84"/>
      <c r="E54" s="84"/>
      <c r="F54" s="12"/>
    </row>
    <row r="55" spans="1:6" s="10" customFormat="1" ht="15.75">
      <c r="A55" s="89" t="s">
        <v>543</v>
      </c>
      <c r="B55" s="17">
        <v>2</v>
      </c>
      <c r="C55" s="84"/>
      <c r="D55" s="84"/>
      <c r="E55" s="84"/>
      <c r="F55" s="12"/>
    </row>
    <row r="56" spans="1:6" s="10" customFormat="1" ht="15.75">
      <c r="A56" s="89" t="s">
        <v>544</v>
      </c>
      <c r="B56" s="17">
        <v>2</v>
      </c>
      <c r="C56" s="84">
        <v>110400</v>
      </c>
      <c r="D56" s="84"/>
      <c r="E56" s="84"/>
      <c r="F56" s="12"/>
    </row>
    <row r="57" spans="1:6" s="10" customFormat="1" ht="15.75">
      <c r="A57" s="89" t="s">
        <v>545</v>
      </c>
      <c r="B57" s="17">
        <v>2</v>
      </c>
      <c r="C57" s="84">
        <v>25044</v>
      </c>
      <c r="D57" s="84"/>
      <c r="E57" s="84"/>
      <c r="F57" s="12"/>
    </row>
    <row r="58" spans="1:6" s="10" customFormat="1" ht="31.5">
      <c r="A58" s="89" t="s">
        <v>546</v>
      </c>
      <c r="B58" s="17">
        <v>2</v>
      </c>
      <c r="C58" s="84">
        <v>105029</v>
      </c>
      <c r="D58" s="84"/>
      <c r="E58" s="84"/>
      <c r="F58" s="12"/>
    </row>
    <row r="59" spans="1:6" s="10" customFormat="1" ht="15.75">
      <c r="A59" s="111" t="s">
        <v>492</v>
      </c>
      <c r="B59" s="102"/>
      <c r="C59" s="84">
        <f>SUM(C55:C58)</f>
        <v>240473</v>
      </c>
      <c r="D59" s="84">
        <f>SUM(D55:D58)</f>
        <v>0</v>
      </c>
      <c r="E59" s="84">
        <f>SUM(E55:E58)</f>
        <v>0</v>
      </c>
      <c r="F59" s="12"/>
    </row>
    <row r="60" spans="1:6" s="10" customFormat="1" ht="15.75" hidden="1">
      <c r="A60" s="89" t="s">
        <v>167</v>
      </c>
      <c r="B60" s="102">
        <v>2</v>
      </c>
      <c r="C60" s="84"/>
      <c r="D60" s="84"/>
      <c r="E60" s="84"/>
      <c r="F60" s="12"/>
    </row>
    <row r="61" spans="1:6" s="10" customFormat="1" ht="15.75" hidden="1">
      <c r="A61" s="89" t="s">
        <v>308</v>
      </c>
      <c r="B61" s="102">
        <v>2</v>
      </c>
      <c r="C61" s="84"/>
      <c r="D61" s="84"/>
      <c r="E61" s="84"/>
      <c r="F61" s="12"/>
    </row>
    <row r="62" spans="1:6" s="10" customFormat="1" ht="15.75" hidden="1">
      <c r="A62" s="89" t="s">
        <v>168</v>
      </c>
      <c r="B62" s="102">
        <v>2</v>
      </c>
      <c r="C62" s="84"/>
      <c r="D62" s="84"/>
      <c r="E62" s="84"/>
      <c r="F62" s="12"/>
    </row>
    <row r="63" spans="1:6" s="10" customFormat="1" ht="15.75" hidden="1">
      <c r="A63" s="111" t="s">
        <v>170</v>
      </c>
      <c r="B63" s="102"/>
      <c r="C63" s="84">
        <f>SUM(C60:C62)</f>
        <v>0</v>
      </c>
      <c r="D63" s="84">
        <f>SUM(D60:D62)</f>
        <v>0</v>
      </c>
      <c r="E63" s="84">
        <f>SUM(E60:E62)</f>
        <v>0</v>
      </c>
      <c r="F63" s="12"/>
    </row>
    <row r="64" spans="1:6" s="10" customFormat="1" ht="15.75">
      <c r="A64" s="89" t="s">
        <v>547</v>
      </c>
      <c r="B64" s="102">
        <v>2</v>
      </c>
      <c r="C64" s="84">
        <v>808569</v>
      </c>
      <c r="D64" s="84">
        <v>808569</v>
      </c>
      <c r="E64" s="84">
        <v>808569</v>
      </c>
      <c r="F64" s="12"/>
    </row>
    <row r="65" spans="1:6" s="10" customFormat="1" ht="15.75">
      <c r="A65" s="89" t="s">
        <v>637</v>
      </c>
      <c r="B65" s="102">
        <v>2</v>
      </c>
      <c r="C65" s="84"/>
      <c r="D65" s="84">
        <v>70485</v>
      </c>
      <c r="E65" s="84">
        <v>70485</v>
      </c>
      <c r="F65" s="12"/>
    </row>
    <row r="66" spans="1:6" s="10" customFormat="1" ht="15.75">
      <c r="A66" s="111" t="s">
        <v>171</v>
      </c>
      <c r="B66" s="102"/>
      <c r="C66" s="84">
        <f>SUM(C64:C65)</f>
        <v>808569</v>
      </c>
      <c r="D66" s="84">
        <f>SUM(D64:D65)</f>
        <v>879054</v>
      </c>
      <c r="E66" s="84">
        <f>SUM(E64:E65)</f>
        <v>879054</v>
      </c>
      <c r="F66" s="12"/>
    </row>
    <row r="67" spans="1:6" s="10" customFormat="1" ht="15.75" hidden="1">
      <c r="A67" s="89" t="s">
        <v>142</v>
      </c>
      <c r="B67" s="17">
        <v>2</v>
      </c>
      <c r="C67" s="84"/>
      <c r="D67" s="84"/>
      <c r="E67" s="84"/>
      <c r="F67" s="12"/>
    </row>
    <row r="68" spans="1:6" s="10" customFormat="1" ht="15.75" hidden="1">
      <c r="A68" s="89" t="s">
        <v>468</v>
      </c>
      <c r="B68" s="104">
        <v>2</v>
      </c>
      <c r="C68" s="84"/>
      <c r="D68" s="84"/>
      <c r="E68" s="84"/>
      <c r="F68" s="12"/>
    </row>
    <row r="69" spans="1:6" s="10" customFormat="1" ht="15.75" hidden="1">
      <c r="A69" s="89" t="s">
        <v>477</v>
      </c>
      <c r="B69" s="104">
        <v>2</v>
      </c>
      <c r="C69" s="84"/>
      <c r="D69" s="84"/>
      <c r="E69" s="84"/>
      <c r="F69" s="12"/>
    </row>
    <row r="70" spans="1:6" s="10" customFormat="1" ht="15.75" hidden="1">
      <c r="A70" s="89" t="s">
        <v>469</v>
      </c>
      <c r="B70" s="104">
        <v>2</v>
      </c>
      <c r="C70" s="84"/>
      <c r="D70" s="84"/>
      <c r="E70" s="84"/>
      <c r="F70" s="12"/>
    </row>
    <row r="71" spans="1:6" s="10" customFormat="1" ht="15.75" hidden="1">
      <c r="A71" s="89" t="s">
        <v>478</v>
      </c>
      <c r="B71" s="104">
        <v>2</v>
      </c>
      <c r="C71" s="84"/>
      <c r="D71" s="84"/>
      <c r="E71" s="84"/>
      <c r="F71" s="12"/>
    </row>
    <row r="72" spans="1:6" s="10" customFormat="1" ht="15.75" hidden="1">
      <c r="A72" s="89" t="s">
        <v>470</v>
      </c>
      <c r="B72" s="104">
        <v>2</v>
      </c>
      <c r="C72" s="84"/>
      <c r="D72" s="84"/>
      <c r="E72" s="84"/>
      <c r="F72" s="12"/>
    </row>
    <row r="73" spans="1:6" s="10" customFormat="1" ht="15.75" hidden="1">
      <c r="A73" s="89" t="s">
        <v>479</v>
      </c>
      <c r="B73" s="104">
        <v>2</v>
      </c>
      <c r="C73" s="84"/>
      <c r="D73" s="84"/>
      <c r="E73" s="84"/>
      <c r="F73" s="12"/>
    </row>
    <row r="74" spans="1:6" s="10" customFormat="1" ht="15.75">
      <c r="A74" s="89" t="s">
        <v>638</v>
      </c>
      <c r="B74" s="17">
        <v>2</v>
      </c>
      <c r="C74" s="84"/>
      <c r="D74" s="84">
        <v>40000</v>
      </c>
      <c r="E74" s="84">
        <v>40000</v>
      </c>
      <c r="F74" s="12"/>
    </row>
    <row r="75" spans="1:6" s="10" customFormat="1" ht="15.75" hidden="1">
      <c r="A75" s="89" t="s">
        <v>131</v>
      </c>
      <c r="B75" s="17"/>
      <c r="C75" s="84"/>
      <c r="D75" s="84"/>
      <c r="E75" s="84"/>
      <c r="F75" s="12"/>
    </row>
    <row r="76" spans="1:6" s="10" customFormat="1" ht="31.5">
      <c r="A76" s="111" t="s">
        <v>172</v>
      </c>
      <c r="B76" s="17"/>
      <c r="C76" s="84">
        <f>SUM(C67:C75)</f>
        <v>0</v>
      </c>
      <c r="D76" s="84">
        <f>SUM(D67:D75)</f>
        <v>40000</v>
      </c>
      <c r="E76" s="84">
        <f>SUM(E67:E75)</f>
        <v>40000</v>
      </c>
      <c r="F76" s="12"/>
    </row>
    <row r="77" spans="1:6" s="10" customFormat="1" ht="15.75" hidden="1">
      <c r="A77" s="89" t="s">
        <v>480</v>
      </c>
      <c r="B77" s="104">
        <v>2</v>
      </c>
      <c r="C77" s="84"/>
      <c r="D77" s="84"/>
      <c r="E77" s="84"/>
      <c r="F77" s="12"/>
    </row>
    <row r="78" spans="1:6" s="10" customFormat="1" ht="15.75" hidden="1">
      <c r="A78" s="89" t="s">
        <v>481</v>
      </c>
      <c r="B78" s="104">
        <v>2</v>
      </c>
      <c r="C78" s="84"/>
      <c r="D78" s="84"/>
      <c r="E78" s="84"/>
      <c r="F78" s="12"/>
    </row>
    <row r="79" spans="1:6" s="10" customFormat="1" ht="15.75" hidden="1">
      <c r="A79" s="89" t="s">
        <v>482</v>
      </c>
      <c r="B79" s="104">
        <v>2</v>
      </c>
      <c r="C79" s="84"/>
      <c r="D79" s="84"/>
      <c r="E79" s="84"/>
      <c r="F79" s="12"/>
    </row>
    <row r="80" spans="1:6" s="10" customFormat="1" ht="15.75" hidden="1">
      <c r="A80" s="89" t="s">
        <v>483</v>
      </c>
      <c r="B80" s="104">
        <v>2</v>
      </c>
      <c r="C80" s="84"/>
      <c r="D80" s="84"/>
      <c r="E80" s="84"/>
      <c r="F80" s="12"/>
    </row>
    <row r="81" spans="1:6" s="10" customFormat="1" ht="15.75" hidden="1">
      <c r="A81" s="89" t="s">
        <v>484</v>
      </c>
      <c r="B81" s="104">
        <v>2</v>
      </c>
      <c r="C81" s="84"/>
      <c r="D81" s="84"/>
      <c r="E81" s="84"/>
      <c r="F81" s="12"/>
    </row>
    <row r="82" spans="1:6" s="10" customFormat="1" ht="15.75" hidden="1">
      <c r="A82" s="89" t="s">
        <v>485</v>
      </c>
      <c r="B82" s="104">
        <v>2</v>
      </c>
      <c r="C82" s="84"/>
      <c r="D82" s="84"/>
      <c r="E82" s="84"/>
      <c r="F82" s="12"/>
    </row>
    <row r="83" spans="1:6" s="10" customFormat="1" ht="15.75" hidden="1">
      <c r="A83" s="89" t="s">
        <v>486</v>
      </c>
      <c r="B83" s="17">
        <v>2</v>
      </c>
      <c r="C83" s="84"/>
      <c r="D83" s="84"/>
      <c r="E83" s="84"/>
      <c r="F83" s="12"/>
    </row>
    <row r="84" spans="1:6" s="10" customFormat="1" ht="15.75" hidden="1">
      <c r="A84" s="89" t="s">
        <v>487</v>
      </c>
      <c r="B84" s="17">
        <v>2</v>
      </c>
      <c r="C84" s="84"/>
      <c r="D84" s="84"/>
      <c r="E84" s="84"/>
      <c r="F84" s="12"/>
    </row>
    <row r="85" spans="1:6" s="10" customFormat="1" ht="15.75" hidden="1">
      <c r="A85" s="89" t="s">
        <v>131</v>
      </c>
      <c r="B85" s="17"/>
      <c r="C85" s="84"/>
      <c r="D85" s="84"/>
      <c r="E85" s="84"/>
      <c r="F85" s="12"/>
    </row>
    <row r="86" spans="1:6" s="10" customFormat="1" ht="15.75" hidden="1">
      <c r="A86" s="89" t="s">
        <v>131</v>
      </c>
      <c r="B86" s="17"/>
      <c r="C86" s="84"/>
      <c r="D86" s="84"/>
      <c r="E86" s="84"/>
      <c r="F86" s="12"/>
    </row>
    <row r="87" spans="1:6" s="10" customFormat="1" ht="15.75" hidden="1">
      <c r="A87" s="111" t="s">
        <v>309</v>
      </c>
      <c r="B87" s="17"/>
      <c r="C87" s="84">
        <f>SUM(C77:C86)</f>
        <v>0</v>
      </c>
      <c r="D87" s="84">
        <f>SUM(D77:D86)</f>
        <v>0</v>
      </c>
      <c r="E87" s="84">
        <f>SUM(E77:E86)</f>
        <v>0</v>
      </c>
      <c r="F87" s="12"/>
    </row>
    <row r="88" spans="1:6" s="10" customFormat="1" ht="15.75" hidden="1">
      <c r="A88" s="64"/>
      <c r="B88" s="17"/>
      <c r="C88" s="84"/>
      <c r="D88" s="84"/>
      <c r="E88" s="84"/>
      <c r="F88" s="12"/>
    </row>
    <row r="89" spans="1:6" s="10" customFormat="1" ht="15.75" hidden="1">
      <c r="A89" s="64"/>
      <c r="B89" s="17"/>
      <c r="C89" s="84"/>
      <c r="D89" s="84"/>
      <c r="E89" s="84"/>
      <c r="F89" s="12"/>
    </row>
    <row r="90" spans="1:6" s="10" customFormat="1" ht="31.5">
      <c r="A90" s="112" t="s">
        <v>310</v>
      </c>
      <c r="B90" s="17"/>
      <c r="C90" s="84">
        <f>C59+C63+C66+C76+C87</f>
        <v>1049042</v>
      </c>
      <c r="D90" s="84">
        <f>D59+D63+D66+D76+D87</f>
        <v>919054</v>
      </c>
      <c r="E90" s="84">
        <f>E59+E63+E66+E76+E87</f>
        <v>919054</v>
      </c>
      <c r="F90" s="12"/>
    </row>
    <row r="91" spans="1:6" s="10" customFormat="1" ht="31.5">
      <c r="A91" s="43" t="s">
        <v>280</v>
      </c>
      <c r="B91" s="104"/>
      <c r="C91" s="86">
        <f>SUM(C92:C92:C94)</f>
        <v>13112827</v>
      </c>
      <c r="D91" s="86">
        <f>SUM(D92:D92:D94)</f>
        <v>14642173</v>
      </c>
      <c r="E91" s="86">
        <f>SUM(E92:E92:E94)</f>
        <v>14653375</v>
      </c>
      <c r="F91" s="12"/>
    </row>
    <row r="92" spans="1:6" s="10" customFormat="1" ht="15.75">
      <c r="A92" s="89" t="s">
        <v>408</v>
      </c>
      <c r="B92" s="102">
        <v>1</v>
      </c>
      <c r="C92" s="84">
        <f>SUMIF($B$6:$B$91,"1",C$6:C$91)</f>
        <v>0</v>
      </c>
      <c r="D92" s="84">
        <f>SUMIF($B$6:$B$91,"1",D$6:D$91)</f>
        <v>0</v>
      </c>
      <c r="E92" s="84">
        <f>SUMIF($B$6:$B$91,"1",E$6:E$91)</f>
        <v>0</v>
      </c>
      <c r="F92" s="12"/>
    </row>
    <row r="93" spans="1:6" s="10" customFormat="1" ht="15.75">
      <c r="A93" s="89" t="s">
        <v>245</v>
      </c>
      <c r="B93" s="102">
        <v>2</v>
      </c>
      <c r="C93" s="84">
        <f>SUMIF($B$6:$B$91,"2",C$6:C$91)</f>
        <v>13112827</v>
      </c>
      <c r="D93" s="84">
        <f>SUMIF($B$6:$B$91,"2",D$6:D$91)</f>
        <v>14642173</v>
      </c>
      <c r="E93" s="84">
        <f>SUMIF($B$6:$B$91,"2",E$6:E$91)</f>
        <v>14653375</v>
      </c>
      <c r="F93" s="12"/>
    </row>
    <row r="94" spans="1:6" s="10" customFormat="1" ht="15.75">
      <c r="A94" s="89" t="s">
        <v>137</v>
      </c>
      <c r="B94" s="102">
        <v>3</v>
      </c>
      <c r="C94" s="84">
        <f>SUMIF($B$6:$B$91,"3",C$6:C$91)</f>
        <v>0</v>
      </c>
      <c r="D94" s="84">
        <f>SUMIF($B$6:$B$91,"3",D$6:D$91)</f>
        <v>0</v>
      </c>
      <c r="E94" s="84">
        <f>SUMIF($B$6:$B$91,"3",E$6:E$91)</f>
        <v>0</v>
      </c>
      <c r="F94" s="12"/>
    </row>
    <row r="95" spans="1:6" s="10" customFormat="1" ht="31.5">
      <c r="A95" s="68" t="s">
        <v>311</v>
      </c>
      <c r="B95" s="17"/>
      <c r="C95" s="86"/>
      <c r="D95" s="86"/>
      <c r="E95" s="86"/>
      <c r="F95" s="12"/>
    </row>
    <row r="96" spans="1:6" s="10" customFormat="1" ht="15.75" hidden="1">
      <c r="A96" s="89" t="s">
        <v>169</v>
      </c>
      <c r="B96" s="17">
        <v>2</v>
      </c>
      <c r="C96" s="84"/>
      <c r="D96" s="84"/>
      <c r="E96" s="84"/>
      <c r="F96" s="12"/>
    </row>
    <row r="97" spans="1:6" s="10" customFormat="1" ht="15.75" hidden="1">
      <c r="A97" s="89" t="s">
        <v>313</v>
      </c>
      <c r="B97" s="17">
        <v>2</v>
      </c>
      <c r="C97" s="84"/>
      <c r="D97" s="84"/>
      <c r="E97" s="84"/>
      <c r="F97" s="12"/>
    </row>
    <row r="98" spans="1:6" s="10" customFormat="1" ht="31.5" hidden="1">
      <c r="A98" s="89" t="s">
        <v>314</v>
      </c>
      <c r="B98" s="17">
        <v>2</v>
      </c>
      <c r="C98" s="84"/>
      <c r="D98" s="84"/>
      <c r="E98" s="84"/>
      <c r="F98" s="12"/>
    </row>
    <row r="99" spans="1:6" s="10" customFormat="1" ht="31.5" hidden="1">
      <c r="A99" s="89" t="s">
        <v>315</v>
      </c>
      <c r="B99" s="17">
        <v>2</v>
      </c>
      <c r="C99" s="84"/>
      <c r="D99" s="84"/>
      <c r="E99" s="84"/>
      <c r="F99" s="12"/>
    </row>
    <row r="100" spans="1:6" s="10" customFormat="1" ht="31.5" hidden="1">
      <c r="A100" s="89" t="s">
        <v>316</v>
      </c>
      <c r="B100" s="17">
        <v>2</v>
      </c>
      <c r="C100" s="84"/>
      <c r="D100" s="84"/>
      <c r="E100" s="84"/>
      <c r="F100" s="12"/>
    </row>
    <row r="101" spans="1:6" s="10" customFormat="1" ht="18.75" customHeight="1">
      <c r="A101" s="89" t="s">
        <v>317</v>
      </c>
      <c r="B101" s="17">
        <v>2</v>
      </c>
      <c r="C101" s="84"/>
      <c r="D101" s="84">
        <v>343000</v>
      </c>
      <c r="E101" s="84">
        <v>343000</v>
      </c>
      <c r="F101" s="12"/>
    </row>
    <row r="102" spans="1:6" s="10" customFormat="1" ht="31.5">
      <c r="A102" s="111" t="s">
        <v>318</v>
      </c>
      <c r="B102" s="17"/>
      <c r="C102" s="84">
        <f>SUM(C96:C101)</f>
        <v>0</v>
      </c>
      <c r="D102" s="84">
        <f>SUM(D96:D101)</f>
        <v>343000</v>
      </c>
      <c r="E102" s="84">
        <f>SUM(E96:E101)</f>
        <v>343000</v>
      </c>
      <c r="F102" s="12"/>
    </row>
    <row r="103" spans="1:6" s="10" customFormat="1" ht="15.75" hidden="1">
      <c r="A103" s="89"/>
      <c r="B103" s="17"/>
      <c r="C103" s="84"/>
      <c r="D103" s="84"/>
      <c r="E103" s="84"/>
      <c r="F103" s="12"/>
    </row>
    <row r="104" spans="1:6" s="10" customFormat="1" ht="15.75" hidden="1">
      <c r="A104" s="89"/>
      <c r="B104" s="17"/>
      <c r="C104" s="84"/>
      <c r="D104" s="84"/>
      <c r="E104" s="84"/>
      <c r="F104" s="12"/>
    </row>
    <row r="105" spans="1:6" s="10" customFormat="1" ht="15.75">
      <c r="A105" s="111" t="s">
        <v>319</v>
      </c>
      <c r="B105" s="17"/>
      <c r="C105" s="84">
        <f>SUM(C103:C104)</f>
        <v>0</v>
      </c>
      <c r="D105" s="84">
        <f>SUM(D103:D104)</f>
        <v>0</v>
      </c>
      <c r="E105" s="84">
        <f>SUM(E103:E104)</f>
        <v>0</v>
      </c>
      <c r="F105" s="12"/>
    </row>
    <row r="106" spans="1:6" s="10" customFormat="1" ht="31.5">
      <c r="A106" s="112" t="s">
        <v>320</v>
      </c>
      <c r="B106" s="17"/>
      <c r="C106" s="84">
        <f>C102+C105</f>
        <v>0</v>
      </c>
      <c r="D106" s="84">
        <f>D102+D105</f>
        <v>343000</v>
      </c>
      <c r="E106" s="84">
        <f>E102+E105</f>
        <v>343000</v>
      </c>
      <c r="F106" s="12"/>
    </row>
    <row r="107" spans="1:6" s="10" customFormat="1" ht="15.75" hidden="1">
      <c r="A107" s="64"/>
      <c r="B107" s="17"/>
      <c r="C107" s="84"/>
      <c r="D107" s="84"/>
      <c r="E107" s="84"/>
      <c r="F107" s="12"/>
    </row>
    <row r="108" spans="1:6" s="10" customFormat="1" ht="31.5" hidden="1">
      <c r="A108" s="64" t="s">
        <v>321</v>
      </c>
      <c r="B108" s="17"/>
      <c r="C108" s="84"/>
      <c r="D108" s="84"/>
      <c r="E108" s="84"/>
      <c r="F108" s="12"/>
    </row>
    <row r="109" spans="1:6" s="10" customFormat="1" ht="15.75" hidden="1">
      <c r="A109" s="64"/>
      <c r="B109" s="17"/>
      <c r="C109" s="84"/>
      <c r="D109" s="84"/>
      <c r="E109" s="84"/>
      <c r="F109" s="12"/>
    </row>
    <row r="110" spans="1:6" s="10" customFormat="1" ht="31.5" hidden="1">
      <c r="A110" s="64" t="s">
        <v>322</v>
      </c>
      <c r="B110" s="17"/>
      <c r="C110" s="84"/>
      <c r="D110" s="84"/>
      <c r="E110" s="84"/>
      <c r="F110" s="12"/>
    </row>
    <row r="111" spans="1:6" s="10" customFormat="1" ht="15.75" hidden="1">
      <c r="A111" s="64"/>
      <c r="B111" s="17"/>
      <c r="C111" s="84"/>
      <c r="D111" s="84"/>
      <c r="E111" s="84"/>
      <c r="F111" s="12"/>
    </row>
    <row r="112" spans="1:6" s="10" customFormat="1" ht="31.5" hidden="1">
      <c r="A112" s="64" t="s">
        <v>323</v>
      </c>
      <c r="B112" s="17"/>
      <c r="C112" s="84"/>
      <c r="D112" s="84"/>
      <c r="E112" s="84"/>
      <c r="F112" s="12"/>
    </row>
    <row r="113" spans="1:6" s="10" customFormat="1" ht="31.5">
      <c r="A113" s="89" t="s">
        <v>502</v>
      </c>
      <c r="B113" s="17">
        <v>2</v>
      </c>
      <c r="C113" s="84">
        <v>1500000</v>
      </c>
      <c r="D113" s="84">
        <v>1500000</v>
      </c>
      <c r="E113" s="84">
        <v>1500000</v>
      </c>
      <c r="F113" s="12"/>
    </row>
    <row r="114" spans="1:6" s="10" customFormat="1" ht="15.75">
      <c r="A114" s="111" t="s">
        <v>503</v>
      </c>
      <c r="B114" s="17"/>
      <c r="C114" s="84">
        <f>SUM(C112:C113)</f>
        <v>1500000</v>
      </c>
      <c r="D114" s="84">
        <f>SUM(D112:D113)</f>
        <v>1500000</v>
      </c>
      <c r="E114" s="84">
        <f>SUM(E112:E113)</f>
        <v>1500000</v>
      </c>
      <c r="F114" s="12"/>
    </row>
    <row r="115" spans="1:6" s="10" customFormat="1" ht="15.75">
      <c r="A115" s="64" t="s">
        <v>697</v>
      </c>
      <c r="B115" s="17">
        <v>2</v>
      </c>
      <c r="C115" s="84"/>
      <c r="D115" s="84"/>
      <c r="E115" s="84">
        <v>695000</v>
      </c>
      <c r="F115" s="12"/>
    </row>
    <row r="116" spans="1:6" s="10" customFormat="1" ht="15.75">
      <c r="A116" s="112" t="s">
        <v>698</v>
      </c>
      <c r="B116" s="17"/>
      <c r="C116" s="84"/>
      <c r="D116" s="84"/>
      <c r="E116" s="84">
        <f>SUM(E115)</f>
        <v>695000</v>
      </c>
      <c r="F116" s="12"/>
    </row>
    <row r="117" spans="1:6" s="10" customFormat="1" ht="15.75" hidden="1">
      <c r="A117" s="126"/>
      <c r="B117" s="17"/>
      <c r="C117" s="84"/>
      <c r="D117" s="84"/>
      <c r="E117" s="84"/>
      <c r="F117" s="12"/>
    </row>
    <row r="118" spans="1:6" s="10" customFormat="1" ht="15.75" hidden="1">
      <c r="A118" s="126"/>
      <c r="B118" s="17"/>
      <c r="C118" s="84"/>
      <c r="D118" s="84"/>
      <c r="E118" s="84"/>
      <c r="F118" s="12"/>
    </row>
    <row r="119" spans="1:6" s="10" customFormat="1" ht="15.75" hidden="1">
      <c r="A119" s="111" t="s">
        <v>172</v>
      </c>
      <c r="B119" s="17"/>
      <c r="C119" s="84">
        <f>SUM(C117:C118)</f>
        <v>0</v>
      </c>
      <c r="D119" s="84">
        <f>SUM(D117:D118)</f>
        <v>0</v>
      </c>
      <c r="E119" s="84">
        <f>SUM(E117:E118)</f>
        <v>0</v>
      </c>
      <c r="F119" s="12"/>
    </row>
    <row r="120" spans="1:6" s="10" customFormat="1" ht="31.5">
      <c r="A120" s="64" t="s">
        <v>324</v>
      </c>
      <c r="B120" s="17"/>
      <c r="C120" s="84">
        <f>C114+C119+C116</f>
        <v>1500000</v>
      </c>
      <c r="D120" s="84">
        <f>D114+D119+D116</f>
        <v>1500000</v>
      </c>
      <c r="E120" s="84">
        <f>E114+E119+E116</f>
        <v>2195000</v>
      </c>
      <c r="F120" s="12"/>
    </row>
    <row r="121" spans="1:6" s="10" customFormat="1" ht="31.5">
      <c r="A121" s="43" t="s">
        <v>311</v>
      </c>
      <c r="B121" s="104"/>
      <c r="C121" s="86">
        <f>SUM(C122:C122:C124)</f>
        <v>1500000</v>
      </c>
      <c r="D121" s="86">
        <f>SUM(D122:D122:D124)</f>
        <v>1843000</v>
      </c>
      <c r="E121" s="86">
        <f>SUM(E122:E122:E124)</f>
        <v>2538000</v>
      </c>
      <c r="F121" s="12"/>
    </row>
    <row r="122" spans="1:6" s="10" customFormat="1" ht="15.75">
      <c r="A122" s="89" t="s">
        <v>408</v>
      </c>
      <c r="B122" s="102">
        <v>1</v>
      </c>
      <c r="C122" s="84">
        <f>SUMIF($B$95:$B$121,"1",C$95:C$121)</f>
        <v>0</v>
      </c>
      <c r="D122" s="84">
        <f>SUMIF($B$95:$B$121,"1",D$95:D$121)</f>
        <v>0</v>
      </c>
      <c r="E122" s="84">
        <f>SUMIF($B$95:$B$121,"1",E$95:E$121)</f>
        <v>0</v>
      </c>
      <c r="F122" s="12"/>
    </row>
    <row r="123" spans="1:6" s="10" customFormat="1" ht="15.75">
      <c r="A123" s="89" t="s">
        <v>245</v>
      </c>
      <c r="B123" s="102">
        <v>2</v>
      </c>
      <c r="C123" s="84">
        <f>SUMIF($B$95:$B$121,"2",C$95:C$121)</f>
        <v>1500000</v>
      </c>
      <c r="D123" s="84">
        <f>SUMIF($B$95:$B$121,"2",D$95:D$121)</f>
        <v>1843000</v>
      </c>
      <c r="E123" s="84">
        <f>SUMIF($B$95:$B$121,"2",E$95:E$121)</f>
        <v>2538000</v>
      </c>
      <c r="F123" s="12"/>
    </row>
    <row r="124" spans="1:6" s="10" customFormat="1" ht="15.75">
      <c r="A124" s="89" t="s">
        <v>137</v>
      </c>
      <c r="B124" s="102">
        <v>3</v>
      </c>
      <c r="C124" s="84">
        <f>SUMIF($B$95:$B$121,"3",C$95:C$121)</f>
        <v>0</v>
      </c>
      <c r="D124" s="84">
        <f>SUMIF($B$95:$B$121,"3",D$95:D$121)</f>
        <v>0</v>
      </c>
      <c r="E124" s="84">
        <f>SUMIF($B$95:$B$121,"3",E$95:E$121)</f>
        <v>0</v>
      </c>
      <c r="F124" s="12"/>
    </row>
    <row r="125" spans="1:6" s="10" customFormat="1" ht="15.75">
      <c r="A125" s="68" t="s">
        <v>326</v>
      </c>
      <c r="B125" s="17"/>
      <c r="C125" s="86"/>
      <c r="D125" s="86"/>
      <c r="E125" s="86"/>
      <c r="F125" s="12"/>
    </row>
    <row r="126" spans="1:6" s="10" customFormat="1" ht="31.5" hidden="1">
      <c r="A126" s="89" t="s">
        <v>328</v>
      </c>
      <c r="B126" s="17">
        <v>2</v>
      </c>
      <c r="C126" s="84"/>
      <c r="D126" s="84"/>
      <c r="E126" s="84"/>
      <c r="F126" s="12"/>
    </row>
    <row r="127" spans="1:6" s="10" customFormat="1" ht="15.75" hidden="1">
      <c r="A127" s="112" t="s">
        <v>327</v>
      </c>
      <c r="B127" s="17"/>
      <c r="C127" s="84">
        <f>SUM(C126)</f>
        <v>0</v>
      </c>
      <c r="D127" s="84">
        <f>SUM(D126)</f>
        <v>0</v>
      </c>
      <c r="E127" s="84">
        <f>SUM(E126)</f>
        <v>0</v>
      </c>
      <c r="F127" s="12"/>
    </row>
    <row r="128" spans="1:6" s="10" customFormat="1" ht="15.75">
      <c r="A128" s="89" t="s">
        <v>129</v>
      </c>
      <c r="B128" s="17">
        <v>3</v>
      </c>
      <c r="C128" s="84">
        <v>160000</v>
      </c>
      <c r="D128" s="84">
        <v>160000</v>
      </c>
      <c r="E128" s="84">
        <v>160000</v>
      </c>
      <c r="F128" s="12"/>
    </row>
    <row r="129" spans="1:6" s="10" customFormat="1" ht="15.75" hidden="1">
      <c r="A129" s="89" t="s">
        <v>128</v>
      </c>
      <c r="B129" s="17">
        <v>3</v>
      </c>
      <c r="C129" s="84"/>
      <c r="D129" s="84"/>
      <c r="E129" s="84"/>
      <c r="F129" s="12"/>
    </row>
    <row r="130" spans="1:6" s="10" customFormat="1" ht="15.75">
      <c r="A130" s="112" t="s">
        <v>329</v>
      </c>
      <c r="B130" s="17"/>
      <c r="C130" s="84">
        <f>SUM(C128:C129)</f>
        <v>160000</v>
      </c>
      <c r="D130" s="84">
        <f>SUM(D128:D129)</f>
        <v>160000</v>
      </c>
      <c r="E130" s="84">
        <f>SUM(E128:E129)</f>
        <v>160000</v>
      </c>
      <c r="F130" s="12"/>
    </row>
    <row r="131" spans="1:6" s="10" customFormat="1" ht="31.5">
      <c r="A131" s="89" t="s">
        <v>330</v>
      </c>
      <c r="B131" s="17">
        <v>3</v>
      </c>
      <c r="C131" s="84">
        <v>265000</v>
      </c>
      <c r="D131" s="84">
        <v>265000</v>
      </c>
      <c r="E131" s="84">
        <v>265000</v>
      </c>
      <c r="F131" s="12"/>
    </row>
    <row r="132" spans="1:6" s="10" customFormat="1" ht="31.5" hidden="1">
      <c r="A132" s="89" t="s">
        <v>331</v>
      </c>
      <c r="B132" s="17">
        <v>3</v>
      </c>
      <c r="C132" s="84"/>
      <c r="D132" s="84"/>
      <c r="E132" s="84"/>
      <c r="F132" s="12"/>
    </row>
    <row r="133" spans="1:6" s="10" customFormat="1" ht="15.75">
      <c r="A133" s="112" t="s">
        <v>332</v>
      </c>
      <c r="B133" s="17"/>
      <c r="C133" s="84">
        <f>SUM(C131:C132)</f>
        <v>265000</v>
      </c>
      <c r="D133" s="84">
        <f>SUM(D131:D132)</f>
        <v>265000</v>
      </c>
      <c r="E133" s="84">
        <f>SUM(E131:E132)</f>
        <v>265000</v>
      </c>
      <c r="F133" s="12"/>
    </row>
    <row r="134" spans="1:6" s="10" customFormat="1" ht="31.5">
      <c r="A134" s="89" t="s">
        <v>333</v>
      </c>
      <c r="B134" s="17">
        <v>2</v>
      </c>
      <c r="C134" s="84">
        <v>146000</v>
      </c>
      <c r="D134" s="84">
        <v>146000</v>
      </c>
      <c r="E134" s="84">
        <v>146000</v>
      </c>
      <c r="F134" s="12"/>
    </row>
    <row r="135" spans="1:6" s="10" customFormat="1" ht="15.75" hidden="1">
      <c r="A135" s="89" t="s">
        <v>334</v>
      </c>
      <c r="B135" s="17">
        <v>2</v>
      </c>
      <c r="C135" s="84"/>
      <c r="D135" s="84"/>
      <c r="E135" s="84"/>
      <c r="F135" s="12"/>
    </row>
    <row r="136" spans="1:6" s="10" customFormat="1" ht="15.75">
      <c r="A136" s="64" t="s">
        <v>335</v>
      </c>
      <c r="B136" s="17"/>
      <c r="C136" s="84">
        <f>SUM(C134:C135)</f>
        <v>146000</v>
      </c>
      <c r="D136" s="84">
        <f>SUM(D134:D135)</f>
        <v>146000</v>
      </c>
      <c r="E136" s="84">
        <f>SUM(E134:E135)</f>
        <v>146000</v>
      </c>
      <c r="F136" s="12"/>
    </row>
    <row r="137" spans="1:6" s="10" customFormat="1" ht="15.75" hidden="1">
      <c r="A137" s="89" t="s">
        <v>336</v>
      </c>
      <c r="B137" s="17">
        <v>3</v>
      </c>
      <c r="C137" s="84"/>
      <c r="D137" s="84"/>
      <c r="E137" s="84"/>
      <c r="F137" s="12"/>
    </row>
    <row r="138" spans="1:6" s="10" customFormat="1" ht="15.75" hidden="1">
      <c r="A138" s="89" t="s">
        <v>337</v>
      </c>
      <c r="B138" s="17">
        <v>2</v>
      </c>
      <c r="C138" s="84"/>
      <c r="D138" s="84"/>
      <c r="E138" s="84"/>
      <c r="F138" s="12"/>
    </row>
    <row r="139" spans="1:6" s="10" customFormat="1" ht="15.75" hidden="1">
      <c r="A139" s="112" t="s">
        <v>338</v>
      </c>
      <c r="B139" s="17"/>
      <c r="C139" s="84">
        <f>SUM(C137:C138)</f>
        <v>0</v>
      </c>
      <c r="D139" s="84">
        <f>SUM(D137:D138)</f>
        <v>0</v>
      </c>
      <c r="E139" s="84">
        <f>SUM(E137:E138)</f>
        <v>0</v>
      </c>
      <c r="F139" s="12"/>
    </row>
    <row r="140" spans="1:6" s="10" customFormat="1" ht="15.75" hidden="1">
      <c r="A140" s="89" t="s">
        <v>339</v>
      </c>
      <c r="B140" s="17">
        <v>2</v>
      </c>
      <c r="C140" s="84"/>
      <c r="D140" s="84"/>
      <c r="E140" s="84"/>
      <c r="F140" s="12"/>
    </row>
    <row r="141" spans="1:6" s="10" customFormat="1" ht="15.75" hidden="1">
      <c r="A141" s="89" t="s">
        <v>340</v>
      </c>
      <c r="B141" s="17">
        <v>2</v>
      </c>
      <c r="C141" s="84"/>
      <c r="D141" s="84"/>
      <c r="E141" s="84"/>
      <c r="F141" s="12"/>
    </row>
    <row r="142" spans="1:6" s="10" customFormat="1" ht="15.75" hidden="1">
      <c r="A142" s="89" t="s">
        <v>159</v>
      </c>
      <c r="B142" s="17">
        <v>2</v>
      </c>
      <c r="C142" s="84"/>
      <c r="D142" s="84"/>
      <c r="E142" s="84"/>
      <c r="F142" s="12"/>
    </row>
    <row r="143" spans="1:6" s="10" customFormat="1" ht="15.75" hidden="1">
      <c r="A143" s="89" t="s">
        <v>160</v>
      </c>
      <c r="B143" s="17">
        <v>2</v>
      </c>
      <c r="C143" s="84"/>
      <c r="D143" s="84"/>
      <c r="E143" s="84"/>
      <c r="F143" s="12"/>
    </row>
    <row r="144" spans="1:6" s="10" customFormat="1" ht="15.75" hidden="1">
      <c r="A144" s="89" t="s">
        <v>161</v>
      </c>
      <c r="B144" s="17">
        <v>2</v>
      </c>
      <c r="C144" s="84"/>
      <c r="D144" s="84"/>
      <c r="E144" s="84"/>
      <c r="F144" s="12"/>
    </row>
    <row r="145" spans="1:6" s="10" customFormat="1" ht="47.25" hidden="1">
      <c r="A145" s="89" t="s">
        <v>341</v>
      </c>
      <c r="B145" s="17">
        <v>2</v>
      </c>
      <c r="C145" s="84"/>
      <c r="D145" s="84"/>
      <c r="E145" s="84"/>
      <c r="F145" s="12"/>
    </row>
    <row r="146" spans="1:6" s="10" customFormat="1" ht="15.75" hidden="1">
      <c r="A146" s="89" t="s">
        <v>342</v>
      </c>
      <c r="B146" s="17">
        <v>2</v>
      </c>
      <c r="C146" s="84"/>
      <c r="D146" s="84"/>
      <c r="E146" s="84"/>
      <c r="F146" s="12"/>
    </row>
    <row r="147" spans="1:6" s="10" customFormat="1" ht="15.75">
      <c r="A147" s="89" t="s">
        <v>343</v>
      </c>
      <c r="B147" s="17">
        <v>2</v>
      </c>
      <c r="C147" s="84">
        <v>3000</v>
      </c>
      <c r="D147" s="84">
        <v>3000</v>
      </c>
      <c r="E147" s="84">
        <v>3000</v>
      </c>
      <c r="F147" s="12"/>
    </row>
    <row r="148" spans="1:6" s="10" customFormat="1" ht="31.5">
      <c r="A148" s="111" t="s">
        <v>344</v>
      </c>
      <c r="B148" s="17"/>
      <c r="C148" s="84">
        <f>SUM(C147)</f>
        <v>3000</v>
      </c>
      <c r="D148" s="84">
        <f>SUM(D147)</f>
        <v>3000</v>
      </c>
      <c r="E148" s="84">
        <f>SUM(E147)</f>
        <v>3000</v>
      </c>
      <c r="F148" s="12"/>
    </row>
    <row r="149" spans="1:6" s="10" customFormat="1" ht="15.75">
      <c r="A149" s="112" t="s">
        <v>345</v>
      </c>
      <c r="B149" s="17"/>
      <c r="C149" s="84">
        <f>SUM(C140:C146)+C148</f>
        <v>3000</v>
      </c>
      <c r="D149" s="84">
        <f>SUM(D140:D146)+D148</f>
        <v>3000</v>
      </c>
      <c r="E149" s="84">
        <f>SUM(E140:E146)+E148</f>
        <v>3000</v>
      </c>
      <c r="F149" s="12"/>
    </row>
    <row r="150" spans="1:6" s="10" customFormat="1" ht="15.75">
      <c r="A150" s="43" t="s">
        <v>326</v>
      </c>
      <c r="B150" s="104"/>
      <c r="C150" s="86">
        <f>SUM(C151:C151:C153)</f>
        <v>574000</v>
      </c>
      <c r="D150" s="86">
        <f>SUM(D151:D151:D153)</f>
        <v>574000</v>
      </c>
      <c r="E150" s="86">
        <f>SUM(E151:E151:E153)</f>
        <v>574000</v>
      </c>
      <c r="F150" s="12"/>
    </row>
    <row r="151" spans="1:6" s="10" customFormat="1" ht="15.75">
      <c r="A151" s="89" t="s">
        <v>408</v>
      </c>
      <c r="B151" s="102">
        <v>1</v>
      </c>
      <c r="C151" s="84">
        <f>SUMIF($B$125:$B$150,"1",C$125:C$150)</f>
        <v>0</v>
      </c>
      <c r="D151" s="84">
        <f>SUMIF($B$125:$B$150,"1",D$125:D$150)</f>
        <v>0</v>
      </c>
      <c r="E151" s="84">
        <f>SUMIF($B$125:$B$150,"1",E$125:E$150)</f>
        <v>0</v>
      </c>
      <c r="F151" s="12"/>
    </row>
    <row r="152" spans="1:6" s="10" customFormat="1" ht="15.75">
      <c r="A152" s="89" t="s">
        <v>245</v>
      </c>
      <c r="B152" s="102">
        <v>2</v>
      </c>
      <c r="C152" s="84">
        <f>SUMIF($B$125:$B$150,"2",C$125:C$150)</f>
        <v>149000</v>
      </c>
      <c r="D152" s="84">
        <f>SUMIF($B$125:$B$150,"2",D$125:D$150)</f>
        <v>149000</v>
      </c>
      <c r="E152" s="84">
        <f>SUMIF($B$125:$B$150,"2",E$125:E$150)</f>
        <v>149000</v>
      </c>
      <c r="F152" s="12"/>
    </row>
    <row r="153" spans="1:6" s="10" customFormat="1" ht="15.75">
      <c r="A153" s="89" t="s">
        <v>137</v>
      </c>
      <c r="B153" s="102">
        <v>3</v>
      </c>
      <c r="C153" s="84">
        <f>SUMIF($B$125:$B$150,"3",C$125:C$150)</f>
        <v>425000</v>
      </c>
      <c r="D153" s="84">
        <f>SUMIF($B$125:$B$150,"3",D$125:D$150)</f>
        <v>425000</v>
      </c>
      <c r="E153" s="84">
        <f>SUMIF($B$125:$B$150,"3",E$125:E$150)</f>
        <v>425000</v>
      </c>
      <c r="F153" s="12"/>
    </row>
    <row r="154" spans="1:6" s="10" customFormat="1" ht="15.75">
      <c r="A154" s="68" t="s">
        <v>350</v>
      </c>
      <c r="B154" s="17"/>
      <c r="C154" s="86"/>
      <c r="D154" s="86"/>
      <c r="E154" s="86"/>
      <c r="F154" s="12"/>
    </row>
    <row r="155" spans="1:6" s="10" customFormat="1" ht="15.75" hidden="1">
      <c r="A155" s="89" t="s">
        <v>130</v>
      </c>
      <c r="B155" s="17"/>
      <c r="C155" s="86"/>
      <c r="D155" s="86"/>
      <c r="E155" s="86"/>
      <c r="F155" s="12"/>
    </row>
    <row r="156" spans="1:6" s="10" customFormat="1" ht="15.75" hidden="1">
      <c r="A156" s="89" t="s">
        <v>130</v>
      </c>
      <c r="B156" s="17"/>
      <c r="C156" s="86"/>
      <c r="D156" s="86"/>
      <c r="E156" s="86"/>
      <c r="F156" s="12"/>
    </row>
    <row r="157" spans="1:6" s="10" customFormat="1" ht="15.75">
      <c r="A157" s="111" t="s">
        <v>346</v>
      </c>
      <c r="B157" s="17"/>
      <c r="C157" s="84">
        <f>SUM(C155:C156)</f>
        <v>0</v>
      </c>
      <c r="D157" s="84">
        <f>SUM(D155:D156)</f>
        <v>0</v>
      </c>
      <c r="E157" s="84">
        <f>SUM(E155:E156)</f>
        <v>0</v>
      </c>
      <c r="F157" s="12"/>
    </row>
    <row r="158" spans="1:6" s="10" customFormat="1" ht="31.5">
      <c r="A158" s="89" t="s">
        <v>347</v>
      </c>
      <c r="B158" s="17"/>
      <c r="C158" s="84">
        <f>SUM(C159:C160)</f>
        <v>0</v>
      </c>
      <c r="D158" s="84">
        <f>SUM(D159:D160)</f>
        <v>5000</v>
      </c>
      <c r="E158" s="84">
        <f>SUM(E159:E160)</f>
        <v>5000</v>
      </c>
      <c r="F158" s="12"/>
    </row>
    <row r="159" spans="1:6" s="10" customFormat="1" ht="15.75">
      <c r="A159" s="125" t="s">
        <v>463</v>
      </c>
      <c r="B159" s="17">
        <v>2</v>
      </c>
      <c r="C159" s="84"/>
      <c r="D159" s="84"/>
      <c r="E159" s="84"/>
      <c r="F159" s="12"/>
    </row>
    <row r="160" spans="1:6" s="10" customFormat="1" ht="15.75">
      <c r="A160" s="125" t="s">
        <v>504</v>
      </c>
      <c r="B160" s="17">
        <v>2</v>
      </c>
      <c r="C160" s="84"/>
      <c r="D160" s="84">
        <v>5000</v>
      </c>
      <c r="E160" s="84">
        <v>5000</v>
      </c>
      <c r="F160" s="12"/>
    </row>
    <row r="161" spans="1:6" s="10" customFormat="1" ht="31.5" hidden="1">
      <c r="A161" s="89" t="s">
        <v>348</v>
      </c>
      <c r="B161" s="17">
        <v>2</v>
      </c>
      <c r="C161" s="84"/>
      <c r="D161" s="84"/>
      <c r="E161" s="84"/>
      <c r="F161" s="12"/>
    </row>
    <row r="162" spans="1:6" s="10" customFormat="1" ht="15.75">
      <c r="A162" s="89" t="s">
        <v>548</v>
      </c>
      <c r="B162" s="17">
        <v>2</v>
      </c>
      <c r="C162" s="84">
        <v>125000</v>
      </c>
      <c r="D162" s="84">
        <v>190000</v>
      </c>
      <c r="E162" s="84">
        <v>190000</v>
      </c>
      <c r="F162" s="12"/>
    </row>
    <row r="163" spans="1:6" s="10" customFormat="1" ht="15.75">
      <c r="A163" s="112" t="s">
        <v>349</v>
      </c>
      <c r="B163" s="17"/>
      <c r="C163" s="84">
        <f>SUM(C159:C162)</f>
        <v>125000</v>
      </c>
      <c r="D163" s="84">
        <f>SUM(D159:D162)</f>
        <v>195000</v>
      </c>
      <c r="E163" s="84">
        <f>SUM(E159:E162)</f>
        <v>195000</v>
      </c>
      <c r="F163" s="12"/>
    </row>
    <row r="164" spans="1:6" s="10" customFormat="1" ht="15.75" hidden="1">
      <c r="A164" s="89" t="s">
        <v>131</v>
      </c>
      <c r="B164" s="17"/>
      <c r="C164" s="84"/>
      <c r="D164" s="84"/>
      <c r="E164" s="84"/>
      <c r="F164" s="12"/>
    </row>
    <row r="165" spans="1:6" s="10" customFormat="1" ht="15.75" hidden="1">
      <c r="A165" s="89" t="s">
        <v>131</v>
      </c>
      <c r="B165" s="17"/>
      <c r="C165" s="84"/>
      <c r="D165" s="84"/>
      <c r="E165" s="84"/>
      <c r="F165" s="12"/>
    </row>
    <row r="166" spans="1:6" s="10" customFormat="1" ht="15.75" hidden="1">
      <c r="A166" s="111" t="s">
        <v>351</v>
      </c>
      <c r="B166" s="17"/>
      <c r="C166" s="84">
        <f>SUM(C164:C165)</f>
        <v>0</v>
      </c>
      <c r="D166" s="84">
        <f>SUM(D164:D165)</f>
        <v>0</v>
      </c>
      <c r="E166" s="84">
        <f>SUM(E164:E165)</f>
        <v>0</v>
      </c>
      <c r="F166" s="12"/>
    </row>
    <row r="167" spans="1:6" s="10" customFormat="1" ht="15.75" hidden="1">
      <c r="A167" s="89" t="s">
        <v>131</v>
      </c>
      <c r="B167" s="17"/>
      <c r="C167" s="84"/>
      <c r="D167" s="84"/>
      <c r="E167" s="84"/>
      <c r="F167" s="12"/>
    </row>
    <row r="168" spans="1:6" s="10" customFormat="1" ht="15.75" hidden="1">
      <c r="A168" s="89"/>
      <c r="B168" s="17"/>
      <c r="C168" s="84"/>
      <c r="D168" s="84"/>
      <c r="E168" s="84"/>
      <c r="F168" s="12"/>
    </row>
    <row r="169" spans="1:6" s="10" customFormat="1" ht="15.75" hidden="1">
      <c r="A169" s="111" t="s">
        <v>352</v>
      </c>
      <c r="B169" s="17"/>
      <c r="C169" s="84">
        <f>SUM(C167:C168)</f>
        <v>0</v>
      </c>
      <c r="D169" s="84">
        <f>SUM(D167:D168)</f>
        <v>0</v>
      </c>
      <c r="E169" s="84">
        <f>SUM(E167:E168)</f>
        <v>0</v>
      </c>
      <c r="F169" s="12"/>
    </row>
    <row r="170" spans="1:6" s="10" customFormat="1" ht="15.75" hidden="1">
      <c r="A170" s="64" t="s">
        <v>353</v>
      </c>
      <c r="B170" s="17"/>
      <c r="C170" s="84">
        <f>C166+C169</f>
        <v>0</v>
      </c>
      <c r="D170" s="84">
        <f>D166+D169</f>
        <v>0</v>
      </c>
      <c r="E170" s="84">
        <f>E166+E169</f>
        <v>0</v>
      </c>
      <c r="F170" s="12"/>
    </row>
    <row r="171" spans="1:6" s="10" customFormat="1" ht="15.75" hidden="1">
      <c r="A171" s="89" t="s">
        <v>354</v>
      </c>
      <c r="B171" s="17">
        <v>2</v>
      </c>
      <c r="C171" s="84"/>
      <c r="D171" s="84"/>
      <c r="E171" s="84"/>
      <c r="F171" s="12"/>
    </row>
    <row r="172" spans="1:6" s="10" customFormat="1" ht="31.5">
      <c r="A172" s="89" t="s">
        <v>355</v>
      </c>
      <c r="B172" s="17">
        <v>2</v>
      </c>
      <c r="C172" s="84">
        <v>90000</v>
      </c>
      <c r="D172" s="84">
        <v>90000</v>
      </c>
      <c r="E172" s="84">
        <v>90000</v>
      </c>
      <c r="F172" s="12"/>
    </row>
    <row r="173" spans="1:6" s="10" customFormat="1" ht="31.5" hidden="1">
      <c r="A173" s="89" t="s">
        <v>356</v>
      </c>
      <c r="B173" s="17">
        <v>2</v>
      </c>
      <c r="C173" s="84"/>
      <c r="D173" s="84"/>
      <c r="E173" s="84"/>
      <c r="F173" s="12"/>
    </row>
    <row r="174" spans="1:6" s="10" customFormat="1" ht="15.75" hidden="1">
      <c r="A174" s="89" t="s">
        <v>358</v>
      </c>
      <c r="B174" s="17">
        <v>2</v>
      </c>
      <c r="C174" s="84"/>
      <c r="D174" s="84"/>
      <c r="E174" s="84"/>
      <c r="F174" s="12"/>
    </row>
    <row r="175" spans="1:6" s="10" customFormat="1" ht="31.5" hidden="1">
      <c r="A175" s="89" t="s">
        <v>357</v>
      </c>
      <c r="B175" s="17">
        <v>2</v>
      </c>
      <c r="C175" s="84"/>
      <c r="D175" s="84"/>
      <c r="E175" s="84"/>
      <c r="F175" s="12"/>
    </row>
    <row r="176" spans="1:6" s="10" customFormat="1" ht="15.75" hidden="1">
      <c r="A176" s="89" t="s">
        <v>359</v>
      </c>
      <c r="B176" s="17">
        <v>2</v>
      </c>
      <c r="C176" s="84"/>
      <c r="D176" s="84"/>
      <c r="E176" s="84"/>
      <c r="F176" s="12"/>
    </row>
    <row r="177" spans="1:6" s="10" customFormat="1" ht="15.75" hidden="1">
      <c r="A177" s="89" t="s">
        <v>131</v>
      </c>
      <c r="B177" s="17">
        <v>2</v>
      </c>
      <c r="C177" s="84"/>
      <c r="D177" s="84"/>
      <c r="E177" s="84"/>
      <c r="F177" s="12"/>
    </row>
    <row r="178" spans="1:6" s="10" customFormat="1" ht="15.75" hidden="1">
      <c r="A178" s="89" t="s">
        <v>131</v>
      </c>
      <c r="B178" s="17">
        <v>2</v>
      </c>
      <c r="C178" s="84"/>
      <c r="D178" s="84"/>
      <c r="E178" s="84"/>
      <c r="F178" s="12"/>
    </row>
    <row r="179" spans="1:6" s="10" customFormat="1" ht="15.75" hidden="1">
      <c r="A179" s="89" t="s">
        <v>131</v>
      </c>
      <c r="B179" s="17">
        <v>2</v>
      </c>
      <c r="C179" s="84"/>
      <c r="D179" s="84"/>
      <c r="E179" s="84"/>
      <c r="F179" s="12"/>
    </row>
    <row r="180" spans="1:6" s="10" customFormat="1" ht="15.75" hidden="1">
      <c r="A180" s="89" t="s">
        <v>131</v>
      </c>
      <c r="B180" s="17">
        <v>2</v>
      </c>
      <c r="C180" s="84"/>
      <c r="D180" s="84"/>
      <c r="E180" s="84"/>
      <c r="F180" s="12"/>
    </row>
    <row r="181" spans="1:6" s="10" customFormat="1" ht="15.75" hidden="1">
      <c r="A181" s="111" t="s">
        <v>360</v>
      </c>
      <c r="B181" s="17"/>
      <c r="C181" s="84">
        <f>SUM(C177:C180)</f>
        <v>0</v>
      </c>
      <c r="D181" s="84">
        <f>SUM(D177:D180)</f>
        <v>0</v>
      </c>
      <c r="E181" s="84">
        <f>SUM(E177:E180)</f>
        <v>0</v>
      </c>
      <c r="F181" s="12"/>
    </row>
    <row r="182" spans="1:6" s="10" customFormat="1" ht="15.75">
      <c r="A182" s="64" t="s">
        <v>361</v>
      </c>
      <c r="B182" s="17"/>
      <c r="C182" s="84">
        <f>SUM(C171:C176)+C181</f>
        <v>90000</v>
      </c>
      <c r="D182" s="84">
        <f>SUM(D171:D176)+D181</f>
        <v>90000</v>
      </c>
      <c r="E182" s="84">
        <f>SUM(E171:E176)+E181</f>
        <v>90000</v>
      </c>
      <c r="F182" s="12"/>
    </row>
    <row r="183" spans="1:6" s="10" customFormat="1" ht="15.75">
      <c r="A183" s="89" t="s">
        <v>390</v>
      </c>
      <c r="B183" s="17">
        <v>2</v>
      </c>
      <c r="C183" s="84">
        <v>514550</v>
      </c>
      <c r="D183" s="84">
        <v>514550</v>
      </c>
      <c r="E183" s="84">
        <v>514550</v>
      </c>
      <c r="F183" s="12"/>
    </row>
    <row r="184" spans="1:6" s="10" customFormat="1" ht="15.75" hidden="1">
      <c r="A184" s="89" t="s">
        <v>362</v>
      </c>
      <c r="B184" s="17">
        <v>2</v>
      </c>
      <c r="C184" s="84"/>
      <c r="D184" s="84"/>
      <c r="E184" s="84"/>
      <c r="F184" s="12"/>
    </row>
    <row r="185" spans="1:6" s="10" customFormat="1" ht="15.75" hidden="1">
      <c r="A185" s="89" t="s">
        <v>363</v>
      </c>
      <c r="B185" s="17">
        <v>2</v>
      </c>
      <c r="C185" s="84"/>
      <c r="D185" s="84"/>
      <c r="E185" s="84"/>
      <c r="F185" s="12"/>
    </row>
    <row r="186" spans="1:6" s="10" customFormat="1" ht="15.75">
      <c r="A186" s="112" t="s">
        <v>364</v>
      </c>
      <c r="B186" s="17"/>
      <c r="C186" s="84">
        <f>SUM(C183:C185)</f>
        <v>514550</v>
      </c>
      <c r="D186" s="84">
        <f>SUM(D183:D185)</f>
        <v>514550</v>
      </c>
      <c r="E186" s="84">
        <f>SUM(E183:E185)</f>
        <v>514550</v>
      </c>
      <c r="F186" s="12"/>
    </row>
    <row r="187" spans="1:6" s="10" customFormat="1" ht="15.75" hidden="1">
      <c r="A187" s="64" t="s">
        <v>365</v>
      </c>
      <c r="B187" s="17"/>
      <c r="C187" s="84"/>
      <c r="D187" s="84"/>
      <c r="E187" s="84"/>
      <c r="F187" s="12"/>
    </row>
    <row r="188" spans="1:6" s="10" customFormat="1" ht="15.75" hidden="1">
      <c r="A188" s="64" t="s">
        <v>366</v>
      </c>
      <c r="B188" s="17"/>
      <c r="C188" s="84"/>
      <c r="D188" s="84"/>
      <c r="E188" s="84"/>
      <c r="F188" s="12"/>
    </row>
    <row r="189" spans="1:6" s="10" customFormat="1" ht="15.75" hidden="1">
      <c r="A189" s="89" t="s">
        <v>494</v>
      </c>
      <c r="B189" s="17">
        <v>2</v>
      </c>
      <c r="C189" s="84"/>
      <c r="D189" s="84"/>
      <c r="E189" s="84"/>
      <c r="F189" s="12"/>
    </row>
    <row r="190" spans="1:6" s="10" customFormat="1" ht="31.5">
      <c r="A190" s="89" t="s">
        <v>495</v>
      </c>
      <c r="B190" s="17">
        <v>2</v>
      </c>
      <c r="C190" s="84">
        <v>19976</v>
      </c>
      <c r="D190" s="84">
        <v>19976</v>
      </c>
      <c r="E190" s="84">
        <v>19976</v>
      </c>
      <c r="F190" s="12"/>
    </row>
    <row r="191" spans="1:6" s="10" customFormat="1" ht="31.5">
      <c r="A191" s="64" t="s">
        <v>493</v>
      </c>
      <c r="B191" s="17"/>
      <c r="C191" s="84">
        <f>SUM(C189:C190)</f>
        <v>19976</v>
      </c>
      <c r="D191" s="84">
        <f>SUM(D189:D190)</f>
        <v>19976</v>
      </c>
      <c r="E191" s="84">
        <f>SUM(E189:E190)</f>
        <v>19976</v>
      </c>
      <c r="F191" s="12"/>
    </row>
    <row r="192" spans="1:6" s="10" customFormat="1" ht="15.75" hidden="1">
      <c r="A192" s="89" t="s">
        <v>496</v>
      </c>
      <c r="B192" s="17">
        <v>2</v>
      </c>
      <c r="C192" s="84"/>
      <c r="D192" s="84"/>
      <c r="E192" s="84"/>
      <c r="F192" s="12"/>
    </row>
    <row r="193" spans="1:6" s="10" customFormat="1" ht="15.75" hidden="1">
      <c r="A193" s="89" t="s">
        <v>497</v>
      </c>
      <c r="B193" s="17">
        <v>2</v>
      </c>
      <c r="C193" s="84"/>
      <c r="D193" s="84"/>
      <c r="E193" s="84"/>
      <c r="F193" s="12"/>
    </row>
    <row r="194" spans="1:6" s="10" customFormat="1" ht="15.75" hidden="1">
      <c r="A194" s="64" t="s">
        <v>367</v>
      </c>
      <c r="B194" s="108"/>
      <c r="C194" s="84">
        <f>SUM(C192:C193)</f>
        <v>0</v>
      </c>
      <c r="D194" s="84">
        <f>SUM(D192:D193)</f>
        <v>0</v>
      </c>
      <c r="E194" s="84">
        <f>SUM(E192:E193)</f>
        <v>0</v>
      </c>
      <c r="F194" s="12"/>
    </row>
    <row r="195" spans="1:6" s="10" customFormat="1" ht="15.75" hidden="1">
      <c r="A195" s="89" t="s">
        <v>453</v>
      </c>
      <c r="B195" s="108">
        <v>2</v>
      </c>
      <c r="C195" s="84"/>
      <c r="D195" s="84"/>
      <c r="E195" s="84"/>
      <c r="F195" s="12"/>
    </row>
    <row r="196" spans="1:6" s="10" customFormat="1" ht="63" hidden="1">
      <c r="A196" s="89" t="s">
        <v>368</v>
      </c>
      <c r="B196" s="108"/>
      <c r="C196" s="84"/>
      <c r="D196" s="84"/>
      <c r="E196" s="84"/>
      <c r="F196" s="12"/>
    </row>
    <row r="197" spans="1:6" s="10" customFormat="1" ht="31.5" hidden="1">
      <c r="A197" s="89" t="s">
        <v>370</v>
      </c>
      <c r="B197" s="108">
        <v>2</v>
      </c>
      <c r="C197" s="84"/>
      <c r="D197" s="84"/>
      <c r="E197" s="84"/>
      <c r="F197" s="12"/>
    </row>
    <row r="198" spans="1:6" s="10" customFormat="1" ht="15.75" hidden="1">
      <c r="A198" s="89" t="s">
        <v>371</v>
      </c>
      <c r="B198" s="108"/>
      <c r="C198" s="84"/>
      <c r="D198" s="84"/>
      <c r="E198" s="84"/>
      <c r="F198" s="12"/>
    </row>
    <row r="199" spans="1:6" s="10" customFormat="1" ht="15.75" hidden="1">
      <c r="A199" s="111" t="s">
        <v>369</v>
      </c>
      <c r="B199" s="108"/>
      <c r="C199" s="84">
        <f>SUM(C197:C198)</f>
        <v>0</v>
      </c>
      <c r="D199" s="84">
        <f>SUM(D197:D198)</f>
        <v>0</v>
      </c>
      <c r="E199" s="84">
        <f>SUM(E197:E198)</f>
        <v>0</v>
      </c>
      <c r="F199" s="12"/>
    </row>
    <row r="200" spans="1:6" s="10" customFormat="1" ht="15.75" hidden="1">
      <c r="A200" s="89" t="s">
        <v>131</v>
      </c>
      <c r="B200" s="108"/>
      <c r="C200" s="84"/>
      <c r="D200" s="84"/>
      <c r="E200" s="84"/>
      <c r="F200" s="12"/>
    </row>
    <row r="201" spans="1:6" s="10" customFormat="1" ht="15.75" hidden="1">
      <c r="A201" s="89" t="s">
        <v>131</v>
      </c>
      <c r="B201" s="108"/>
      <c r="C201" s="84"/>
      <c r="D201" s="84"/>
      <c r="E201" s="84"/>
      <c r="F201" s="12"/>
    </row>
    <row r="202" spans="1:6" s="10" customFormat="1" ht="31.5" hidden="1">
      <c r="A202" s="111" t="s">
        <v>372</v>
      </c>
      <c r="B202" s="108"/>
      <c r="C202" s="84">
        <f>SUM(C200:C201)</f>
        <v>0</v>
      </c>
      <c r="D202" s="84">
        <f>SUM(D200:D201)</f>
        <v>0</v>
      </c>
      <c r="E202" s="84">
        <f>SUM(E200:E201)</f>
        <v>0</v>
      </c>
      <c r="F202" s="12"/>
    </row>
    <row r="203" spans="1:6" s="10" customFormat="1" ht="15.75" hidden="1">
      <c r="A203" s="64" t="s">
        <v>454</v>
      </c>
      <c r="B203" s="108"/>
      <c r="C203" s="84">
        <f>SUM(C196)+C199+C202</f>
        <v>0</v>
      </c>
      <c r="D203" s="84">
        <f>SUM(D196)+D199+D202</f>
        <v>0</v>
      </c>
      <c r="E203" s="84">
        <f>SUM(E196)+E199+E202</f>
        <v>0</v>
      </c>
      <c r="F203" s="12"/>
    </row>
    <row r="204" spans="1:6" s="10" customFormat="1" ht="15.75">
      <c r="A204" s="43" t="s">
        <v>350</v>
      </c>
      <c r="B204" s="104"/>
      <c r="C204" s="86">
        <f>SUM(C205:C205:C207)</f>
        <v>749526</v>
      </c>
      <c r="D204" s="86">
        <f>SUM(D205:D205:D207)</f>
        <v>819526</v>
      </c>
      <c r="E204" s="86">
        <f>SUM(E205:E205:E207)</f>
        <v>819526</v>
      </c>
      <c r="F204" s="12"/>
    </row>
    <row r="205" spans="1:6" s="10" customFormat="1" ht="15.75">
      <c r="A205" s="89" t="s">
        <v>408</v>
      </c>
      <c r="B205" s="102">
        <v>1</v>
      </c>
      <c r="C205" s="84">
        <f>SUMIF($B$154:$B$204,"1",C$154:C$204)</f>
        <v>0</v>
      </c>
      <c r="D205" s="84">
        <f>SUMIF($B$154:$B$204,"1",D$154:D$204)</f>
        <v>0</v>
      </c>
      <c r="E205" s="84">
        <f>SUMIF($B$154:$B$204,"1",E$154:E$204)</f>
        <v>0</v>
      </c>
      <c r="F205" s="12"/>
    </row>
    <row r="206" spans="1:6" s="10" customFormat="1" ht="15.75">
      <c r="A206" s="89" t="s">
        <v>245</v>
      </c>
      <c r="B206" s="102">
        <v>2</v>
      </c>
      <c r="C206" s="84">
        <f>SUMIF($B$154:$B$204,"2",C$154:C$204)</f>
        <v>749526</v>
      </c>
      <c r="D206" s="84">
        <f>SUMIF($B$154:$B$204,"2",D$154:D$204)</f>
        <v>819526</v>
      </c>
      <c r="E206" s="84">
        <f>SUMIF($B$154:$B$204,"2",E$154:E$204)</f>
        <v>819526</v>
      </c>
      <c r="F206" s="12"/>
    </row>
    <row r="207" spans="1:6" s="10" customFormat="1" ht="15.75">
      <c r="A207" s="89" t="s">
        <v>137</v>
      </c>
      <c r="B207" s="102">
        <v>3</v>
      </c>
      <c r="C207" s="84">
        <f>SUMIF($B$154:$B$204,"3",C$154:C$204)</f>
        <v>0</v>
      </c>
      <c r="D207" s="84">
        <f>SUMIF($B$154:$B$204,"3",D$154:D$204)</f>
        <v>0</v>
      </c>
      <c r="E207" s="84">
        <f>SUMIF($B$154:$B$204,"3",E$154:E$204)</f>
        <v>0</v>
      </c>
      <c r="F207" s="12"/>
    </row>
    <row r="208" spans="1:6" s="10" customFormat="1" ht="15.75" hidden="1">
      <c r="A208" s="68" t="s">
        <v>373</v>
      </c>
      <c r="B208" s="17"/>
      <c r="C208" s="86"/>
      <c r="D208" s="86"/>
      <c r="E208" s="86"/>
      <c r="F208" s="12"/>
    </row>
    <row r="209" spans="1:6" s="10" customFormat="1" ht="15.75" hidden="1">
      <c r="A209" s="89" t="s">
        <v>130</v>
      </c>
      <c r="B209" s="108"/>
      <c r="C209" s="84"/>
      <c r="D209" s="84"/>
      <c r="E209" s="84"/>
      <c r="F209" s="12"/>
    </row>
    <row r="210" spans="1:6" s="10" customFormat="1" ht="15.75" hidden="1">
      <c r="A210" s="112" t="s">
        <v>374</v>
      </c>
      <c r="B210" s="108"/>
      <c r="C210" s="84">
        <f>SUM(C209)</f>
        <v>0</v>
      </c>
      <c r="D210" s="84">
        <f>SUM(D209)</f>
        <v>0</v>
      </c>
      <c r="E210" s="84">
        <f>SUM(E209)</f>
        <v>0</v>
      </c>
      <c r="F210" s="12"/>
    </row>
    <row r="211" spans="1:6" s="10" customFormat="1" ht="15.75" hidden="1">
      <c r="A211" s="89" t="s">
        <v>375</v>
      </c>
      <c r="B211" s="108">
        <v>2</v>
      </c>
      <c r="C211" s="84"/>
      <c r="D211" s="84"/>
      <c r="E211" s="84"/>
      <c r="F211" s="12"/>
    </row>
    <row r="212" spans="1:6" s="10" customFormat="1" ht="15.75" hidden="1">
      <c r="A212" s="89" t="s">
        <v>131</v>
      </c>
      <c r="B212" s="108">
        <v>2</v>
      </c>
      <c r="C212" s="84"/>
      <c r="D212" s="84"/>
      <c r="E212" s="84"/>
      <c r="F212" s="12"/>
    </row>
    <row r="213" spans="1:6" s="10" customFormat="1" ht="15.75" hidden="1">
      <c r="A213" s="89" t="s">
        <v>131</v>
      </c>
      <c r="B213" s="108">
        <v>2</v>
      </c>
      <c r="C213" s="84"/>
      <c r="D213" s="84"/>
      <c r="E213" s="84"/>
      <c r="F213" s="12"/>
    </row>
    <row r="214" spans="1:6" s="10" customFormat="1" ht="31.5" hidden="1">
      <c r="A214" s="111" t="s">
        <v>377</v>
      </c>
      <c r="B214" s="108"/>
      <c r="C214" s="84">
        <f>SUM(C212:C213)</f>
        <v>0</v>
      </c>
      <c r="D214" s="84">
        <f>SUM(D212:D213)</f>
        <v>0</v>
      </c>
      <c r="E214" s="84">
        <f>SUM(E212:E213)</f>
        <v>0</v>
      </c>
      <c r="F214" s="12"/>
    </row>
    <row r="215" spans="1:6" s="10" customFormat="1" ht="15.75" hidden="1">
      <c r="A215" s="64" t="s">
        <v>376</v>
      </c>
      <c r="B215" s="108"/>
      <c r="C215" s="84">
        <f>C211+C214</f>
        <v>0</v>
      </c>
      <c r="D215" s="84">
        <f>D211+D214</f>
        <v>0</v>
      </c>
      <c r="E215" s="84">
        <f>E211+E214</f>
        <v>0</v>
      </c>
      <c r="F215" s="12"/>
    </row>
    <row r="216" spans="1:6" s="10" customFormat="1" ht="15.75" hidden="1">
      <c r="A216" s="89" t="s">
        <v>130</v>
      </c>
      <c r="B216" s="108">
        <v>2</v>
      </c>
      <c r="C216" s="84"/>
      <c r="D216" s="84"/>
      <c r="E216" s="84"/>
      <c r="F216" s="12"/>
    </row>
    <row r="217" spans="1:6" s="10" customFormat="1" ht="15.75" hidden="1">
      <c r="A217" s="89" t="s">
        <v>130</v>
      </c>
      <c r="B217" s="108">
        <v>2</v>
      </c>
      <c r="C217" s="84"/>
      <c r="D217" s="84"/>
      <c r="E217" s="84"/>
      <c r="F217" s="12"/>
    </row>
    <row r="218" spans="1:6" s="10" customFormat="1" ht="15.75" hidden="1">
      <c r="A218" s="89" t="s">
        <v>130</v>
      </c>
      <c r="B218" s="108">
        <v>2</v>
      </c>
      <c r="C218" s="84"/>
      <c r="D218" s="84"/>
      <c r="E218" s="84"/>
      <c r="F218" s="12"/>
    </row>
    <row r="219" spans="1:6" s="10" customFormat="1" ht="15.75" hidden="1">
      <c r="A219" s="112" t="s">
        <v>378</v>
      </c>
      <c r="B219" s="108"/>
      <c r="C219" s="84">
        <f>SUM(C216:C218)</f>
        <v>0</v>
      </c>
      <c r="D219" s="84">
        <f>SUM(D216:D218)</f>
        <v>0</v>
      </c>
      <c r="E219" s="84">
        <f>SUM(E216:E218)</f>
        <v>0</v>
      </c>
      <c r="F219" s="12"/>
    </row>
    <row r="220" spans="1:6" s="10" customFormat="1" ht="15.75" hidden="1">
      <c r="A220" s="89" t="s">
        <v>379</v>
      </c>
      <c r="B220" s="108">
        <v>2</v>
      </c>
      <c r="C220" s="84"/>
      <c r="D220" s="84"/>
      <c r="E220" s="84"/>
      <c r="F220" s="12"/>
    </row>
    <row r="221" spans="1:6" s="10" customFormat="1" ht="15.75" hidden="1">
      <c r="A221" s="89" t="s">
        <v>380</v>
      </c>
      <c r="B221" s="108">
        <v>2</v>
      </c>
      <c r="C221" s="84"/>
      <c r="D221" s="84"/>
      <c r="E221" s="84"/>
      <c r="F221" s="12"/>
    </row>
    <row r="222" spans="1:6" s="10" customFormat="1" ht="15.75" hidden="1">
      <c r="A222" s="64" t="s">
        <v>381</v>
      </c>
      <c r="B222" s="108"/>
      <c r="C222" s="84">
        <f>SUM(C220:C221)</f>
        <v>0</v>
      </c>
      <c r="D222" s="84">
        <f>SUM(D220:D221)</f>
        <v>0</v>
      </c>
      <c r="E222" s="84">
        <f>SUM(E220:E221)</f>
        <v>0</v>
      </c>
      <c r="F222" s="12"/>
    </row>
    <row r="223" spans="1:6" s="10" customFormat="1" ht="15.75" hidden="1">
      <c r="A223" s="64" t="s">
        <v>382</v>
      </c>
      <c r="B223" s="108">
        <v>2</v>
      </c>
      <c r="C223" s="84"/>
      <c r="D223" s="84"/>
      <c r="E223" s="84"/>
      <c r="F223" s="12"/>
    </row>
    <row r="224" spans="1:6" s="10" customFormat="1" ht="15.75" hidden="1">
      <c r="A224" s="43" t="s">
        <v>373</v>
      </c>
      <c r="B224" s="104"/>
      <c r="C224" s="86">
        <f>SUM(C225:C225:C227)</f>
        <v>0</v>
      </c>
      <c r="D224" s="86">
        <f>SUM(D225:D225:D227)</f>
        <v>0</v>
      </c>
      <c r="E224" s="86">
        <f>SUM(E225:E225:E227)</f>
        <v>0</v>
      </c>
      <c r="F224" s="12"/>
    </row>
    <row r="225" spans="1:6" s="10" customFormat="1" ht="15.75" hidden="1">
      <c r="A225" s="89" t="s">
        <v>408</v>
      </c>
      <c r="B225" s="102">
        <v>1</v>
      </c>
      <c r="C225" s="84">
        <f>SUMIF($B$208:$B$224,"1",C$208:C$224)</f>
        <v>0</v>
      </c>
      <c r="D225" s="84">
        <f>SUMIF($B$208:$B$224,"1",D$208:D$224)</f>
        <v>0</v>
      </c>
      <c r="E225" s="84">
        <f>SUMIF($B$208:$B$224,"1",E$208:E$224)</f>
        <v>0</v>
      </c>
      <c r="F225" s="12"/>
    </row>
    <row r="226" spans="1:6" s="10" customFormat="1" ht="15.75" hidden="1">
      <c r="A226" s="89" t="s">
        <v>245</v>
      </c>
      <c r="B226" s="102">
        <v>2</v>
      </c>
      <c r="C226" s="84">
        <f>SUMIF($B$208:$B$224,"2",C$208:C$224)</f>
        <v>0</v>
      </c>
      <c r="D226" s="84">
        <f>SUMIF($B$208:$B$224,"2",D$208:D$224)</f>
        <v>0</v>
      </c>
      <c r="E226" s="84">
        <f>SUMIF($B$208:$B$224,"2",E$208:E$224)</f>
        <v>0</v>
      </c>
      <c r="F226" s="12"/>
    </row>
    <row r="227" spans="1:6" s="10" customFormat="1" ht="15.75" hidden="1">
      <c r="A227" s="89" t="s">
        <v>137</v>
      </c>
      <c r="B227" s="102">
        <v>3</v>
      </c>
      <c r="C227" s="84">
        <f>SUMIF($B$208:$B$224,"3",C$208:C$224)</f>
        <v>0</v>
      </c>
      <c r="D227" s="84">
        <f>SUMIF($B$208:$B$224,"3",D$208:D$224)</f>
        <v>0</v>
      </c>
      <c r="E227" s="84">
        <f>SUMIF($B$208:$B$224,"3",E$208:E$224)</f>
        <v>0</v>
      </c>
      <c r="F227" s="12"/>
    </row>
    <row r="228" spans="1:6" s="10" customFormat="1" ht="15.75">
      <c r="A228" s="68" t="s">
        <v>386</v>
      </c>
      <c r="B228" s="17"/>
      <c r="C228" s="86"/>
      <c r="D228" s="86"/>
      <c r="E228" s="86"/>
      <c r="F228" s="12"/>
    </row>
    <row r="229" spans="1:6" s="10" customFormat="1" ht="15.75" hidden="1">
      <c r="A229" s="89"/>
      <c r="B229" s="17"/>
      <c r="C229" s="86"/>
      <c r="D229" s="86"/>
      <c r="E229" s="86"/>
      <c r="F229" s="12"/>
    </row>
    <row r="230" spans="1:6" s="10" customFormat="1" ht="31.5" hidden="1">
      <c r="A230" s="64" t="s">
        <v>385</v>
      </c>
      <c r="B230" s="17"/>
      <c r="C230" s="84"/>
      <c r="D230" s="84"/>
      <c r="E230" s="84"/>
      <c r="F230" s="12"/>
    </row>
    <row r="231" spans="1:6" s="10" customFormat="1" ht="15.75" hidden="1">
      <c r="A231" s="89" t="s">
        <v>465</v>
      </c>
      <c r="B231" s="17">
        <v>2</v>
      </c>
      <c r="C231" s="84"/>
      <c r="D231" s="84"/>
      <c r="E231" s="84"/>
      <c r="F231" s="12"/>
    </row>
    <row r="232" spans="1:6" s="10" customFormat="1" ht="15.75">
      <c r="A232" s="89" t="s">
        <v>512</v>
      </c>
      <c r="B232" s="17">
        <v>2</v>
      </c>
      <c r="C232" s="84">
        <v>100000</v>
      </c>
      <c r="D232" s="84">
        <v>100000</v>
      </c>
      <c r="E232" s="84">
        <v>100000</v>
      </c>
      <c r="F232" s="12"/>
    </row>
    <row r="233" spans="1:6" s="10" customFormat="1" ht="47.25">
      <c r="A233" s="64" t="s">
        <v>455</v>
      </c>
      <c r="B233" s="17"/>
      <c r="C233" s="84">
        <f>SUM(C231:C232)</f>
        <v>100000</v>
      </c>
      <c r="D233" s="84">
        <f>SUM(D231:D232)</f>
        <v>100000</v>
      </c>
      <c r="E233" s="84">
        <f>SUM(E231:E232)</f>
        <v>100000</v>
      </c>
      <c r="F233" s="12"/>
    </row>
    <row r="234" spans="1:6" s="10" customFormat="1" ht="15.75" hidden="1">
      <c r="A234" s="64"/>
      <c r="B234" s="17"/>
      <c r="C234" s="84"/>
      <c r="D234" s="84"/>
      <c r="E234" s="84"/>
      <c r="F234" s="12"/>
    </row>
    <row r="235" spans="1:6" s="10" customFormat="1" ht="15.75" hidden="1">
      <c r="A235" s="64"/>
      <c r="B235" s="17"/>
      <c r="C235" s="84"/>
      <c r="D235" s="84"/>
      <c r="E235" s="84"/>
      <c r="F235" s="12"/>
    </row>
    <row r="236" spans="1:6" s="10" customFormat="1" ht="15.75" hidden="1">
      <c r="A236" s="64"/>
      <c r="B236" s="17"/>
      <c r="C236" s="84"/>
      <c r="D236" s="84"/>
      <c r="E236" s="84"/>
      <c r="F236" s="12"/>
    </row>
    <row r="237" spans="1:6" s="10" customFormat="1" ht="15.75" hidden="1">
      <c r="A237" s="64" t="s">
        <v>456</v>
      </c>
      <c r="B237" s="17"/>
      <c r="C237" s="84"/>
      <c r="D237" s="84"/>
      <c r="E237" s="84"/>
      <c r="F237" s="12"/>
    </row>
    <row r="238" spans="1:6" s="10" customFormat="1" ht="15.75">
      <c r="A238" s="43" t="s">
        <v>386</v>
      </c>
      <c r="B238" s="104"/>
      <c r="C238" s="86">
        <f>SUM(C239:C239:C241)</f>
        <v>100000</v>
      </c>
      <c r="D238" s="86">
        <f>SUM(D239:D239:D241)</f>
        <v>100000</v>
      </c>
      <c r="E238" s="86">
        <f>SUM(E239:E239:E241)</f>
        <v>100000</v>
      </c>
      <c r="F238" s="12"/>
    </row>
    <row r="239" spans="1:6" s="10" customFormat="1" ht="15.75">
      <c r="A239" s="89" t="s">
        <v>408</v>
      </c>
      <c r="B239" s="102">
        <v>1</v>
      </c>
      <c r="C239" s="84">
        <f>SUMIF($B$228:$B$238,"1",C$228:C$238)</f>
        <v>0</v>
      </c>
      <c r="D239" s="84">
        <f>SUMIF($B$228:$B$238,"1",D$228:D$238)</f>
        <v>0</v>
      </c>
      <c r="E239" s="84">
        <f>SUMIF($B$228:$B$238,"1",E$228:E$238)</f>
        <v>0</v>
      </c>
      <c r="F239" s="12"/>
    </row>
    <row r="240" spans="1:6" s="10" customFormat="1" ht="15.75">
      <c r="A240" s="89" t="s">
        <v>245</v>
      </c>
      <c r="B240" s="102">
        <v>2</v>
      </c>
      <c r="C240" s="84">
        <f>SUMIF($B$228:$B$238,"2",C$228:C$238)</f>
        <v>100000</v>
      </c>
      <c r="D240" s="84">
        <f>SUMIF($B$228:$B$238,"2",D$228:D$238)</f>
        <v>100000</v>
      </c>
      <c r="E240" s="84">
        <f>SUMIF($B$228:$B$238,"2",E$228:E$238)</f>
        <v>100000</v>
      </c>
      <c r="F240" s="12"/>
    </row>
    <row r="241" spans="1:6" s="10" customFormat="1" ht="15.75">
      <c r="A241" s="89" t="s">
        <v>137</v>
      </c>
      <c r="B241" s="102">
        <v>3</v>
      </c>
      <c r="C241" s="84">
        <f>SUMIF($B$228:$B$238,"3",C$228:C$238)</f>
        <v>0</v>
      </c>
      <c r="D241" s="84">
        <f>SUMIF($B$228:$B$238,"3",D$228:D$238)</f>
        <v>0</v>
      </c>
      <c r="E241" s="84">
        <f>SUMIF($B$228:$B$238,"3",E$228:E$238)</f>
        <v>0</v>
      </c>
      <c r="F241" s="12"/>
    </row>
    <row r="242" spans="1:6" s="10" customFormat="1" ht="15.75" hidden="1">
      <c r="A242" s="68" t="s">
        <v>387</v>
      </c>
      <c r="B242" s="17"/>
      <c r="C242" s="86"/>
      <c r="D242" s="86"/>
      <c r="E242" s="86"/>
      <c r="F242" s="12"/>
    </row>
    <row r="243" spans="1:6" s="10" customFormat="1" ht="15.75" hidden="1">
      <c r="A243" s="64"/>
      <c r="B243" s="17"/>
      <c r="C243" s="84"/>
      <c r="D243" s="84"/>
      <c r="E243" s="84"/>
      <c r="F243" s="12"/>
    </row>
    <row r="244" spans="1:6" s="10" customFormat="1" ht="31.5" hidden="1">
      <c r="A244" s="64" t="s">
        <v>388</v>
      </c>
      <c r="B244" s="17"/>
      <c r="C244" s="84"/>
      <c r="D244" s="84"/>
      <c r="E244" s="84"/>
      <c r="F244" s="12"/>
    </row>
    <row r="245" spans="1:6" s="10" customFormat="1" ht="15.75" hidden="1">
      <c r="A245" s="64"/>
      <c r="B245" s="17"/>
      <c r="C245" s="84"/>
      <c r="D245" s="84"/>
      <c r="E245" s="84"/>
      <c r="F245" s="12"/>
    </row>
    <row r="246" spans="1:6" s="10" customFormat="1" ht="31.5" hidden="1">
      <c r="A246" s="64" t="s">
        <v>457</v>
      </c>
      <c r="B246" s="17"/>
      <c r="C246" s="84"/>
      <c r="D246" s="84"/>
      <c r="E246" s="84"/>
      <c r="F246" s="12"/>
    </row>
    <row r="247" spans="1:6" s="10" customFormat="1" ht="15.75" hidden="1">
      <c r="A247" s="64"/>
      <c r="B247" s="17"/>
      <c r="C247" s="84"/>
      <c r="D247" s="84"/>
      <c r="E247" s="84"/>
      <c r="F247" s="12"/>
    </row>
    <row r="248" spans="1:6" s="10" customFormat="1" ht="15.75" hidden="1">
      <c r="A248" s="64"/>
      <c r="B248" s="17"/>
      <c r="C248" s="84"/>
      <c r="D248" s="84"/>
      <c r="E248" s="84"/>
      <c r="F248" s="12"/>
    </row>
    <row r="249" spans="1:6" s="10" customFormat="1" ht="15.75" hidden="1">
      <c r="A249" s="64"/>
      <c r="B249" s="17"/>
      <c r="C249" s="84"/>
      <c r="D249" s="84"/>
      <c r="E249" s="84"/>
      <c r="F249" s="12"/>
    </row>
    <row r="250" spans="1:6" s="10" customFormat="1" ht="15.75" hidden="1">
      <c r="A250" s="64" t="s">
        <v>458</v>
      </c>
      <c r="B250" s="17"/>
      <c r="C250" s="84"/>
      <c r="D250" s="84"/>
      <c r="E250" s="84"/>
      <c r="F250" s="12"/>
    </row>
    <row r="251" spans="1:6" s="10" customFormat="1" ht="15.75" hidden="1">
      <c r="A251" s="43" t="s">
        <v>387</v>
      </c>
      <c r="B251" s="104"/>
      <c r="C251" s="86">
        <f>SUM(C252:C252:C254)</f>
        <v>0</v>
      </c>
      <c r="D251" s="86">
        <f>SUM(D252:D252:D254)</f>
        <v>0</v>
      </c>
      <c r="E251" s="86">
        <f>SUM(E252:E252:E254)</f>
        <v>0</v>
      </c>
      <c r="F251" s="12"/>
    </row>
    <row r="252" spans="1:6" s="10" customFormat="1" ht="15.75" hidden="1">
      <c r="A252" s="89" t="s">
        <v>408</v>
      </c>
      <c r="B252" s="102">
        <v>1</v>
      </c>
      <c r="C252" s="84">
        <f>SUMIF($B$242:$B$251,"1",C$242:C$251)</f>
        <v>0</v>
      </c>
      <c r="D252" s="84">
        <f>SUMIF($B$242:$B$251,"1",D$242:D$251)</f>
        <v>0</v>
      </c>
      <c r="E252" s="84">
        <f>SUMIF($B$242:$B$251,"1",E$242:E$251)</f>
        <v>0</v>
      </c>
      <c r="F252" s="12"/>
    </row>
    <row r="253" spans="1:6" s="10" customFormat="1" ht="15.75" hidden="1">
      <c r="A253" s="89" t="s">
        <v>245</v>
      </c>
      <c r="B253" s="102">
        <v>2</v>
      </c>
      <c r="C253" s="84">
        <f>SUMIF($B$242:$B$251,"2",C$242:C$251)</f>
        <v>0</v>
      </c>
      <c r="D253" s="84">
        <f>SUMIF($B$242:$B$251,"2",D$242:D$251)</f>
        <v>0</v>
      </c>
      <c r="E253" s="84">
        <f>SUMIF($B$242:$B$251,"2",E$242:E$251)</f>
        <v>0</v>
      </c>
      <c r="F253" s="12"/>
    </row>
    <row r="254" spans="1:6" s="10" customFormat="1" ht="15.75" hidden="1">
      <c r="A254" s="89" t="s">
        <v>137</v>
      </c>
      <c r="B254" s="102">
        <v>3</v>
      </c>
      <c r="C254" s="84">
        <f>SUMIF($B$242:$B$251,"3",C$242:C$251)</f>
        <v>0</v>
      </c>
      <c r="D254" s="84">
        <f>SUMIF($B$242:$B$251,"3",D$242:D$251)</f>
        <v>0</v>
      </c>
      <c r="E254" s="84">
        <f>SUMIF($B$242:$B$251,"3",E$242:E$251)</f>
        <v>0</v>
      </c>
      <c r="F254" s="12"/>
    </row>
    <row r="255" spans="1:6" s="10" customFormat="1" ht="49.5">
      <c r="A255" s="69" t="s">
        <v>471</v>
      </c>
      <c r="B255" s="105"/>
      <c r="C255" s="85"/>
      <c r="D255" s="85"/>
      <c r="E255" s="85"/>
      <c r="F255" s="12"/>
    </row>
    <row r="256" spans="1:6" s="10" customFormat="1" ht="16.5">
      <c r="A256" s="68" t="s">
        <v>175</v>
      </c>
      <c r="B256" s="105"/>
      <c r="C256" s="85"/>
      <c r="D256" s="85"/>
      <c r="E256" s="85"/>
      <c r="F256" s="12"/>
    </row>
    <row r="257" spans="1:6" s="10" customFormat="1" ht="15.75" customHeight="1">
      <c r="A257" s="64" t="s">
        <v>231</v>
      </c>
      <c r="B257" s="105">
        <v>2</v>
      </c>
      <c r="C257" s="87">
        <v>1839388</v>
      </c>
      <c r="D257" s="87">
        <v>1839388</v>
      </c>
      <c r="E257" s="87">
        <v>1839388</v>
      </c>
      <c r="F257" s="12"/>
    </row>
    <row r="258" spans="1:6" s="10" customFormat="1" ht="15.75" hidden="1">
      <c r="A258" s="64" t="s">
        <v>461</v>
      </c>
      <c r="B258" s="104">
        <v>2</v>
      </c>
      <c r="C258" s="87"/>
      <c r="D258" s="87"/>
      <c r="E258" s="87"/>
      <c r="F258" s="12"/>
    </row>
    <row r="259" spans="1:6" s="10" customFormat="1" ht="31.5">
      <c r="A259" s="43" t="s">
        <v>175</v>
      </c>
      <c r="B259" s="104"/>
      <c r="C259" s="86">
        <f>SUM(C260:C262)</f>
        <v>1839388</v>
      </c>
      <c r="D259" s="86">
        <f>SUM(D260:D262)</f>
        <v>1839388</v>
      </c>
      <c r="E259" s="86">
        <f>SUM(E260:E262)</f>
        <v>1839388</v>
      </c>
      <c r="F259" s="12"/>
    </row>
    <row r="260" spans="1:6" s="10" customFormat="1" ht="15.75">
      <c r="A260" s="89" t="s">
        <v>408</v>
      </c>
      <c r="B260" s="102">
        <v>1</v>
      </c>
      <c r="C260" s="84">
        <f>SUMIF($B$256:$B$259,"1",C$256:C$259)</f>
        <v>0</v>
      </c>
      <c r="D260" s="84">
        <f>SUMIF($B$256:$B$259,"1",D$256:D$259)</f>
        <v>0</v>
      </c>
      <c r="E260" s="84">
        <f>SUMIF($B$256:$B$259,"1",E$256:E$259)</f>
        <v>0</v>
      </c>
      <c r="F260" s="12"/>
    </row>
    <row r="261" spans="1:6" s="10" customFormat="1" ht="15.75">
      <c r="A261" s="89" t="s">
        <v>245</v>
      </c>
      <c r="B261" s="102">
        <v>2</v>
      </c>
      <c r="C261" s="84">
        <f>SUMIF($B$256:$B$259,"2",C$256:C$259)</f>
        <v>1839388</v>
      </c>
      <c r="D261" s="84">
        <f>SUMIF($B$256:$B$259,"2",D$256:D$259)</f>
        <v>1839388</v>
      </c>
      <c r="E261" s="84">
        <f>SUMIF($B$256:$B$259,"2",E$256:E$259)</f>
        <v>1839388</v>
      </c>
      <c r="F261" s="12"/>
    </row>
    <row r="262" spans="1:6" s="10" customFormat="1" ht="15.75">
      <c r="A262" s="89" t="s">
        <v>137</v>
      </c>
      <c r="B262" s="102">
        <v>3</v>
      </c>
      <c r="C262" s="84">
        <f>SUMIF($B$256:$B$259,"3",C$256:C$259)</f>
        <v>0</v>
      </c>
      <c r="D262" s="84">
        <f>SUMIF($B$256:$B$259,"3",D$256:D$259)</f>
        <v>0</v>
      </c>
      <c r="E262" s="84">
        <f>SUMIF($B$256:$B$259,"3",E$256:E$259)</f>
        <v>0</v>
      </c>
      <c r="F262" s="12"/>
    </row>
    <row r="263" spans="1:6" s="10" customFormat="1" ht="15.75" hidden="1">
      <c r="A263" s="68" t="s">
        <v>176</v>
      </c>
      <c r="B263" s="102"/>
      <c r="C263" s="84"/>
      <c r="D263" s="84"/>
      <c r="E263" s="84"/>
      <c r="F263" s="12"/>
    </row>
    <row r="264" spans="1:6" s="10" customFormat="1" ht="31.5" hidden="1">
      <c r="A264" s="64" t="s">
        <v>231</v>
      </c>
      <c r="B264" s="105">
        <v>2</v>
      </c>
      <c r="C264" s="84"/>
      <c r="D264" s="84"/>
      <c r="E264" s="84"/>
      <c r="F264" s="12"/>
    </row>
    <row r="265" spans="1:6" s="10" customFormat="1" ht="15.75" hidden="1">
      <c r="A265" s="64" t="s">
        <v>461</v>
      </c>
      <c r="B265" s="104">
        <v>2</v>
      </c>
      <c r="C265" s="87"/>
      <c r="D265" s="87"/>
      <c r="E265" s="87"/>
      <c r="F265" s="12"/>
    </row>
    <row r="266" spans="1:6" s="10" customFormat="1" ht="15.75" hidden="1">
      <c r="A266" s="43" t="s">
        <v>176</v>
      </c>
      <c r="B266" s="104"/>
      <c r="C266" s="86">
        <f>SUM(C267:C269)</f>
        <v>0</v>
      </c>
      <c r="D266" s="86">
        <f>SUM(D267:D269)</f>
        <v>0</v>
      </c>
      <c r="E266" s="86">
        <f>SUM(E267:E269)</f>
        <v>0</v>
      </c>
      <c r="F266" s="12"/>
    </row>
    <row r="267" spans="1:6" s="10" customFormat="1" ht="15.75" hidden="1">
      <c r="A267" s="89" t="s">
        <v>408</v>
      </c>
      <c r="B267" s="102">
        <v>1</v>
      </c>
      <c r="C267" s="84">
        <f>SUMIF($B$263:$B$266,"1",C$263:C$266)</f>
        <v>0</v>
      </c>
      <c r="D267" s="84">
        <f>SUMIF($B$263:$B$266,"1",D$263:D$266)</f>
        <v>0</v>
      </c>
      <c r="E267" s="84">
        <f>SUMIF($B$263:$B$266,"1",E$263:E$266)</f>
        <v>0</v>
      </c>
      <c r="F267" s="12"/>
    </row>
    <row r="268" spans="1:6" s="10" customFormat="1" ht="15.75" hidden="1">
      <c r="A268" s="89" t="s">
        <v>245</v>
      </c>
      <c r="B268" s="102">
        <v>2</v>
      </c>
      <c r="C268" s="84">
        <f>SUMIF($B$263:$B$266,"2",C$263:C$266)</f>
        <v>0</v>
      </c>
      <c r="D268" s="84">
        <f>SUMIF($B$263:$B$266,"2",D$263:D$266)</f>
        <v>0</v>
      </c>
      <c r="E268" s="84">
        <f>SUMIF($B$263:$B$266,"2",E$263:E$266)</f>
        <v>0</v>
      </c>
      <c r="F268" s="12"/>
    </row>
    <row r="269" spans="1:6" s="10" customFormat="1" ht="15.75" hidden="1">
      <c r="A269" s="89" t="s">
        <v>137</v>
      </c>
      <c r="B269" s="102">
        <v>3</v>
      </c>
      <c r="C269" s="84">
        <f>SUMIF($B$263:$B$266,"3",C$263:C$266)</f>
        <v>0</v>
      </c>
      <c r="D269" s="84">
        <f>SUMIF($B$263:$B$266,"3",D$263:D$266)</f>
        <v>0</v>
      </c>
      <c r="E269" s="84">
        <f>SUMIF($B$263:$B$266,"3",E$263:E$266)</f>
        <v>0</v>
      </c>
      <c r="F269" s="12"/>
    </row>
    <row r="270" spans="1:6" s="10" customFormat="1" ht="49.5">
      <c r="A270" s="69" t="s">
        <v>96</v>
      </c>
      <c r="B270" s="105"/>
      <c r="C270" s="85"/>
      <c r="D270" s="85"/>
      <c r="E270" s="85"/>
      <c r="F270" s="12"/>
    </row>
    <row r="271" spans="1:6" s="10" customFormat="1" ht="15.75">
      <c r="A271" s="68" t="s">
        <v>173</v>
      </c>
      <c r="B271" s="104"/>
      <c r="C271" s="87"/>
      <c r="D271" s="87"/>
      <c r="E271" s="87"/>
      <c r="F271" s="12"/>
    </row>
    <row r="272" spans="1:6" s="10" customFormat="1" ht="15.75">
      <c r="A272" s="64" t="s">
        <v>230</v>
      </c>
      <c r="B272" s="104"/>
      <c r="C272" s="87"/>
      <c r="D272" s="87"/>
      <c r="E272" s="87"/>
      <c r="F272" s="12"/>
    </row>
    <row r="273" spans="1:6" s="10" customFormat="1" ht="31.5" hidden="1">
      <c r="A273" s="89" t="s">
        <v>459</v>
      </c>
      <c r="B273" s="104"/>
      <c r="C273" s="87"/>
      <c r="D273" s="87"/>
      <c r="E273" s="87"/>
      <c r="F273" s="12"/>
    </row>
    <row r="274" spans="1:6" s="10" customFormat="1" ht="31.5" hidden="1">
      <c r="A274" s="89" t="s">
        <v>242</v>
      </c>
      <c r="B274" s="104"/>
      <c r="C274" s="87"/>
      <c r="D274" s="87"/>
      <c r="E274" s="87"/>
      <c r="F274" s="12"/>
    </row>
    <row r="275" spans="1:6" s="10" customFormat="1" ht="31.5" hidden="1">
      <c r="A275" s="89" t="s">
        <v>460</v>
      </c>
      <c r="B275" s="104"/>
      <c r="C275" s="87"/>
      <c r="D275" s="87"/>
      <c r="E275" s="87"/>
      <c r="F275" s="12"/>
    </row>
    <row r="276" spans="1:6" s="10" customFormat="1" ht="31.5">
      <c r="A276" s="89" t="s">
        <v>721</v>
      </c>
      <c r="B276" s="104">
        <v>2</v>
      </c>
      <c r="C276" s="87"/>
      <c r="D276" s="87"/>
      <c r="E276" s="87">
        <v>497631</v>
      </c>
      <c r="F276" s="12"/>
    </row>
    <row r="277" spans="1:6" s="10" customFormat="1" ht="15.75" hidden="1">
      <c r="A277" s="89" t="s">
        <v>240</v>
      </c>
      <c r="B277" s="104"/>
      <c r="C277" s="87"/>
      <c r="D277" s="87"/>
      <c r="E277" s="87"/>
      <c r="F277" s="12"/>
    </row>
    <row r="278" spans="1:6" s="10" customFormat="1" ht="15.75" hidden="1">
      <c r="A278" s="64" t="s">
        <v>232</v>
      </c>
      <c r="B278" s="104"/>
      <c r="C278" s="87"/>
      <c r="D278" s="87"/>
      <c r="E278" s="87"/>
      <c r="F278" s="12"/>
    </row>
    <row r="279" spans="1:6" s="10" customFormat="1" ht="31.5" hidden="1">
      <c r="A279" s="64" t="s">
        <v>233</v>
      </c>
      <c r="B279" s="104"/>
      <c r="C279" s="87"/>
      <c r="D279" s="87"/>
      <c r="E279" s="87"/>
      <c r="F279" s="12"/>
    </row>
    <row r="280" spans="1:6" s="10" customFormat="1" ht="31.5">
      <c r="A280" s="43" t="s">
        <v>173</v>
      </c>
      <c r="B280" s="104"/>
      <c r="C280" s="86">
        <f>SUM(C281:C283)</f>
        <v>0</v>
      </c>
      <c r="D280" s="86">
        <f>SUM(D281:D283)</f>
        <v>0</v>
      </c>
      <c r="E280" s="86">
        <f>SUM(E281:E283)</f>
        <v>497631</v>
      </c>
      <c r="F280" s="12"/>
    </row>
    <row r="281" spans="1:6" s="10" customFormat="1" ht="15.75">
      <c r="A281" s="89" t="s">
        <v>408</v>
      </c>
      <c r="B281" s="102">
        <v>1</v>
      </c>
      <c r="C281" s="84">
        <f>SUMIF($B$271:$B$280,"1",C$271:C$280)</f>
        <v>0</v>
      </c>
      <c r="D281" s="84">
        <f>SUMIF($B$271:$B$280,"1",D$271:D$280)</f>
        <v>0</v>
      </c>
      <c r="E281" s="84">
        <f>SUMIF($B$271:$B$280,"1",E$271:E$280)</f>
        <v>0</v>
      </c>
      <c r="F281" s="12"/>
    </row>
    <row r="282" spans="1:6" s="10" customFormat="1" ht="15.75">
      <c r="A282" s="89" t="s">
        <v>245</v>
      </c>
      <c r="B282" s="102">
        <v>2</v>
      </c>
      <c r="C282" s="84">
        <f>SUMIF($B$271:$B$280,"2",C$271:C$280)</f>
        <v>0</v>
      </c>
      <c r="D282" s="84">
        <f>SUMIF($B$271:$B$280,"2",D$271:D$280)</f>
        <v>0</v>
      </c>
      <c r="E282" s="84">
        <f>SUMIF($B$271:$B$280,"2",E$271:E$280)</f>
        <v>497631</v>
      </c>
      <c r="F282" s="12"/>
    </row>
    <row r="283" spans="1:6" s="10" customFormat="1" ht="15.75">
      <c r="A283" s="89" t="s">
        <v>137</v>
      </c>
      <c r="B283" s="102">
        <v>3</v>
      </c>
      <c r="C283" s="84">
        <f>SUMIF($B$271:$B$280,"3",C$271:C$280)</f>
        <v>0</v>
      </c>
      <c r="D283" s="84">
        <f>SUMIF($B$271:$B$280,"3",D$271:D$280)</f>
        <v>0</v>
      </c>
      <c r="E283" s="84">
        <f>SUMIF($B$271:$B$280,"3",E$271:E$280)</f>
        <v>0</v>
      </c>
      <c r="F283" s="12"/>
    </row>
    <row r="284" spans="1:6" s="10" customFormat="1" ht="15.75" hidden="1">
      <c r="A284" s="68" t="s">
        <v>174</v>
      </c>
      <c r="B284" s="104"/>
      <c r="C284" s="87"/>
      <c r="D284" s="87"/>
      <c r="E284" s="87"/>
      <c r="F284" s="12"/>
    </row>
    <row r="285" spans="1:6" s="10" customFormat="1" ht="15.75" hidden="1">
      <c r="A285" s="64" t="s">
        <v>230</v>
      </c>
      <c r="B285" s="104"/>
      <c r="C285" s="87"/>
      <c r="D285" s="87"/>
      <c r="E285" s="87"/>
      <c r="F285" s="12"/>
    </row>
    <row r="286" spans="1:6" s="10" customFormat="1" ht="31.5" hidden="1">
      <c r="A286" s="89" t="s">
        <v>459</v>
      </c>
      <c r="B286" s="104"/>
      <c r="C286" s="87"/>
      <c r="D286" s="87"/>
      <c r="E286" s="87"/>
      <c r="F286" s="12"/>
    </row>
    <row r="287" spans="1:6" s="10" customFormat="1" ht="31.5" hidden="1">
      <c r="A287" s="89" t="s">
        <v>242</v>
      </c>
      <c r="B287" s="104"/>
      <c r="C287" s="87"/>
      <c r="D287" s="87"/>
      <c r="E287" s="87"/>
      <c r="F287" s="12"/>
    </row>
    <row r="288" spans="1:6" s="10" customFormat="1" ht="31.5" hidden="1">
      <c r="A288" s="89" t="s">
        <v>460</v>
      </c>
      <c r="B288" s="104"/>
      <c r="C288" s="87"/>
      <c r="D288" s="87"/>
      <c r="E288" s="87"/>
      <c r="F288" s="12"/>
    </row>
    <row r="289" spans="1:6" s="10" customFormat="1" ht="15.75" hidden="1">
      <c r="A289" s="89" t="s">
        <v>241</v>
      </c>
      <c r="B289" s="104"/>
      <c r="C289" s="87"/>
      <c r="D289" s="87"/>
      <c r="E289" s="87"/>
      <c r="F289" s="12"/>
    </row>
    <row r="290" spans="1:6" s="10" customFormat="1" ht="15.75" hidden="1">
      <c r="A290" s="89" t="s">
        <v>240</v>
      </c>
      <c r="B290" s="104"/>
      <c r="C290" s="87"/>
      <c r="D290" s="87"/>
      <c r="E290" s="87"/>
      <c r="F290" s="12"/>
    </row>
    <row r="291" spans="1:6" s="10" customFormat="1" ht="15.75" hidden="1">
      <c r="A291" s="64" t="s">
        <v>232</v>
      </c>
      <c r="B291" s="104"/>
      <c r="C291" s="87"/>
      <c r="D291" s="87"/>
      <c r="E291" s="87"/>
      <c r="F291" s="12"/>
    </row>
    <row r="292" spans="1:6" s="10" customFormat="1" ht="31.5" hidden="1">
      <c r="A292" s="64" t="s">
        <v>233</v>
      </c>
      <c r="B292" s="104"/>
      <c r="C292" s="87"/>
      <c r="D292" s="87"/>
      <c r="E292" s="87"/>
      <c r="F292" s="12"/>
    </row>
    <row r="293" spans="1:6" s="10" customFormat="1" ht="15.75" hidden="1">
      <c r="A293" s="43" t="s">
        <v>174</v>
      </c>
      <c r="B293" s="104"/>
      <c r="C293" s="86">
        <f>SUM(C294:C296)</f>
        <v>0</v>
      </c>
      <c r="D293" s="86">
        <f>SUM(D294:D296)</f>
        <v>0</v>
      </c>
      <c r="E293" s="86">
        <f>SUM(E294:E296)</f>
        <v>0</v>
      </c>
      <c r="F293" s="12"/>
    </row>
    <row r="294" spans="1:6" s="10" customFormat="1" ht="15.75" hidden="1">
      <c r="A294" s="89" t="s">
        <v>408</v>
      </c>
      <c r="B294" s="102">
        <v>1</v>
      </c>
      <c r="C294" s="84">
        <f>SUMIF($B$284:$B$293,"1",C$284:C$293)</f>
        <v>0</v>
      </c>
      <c r="D294" s="84">
        <f>SUMIF($B$284:$B$293,"1",D$284:D$293)</f>
        <v>0</v>
      </c>
      <c r="E294" s="84">
        <f>SUMIF($B$284:$B$293,"1",E$284:E$293)</f>
        <v>0</v>
      </c>
      <c r="F294" s="12"/>
    </row>
    <row r="295" spans="1:6" s="10" customFormat="1" ht="15.75" hidden="1">
      <c r="A295" s="89" t="s">
        <v>245</v>
      </c>
      <c r="B295" s="102">
        <v>2</v>
      </c>
      <c r="C295" s="84">
        <f>SUMIF($B$284:$B$293,"2",C$284:C$293)</f>
        <v>0</v>
      </c>
      <c r="D295" s="84">
        <f>SUMIF($B$284:$B$293,"2",D$284:D$293)</f>
        <v>0</v>
      </c>
      <c r="E295" s="84">
        <f>SUMIF($B$284:$B$293,"2",E$284:E$293)</f>
        <v>0</v>
      </c>
      <c r="F295" s="12"/>
    </row>
    <row r="296" spans="1:6" s="10" customFormat="1" ht="15.75" hidden="1">
      <c r="A296" s="89" t="s">
        <v>137</v>
      </c>
      <c r="B296" s="102">
        <v>3</v>
      </c>
      <c r="C296" s="84">
        <f>SUMIF($B$284:$B$293,"3",C$284:C$293)</f>
        <v>0</v>
      </c>
      <c r="D296" s="84">
        <f>SUMIF($B$284:$B$293,"3",D$284:D$293)</f>
        <v>0</v>
      </c>
      <c r="E296" s="84">
        <f>SUMIF($B$284:$B$293,"3",E$284:E$293)</f>
        <v>0</v>
      </c>
      <c r="F296" s="12"/>
    </row>
    <row r="297" spans="1:6" s="10" customFormat="1" ht="16.5">
      <c r="A297" s="69" t="s">
        <v>97</v>
      </c>
      <c r="B297" s="105"/>
      <c r="C297" s="109">
        <f>C91+C121+C150+C204++C224+C238+C251+C259+C266+C280+C293</f>
        <v>17875741</v>
      </c>
      <c r="D297" s="109">
        <f>D91+D121+D150+D204++D224+D238+D251+D259+D266+D280+D293</f>
        <v>19818087</v>
      </c>
      <c r="E297" s="109">
        <f>E91+E121+E150+E204++E224+E238+E251+E259+E266+E280+E293</f>
        <v>21021920</v>
      </c>
      <c r="F297" s="12"/>
    </row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3"/>
  <sheetViews>
    <sheetView zoomScalePageLayoutView="0" workbookViewId="0" topLeftCell="A1">
      <selection activeCell="R34" sqref="R34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2.28125" style="41" customWidth="1"/>
    <col min="4" max="5" width="12.421875" style="41" customWidth="1"/>
    <col min="6" max="6" width="11.8515625" style="16" customWidth="1"/>
    <col min="7" max="10" width="9.140625" style="16" customWidth="1"/>
    <col min="11" max="16384" width="9.140625" style="16" customWidth="1"/>
  </cols>
  <sheetData>
    <row r="1" spans="1:5" ht="15.75">
      <c r="A1" s="300" t="s">
        <v>529</v>
      </c>
      <c r="B1" s="300"/>
      <c r="C1" s="300"/>
      <c r="D1" s="300"/>
      <c r="E1" s="208"/>
    </row>
    <row r="2" spans="1:5" ht="15.75">
      <c r="A2" s="283" t="s">
        <v>472</v>
      </c>
      <c r="B2" s="283"/>
      <c r="C2" s="283"/>
      <c r="D2" s="16"/>
      <c r="E2" s="16"/>
    </row>
    <row r="3" spans="1:5" ht="15.75">
      <c r="A3" s="45"/>
      <c r="C3" s="45"/>
      <c r="D3" s="45"/>
      <c r="E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696</v>
      </c>
      <c r="E4" s="40" t="s">
        <v>720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6" s="10" customFormat="1" ht="15.75">
      <c r="A7" s="43" t="s">
        <v>181</v>
      </c>
      <c r="B7" s="104"/>
      <c r="C7" s="86">
        <f>SUM(C8:C10)</f>
        <v>6377143</v>
      </c>
      <c r="D7" s="86">
        <f>SUM(D8:D10)</f>
        <v>6432643</v>
      </c>
      <c r="E7" s="86">
        <f>SUM(E8:E10)</f>
        <v>6441463</v>
      </c>
      <c r="F7" s="12"/>
    </row>
    <row r="8" spans="1:6" s="10" customFormat="1" ht="15.75">
      <c r="A8" s="89" t="s">
        <v>408</v>
      </c>
      <c r="B8" s="102">
        <v>1</v>
      </c>
      <c r="C8" s="84">
        <f>COFOG!C48</f>
        <v>0</v>
      </c>
      <c r="D8" s="84">
        <f>COFOG!D48</f>
        <v>0</v>
      </c>
      <c r="E8" s="84">
        <f>COFOG!E48</f>
        <v>0</v>
      </c>
      <c r="F8" s="12"/>
    </row>
    <row r="9" spans="1:6" s="10" customFormat="1" ht="15.75">
      <c r="A9" s="89" t="s">
        <v>245</v>
      </c>
      <c r="B9" s="102">
        <v>2</v>
      </c>
      <c r="C9" s="84">
        <f>COFOG!C49</f>
        <v>5967143</v>
      </c>
      <c r="D9" s="84">
        <f>COFOG!D49</f>
        <v>6022643</v>
      </c>
      <c r="E9" s="84">
        <f>COFOG!E49</f>
        <v>6071005</v>
      </c>
      <c r="F9" s="12"/>
    </row>
    <row r="10" spans="1:6" s="10" customFormat="1" ht="15.75">
      <c r="A10" s="89" t="s">
        <v>137</v>
      </c>
      <c r="B10" s="102">
        <v>3</v>
      </c>
      <c r="C10" s="84">
        <f>COFOG!C50</f>
        <v>410000</v>
      </c>
      <c r="D10" s="84">
        <f>COFOG!D50</f>
        <v>410000</v>
      </c>
      <c r="E10" s="84">
        <f>COFOG!E50</f>
        <v>370458</v>
      </c>
      <c r="F10" s="12"/>
    </row>
    <row r="11" spans="1:6" s="10" customFormat="1" ht="31.5">
      <c r="A11" s="43" t="s">
        <v>183</v>
      </c>
      <c r="B11" s="104"/>
      <c r="C11" s="86">
        <f>SUM(C12:C14)</f>
        <v>1596392</v>
      </c>
      <c r="D11" s="86">
        <f>SUM(D12:D14)</f>
        <v>1611377</v>
      </c>
      <c r="E11" s="86">
        <f>SUM(E12:E14)</f>
        <v>1613759</v>
      </c>
      <c r="F11" s="12"/>
    </row>
    <row r="12" spans="1:6" s="10" customFormat="1" ht="15.75">
      <c r="A12" s="89" t="s">
        <v>408</v>
      </c>
      <c r="B12" s="102">
        <v>1</v>
      </c>
      <c r="C12" s="84">
        <f>COFOG!F48</f>
        <v>0</v>
      </c>
      <c r="D12" s="84">
        <f>COFOG!G48</f>
        <v>0</v>
      </c>
      <c r="E12" s="84">
        <f>COFOG!H48</f>
        <v>0</v>
      </c>
      <c r="F12" s="12"/>
    </row>
    <row r="13" spans="1:6" s="10" customFormat="1" ht="15.75">
      <c r="A13" s="89" t="s">
        <v>245</v>
      </c>
      <c r="B13" s="102">
        <v>2</v>
      </c>
      <c r="C13" s="84">
        <f>COFOG!F49</f>
        <v>1473607</v>
      </c>
      <c r="D13" s="84">
        <f>COFOG!G49</f>
        <v>1488592</v>
      </c>
      <c r="E13" s="84">
        <f>COFOG!H49</f>
        <v>1496543</v>
      </c>
      <c r="F13" s="12"/>
    </row>
    <row r="14" spans="1:6" s="10" customFormat="1" ht="15.75">
      <c r="A14" s="89" t="s">
        <v>137</v>
      </c>
      <c r="B14" s="102">
        <v>3</v>
      </c>
      <c r="C14" s="84">
        <f>COFOG!F50</f>
        <v>122785</v>
      </c>
      <c r="D14" s="84">
        <f>COFOG!G50</f>
        <v>122785</v>
      </c>
      <c r="E14" s="84">
        <f>COFOG!H50</f>
        <v>117216</v>
      </c>
      <c r="F14" s="12"/>
    </row>
    <row r="15" spans="1:6" s="10" customFormat="1" ht="15.75">
      <c r="A15" s="43" t="s">
        <v>184</v>
      </c>
      <c r="B15" s="104"/>
      <c r="C15" s="86">
        <f>SUM(C16:C18)</f>
        <v>4767623</v>
      </c>
      <c r="D15" s="86">
        <f>SUM(D16:D18)</f>
        <v>5220263</v>
      </c>
      <c r="E15" s="86">
        <f>SUM(E16:E18)</f>
        <v>5219167</v>
      </c>
      <c r="F15" s="12"/>
    </row>
    <row r="16" spans="1:6" s="10" customFormat="1" ht="15.75">
      <c r="A16" s="89" t="s">
        <v>408</v>
      </c>
      <c r="B16" s="102">
        <v>1</v>
      </c>
      <c r="C16" s="84">
        <f>COFOG!I48</f>
        <v>0</v>
      </c>
      <c r="D16" s="84">
        <f>COFOG!J48</f>
        <v>0</v>
      </c>
      <c r="E16" s="84">
        <f>COFOG!K48</f>
        <v>0</v>
      </c>
      <c r="F16" s="12"/>
    </row>
    <row r="17" spans="1:6" s="10" customFormat="1" ht="15.75">
      <c r="A17" s="89" t="s">
        <v>245</v>
      </c>
      <c r="B17" s="102">
        <v>2</v>
      </c>
      <c r="C17" s="84">
        <f>COFOG!I49</f>
        <v>4767623</v>
      </c>
      <c r="D17" s="84">
        <f>COFOG!J49</f>
        <v>5220263</v>
      </c>
      <c r="E17" s="84">
        <f>COFOG!K49</f>
        <v>5219167</v>
      </c>
      <c r="F17" s="12"/>
    </row>
    <row r="18" spans="1:6" s="10" customFormat="1" ht="15.75">
      <c r="A18" s="89" t="s">
        <v>137</v>
      </c>
      <c r="B18" s="102">
        <v>3</v>
      </c>
      <c r="C18" s="84">
        <f>COFOG!I50</f>
        <v>0</v>
      </c>
      <c r="D18" s="84">
        <f>COFOG!J50</f>
        <v>0</v>
      </c>
      <c r="E18" s="84">
        <f>COFOG!K50</f>
        <v>0</v>
      </c>
      <c r="F18" s="12"/>
    </row>
    <row r="19" spans="1:6" s="10" customFormat="1" ht="15.75">
      <c r="A19" s="68" t="s">
        <v>185</v>
      </c>
      <c r="B19" s="104"/>
      <c r="C19" s="84"/>
      <c r="D19" s="84"/>
      <c r="E19" s="84"/>
      <c r="F19" s="12"/>
    </row>
    <row r="20" spans="1:6" s="10" customFormat="1" ht="31.5" hidden="1">
      <c r="A20" s="111" t="s">
        <v>188</v>
      </c>
      <c r="B20" s="104"/>
      <c r="C20" s="84">
        <f>SUM(C21:C22)</f>
        <v>0</v>
      </c>
      <c r="D20" s="84">
        <f>SUM(D21:D22)</f>
        <v>0</v>
      </c>
      <c r="E20" s="84">
        <f>SUM(E21:E22)</f>
        <v>0</v>
      </c>
      <c r="F20" s="12"/>
    </row>
    <row r="21" spans="1:6" s="10" customFormat="1" ht="31.5" hidden="1">
      <c r="A21" s="89" t="s">
        <v>194</v>
      </c>
      <c r="B21" s="104">
        <v>2</v>
      </c>
      <c r="C21" s="84"/>
      <c r="D21" s="84"/>
      <c r="E21" s="84"/>
      <c r="F21" s="12"/>
    </row>
    <row r="22" spans="1:6" s="10" customFormat="1" ht="15.75" hidden="1">
      <c r="A22" s="89" t="s">
        <v>195</v>
      </c>
      <c r="B22" s="104">
        <v>2</v>
      </c>
      <c r="C22" s="84"/>
      <c r="D22" s="84"/>
      <c r="E22" s="84"/>
      <c r="F22" s="12"/>
    </row>
    <row r="23" spans="1:6" s="10" customFormat="1" ht="15.75" hidden="1">
      <c r="A23" s="112" t="s">
        <v>186</v>
      </c>
      <c r="B23" s="104"/>
      <c r="C23" s="84">
        <f>SUM(C20:C20)</f>
        <v>0</v>
      </c>
      <c r="D23" s="84">
        <f>SUM(D20:D20)</f>
        <v>0</v>
      </c>
      <c r="E23" s="84">
        <f>SUM(E20:E20)</f>
        <v>0</v>
      </c>
      <c r="F23" s="12"/>
    </row>
    <row r="24" spans="1:6" s="10" customFormat="1" ht="15.75" hidden="1">
      <c r="A24" s="64" t="s">
        <v>196</v>
      </c>
      <c r="B24" s="104"/>
      <c r="C24" s="84"/>
      <c r="D24" s="84"/>
      <c r="E24" s="84"/>
      <c r="F24" s="12"/>
    </row>
    <row r="25" spans="1:6" s="10" customFormat="1" ht="47.25" hidden="1">
      <c r="A25" s="110" t="s">
        <v>193</v>
      </c>
      <c r="B25" s="104">
        <v>2</v>
      </c>
      <c r="C25" s="84"/>
      <c r="D25" s="84"/>
      <c r="E25" s="84"/>
      <c r="F25" s="12"/>
    </row>
    <row r="26" spans="1:6" s="10" customFormat="1" ht="47.25" hidden="1">
      <c r="A26" s="110" t="s">
        <v>193</v>
      </c>
      <c r="B26" s="104">
        <v>3</v>
      </c>
      <c r="C26" s="84"/>
      <c r="D26" s="84"/>
      <c r="E26" s="84"/>
      <c r="F26" s="12"/>
    </row>
    <row r="27" spans="1:6" s="10" customFormat="1" ht="15.75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31.5">
      <c r="A28" s="111" t="s">
        <v>189</v>
      </c>
      <c r="B28" s="104"/>
      <c r="C28" s="84">
        <f>SUM(C29:C29)</f>
        <v>0</v>
      </c>
      <c r="D28" s="84">
        <f>SUM(D29:D29)</f>
        <v>114300</v>
      </c>
      <c r="E28" s="84">
        <f>SUM(E29:E29)</f>
        <v>114300</v>
      </c>
      <c r="F28" s="12"/>
    </row>
    <row r="29" spans="1:6" s="10" customFormat="1" ht="15.75">
      <c r="A29" s="89" t="s">
        <v>442</v>
      </c>
      <c r="B29" s="104">
        <v>2</v>
      </c>
      <c r="C29" s="84"/>
      <c r="D29" s="84">
        <v>114300</v>
      </c>
      <c r="E29" s="84">
        <v>114300</v>
      </c>
      <c r="F29" s="12"/>
    </row>
    <row r="30" spans="1:6" s="10" customFormat="1" ht="15.75" hidden="1">
      <c r="A30" s="89" t="s">
        <v>190</v>
      </c>
      <c r="B30" s="104">
        <v>2</v>
      </c>
      <c r="C30" s="84"/>
      <c r="D30" s="84"/>
      <c r="E30" s="84"/>
      <c r="F30" s="12"/>
    </row>
    <row r="31" spans="1:6" s="10" customFormat="1" ht="31.5" hidden="1">
      <c r="A31" s="89" t="s">
        <v>191</v>
      </c>
      <c r="B31" s="104">
        <v>2</v>
      </c>
      <c r="C31" s="84"/>
      <c r="D31" s="84"/>
      <c r="E31" s="84"/>
      <c r="F31" s="12"/>
    </row>
    <row r="32" spans="1:6" s="10" customFormat="1" ht="15.75">
      <c r="A32" s="89" t="s">
        <v>418</v>
      </c>
      <c r="B32" s="104"/>
      <c r="C32" s="84">
        <f>C33+C48</f>
        <v>544800</v>
      </c>
      <c r="D32" s="84">
        <f>D33+D48</f>
        <v>1004800</v>
      </c>
      <c r="E32" s="84">
        <f>E33+E48</f>
        <v>1004800</v>
      </c>
      <c r="F32" s="12"/>
    </row>
    <row r="33" spans="1:6" s="10" customFormat="1" ht="15.75">
      <c r="A33" s="89" t="s">
        <v>419</v>
      </c>
      <c r="B33" s="104"/>
      <c r="C33" s="84">
        <f>SUM(C34:C47)</f>
        <v>544800</v>
      </c>
      <c r="D33" s="84">
        <f>SUM(D34:D47)</f>
        <v>1004800</v>
      </c>
      <c r="E33" s="84">
        <f>SUM(E34:E47)</f>
        <v>1004800</v>
      </c>
      <c r="F33" s="12"/>
    </row>
    <row r="34" spans="1:6" s="10" customFormat="1" ht="15.75">
      <c r="A34" s="89" t="s">
        <v>421</v>
      </c>
      <c r="B34" s="104">
        <v>2</v>
      </c>
      <c r="C34" s="84">
        <v>50000</v>
      </c>
      <c r="D34" s="84">
        <v>50000</v>
      </c>
      <c r="E34" s="84">
        <v>50000</v>
      </c>
      <c r="F34" s="12"/>
    </row>
    <row r="35" spans="1:6" s="10" customFormat="1" ht="47.25">
      <c r="A35" s="89" t="s">
        <v>429</v>
      </c>
      <c r="B35" s="104">
        <v>2</v>
      </c>
      <c r="C35" s="84">
        <v>154800</v>
      </c>
      <c r="D35" s="84">
        <v>154800</v>
      </c>
      <c r="E35" s="84">
        <v>154800</v>
      </c>
      <c r="F35" s="12"/>
    </row>
    <row r="36" spans="1:6" s="10" customFormat="1" ht="31.5">
      <c r="A36" s="89" t="s">
        <v>606</v>
      </c>
      <c r="B36" s="104">
        <v>2</v>
      </c>
      <c r="C36" s="84"/>
      <c r="D36" s="84">
        <v>100000</v>
      </c>
      <c r="E36" s="84">
        <v>100000</v>
      </c>
      <c r="F36" s="12"/>
    </row>
    <row r="37" spans="1:6" s="10" customFormat="1" ht="31.5">
      <c r="A37" s="89" t="s">
        <v>422</v>
      </c>
      <c r="B37" s="104">
        <v>2</v>
      </c>
      <c r="C37" s="84">
        <v>90000</v>
      </c>
      <c r="D37" s="84">
        <v>150000</v>
      </c>
      <c r="E37" s="84">
        <v>150000</v>
      </c>
      <c r="F37" s="12"/>
    </row>
    <row r="38" spans="1:6" s="10" customFormat="1" ht="31.5" hidden="1">
      <c r="A38" s="89" t="s">
        <v>430</v>
      </c>
      <c r="B38" s="104">
        <v>2</v>
      </c>
      <c r="C38" s="84"/>
      <c r="D38" s="84"/>
      <c r="E38" s="84"/>
      <c r="F38" s="12"/>
    </row>
    <row r="39" spans="1:6" s="10" customFormat="1" ht="31.5">
      <c r="A39" s="89" t="s">
        <v>428</v>
      </c>
      <c r="B39" s="104">
        <v>2</v>
      </c>
      <c r="C39" s="84">
        <v>40000</v>
      </c>
      <c r="D39" s="84">
        <v>40000</v>
      </c>
      <c r="E39" s="84">
        <v>40000</v>
      </c>
      <c r="F39" s="12"/>
    </row>
    <row r="40" spans="1:6" s="10" customFormat="1" ht="15.75">
      <c r="A40" s="89" t="s">
        <v>427</v>
      </c>
      <c r="B40" s="104">
        <v>2</v>
      </c>
      <c r="C40" s="84"/>
      <c r="D40" s="84">
        <v>360000</v>
      </c>
      <c r="E40" s="84">
        <v>360000</v>
      </c>
      <c r="F40" s="12"/>
    </row>
    <row r="41" spans="1:6" s="10" customFormat="1" ht="15.75">
      <c r="A41" s="89" t="s">
        <v>426</v>
      </c>
      <c r="B41" s="104">
        <v>2</v>
      </c>
      <c r="C41" s="84">
        <v>110000</v>
      </c>
      <c r="D41" s="84">
        <v>50000</v>
      </c>
      <c r="E41" s="84">
        <v>50000</v>
      </c>
      <c r="F41" s="12"/>
    </row>
    <row r="42" spans="1:6" s="10" customFormat="1" ht="15.75" hidden="1">
      <c r="A42" s="89" t="s">
        <v>425</v>
      </c>
      <c r="B42" s="104">
        <v>2</v>
      </c>
      <c r="C42" s="84"/>
      <c r="D42" s="84"/>
      <c r="E42" s="84"/>
      <c r="F42" s="12"/>
    </row>
    <row r="43" spans="1:6" s="10" customFormat="1" ht="31.5">
      <c r="A43" s="89" t="s">
        <v>424</v>
      </c>
      <c r="B43" s="104">
        <v>2</v>
      </c>
      <c r="C43" s="84">
        <v>100000</v>
      </c>
      <c r="D43" s="84">
        <v>100000</v>
      </c>
      <c r="E43" s="84">
        <v>100000</v>
      </c>
      <c r="F43" s="12"/>
    </row>
    <row r="44" spans="1:6" s="10" customFormat="1" ht="15.75" hidden="1">
      <c r="A44" s="89" t="s">
        <v>476</v>
      </c>
      <c r="B44" s="104">
        <v>2</v>
      </c>
      <c r="C44" s="84"/>
      <c r="D44" s="84"/>
      <c r="E44" s="84"/>
      <c r="F44" s="12"/>
    </row>
    <row r="45" spans="1:6" s="10" customFormat="1" ht="15.75" hidden="1">
      <c r="A45" s="89" t="s">
        <v>423</v>
      </c>
      <c r="B45" s="104">
        <v>2</v>
      </c>
      <c r="C45" s="84"/>
      <c r="D45" s="84"/>
      <c r="E45" s="84"/>
      <c r="F45" s="12"/>
    </row>
    <row r="46" spans="1:6" s="10" customFormat="1" ht="15.75" hidden="1">
      <c r="A46" s="89" t="s">
        <v>431</v>
      </c>
      <c r="B46" s="104">
        <v>2</v>
      </c>
      <c r="C46" s="84"/>
      <c r="D46" s="84"/>
      <c r="E46" s="84"/>
      <c r="F46" s="12"/>
    </row>
    <row r="47" spans="1:6" s="10" customFormat="1" ht="15.75" hidden="1">
      <c r="A47" s="89" t="s">
        <v>432</v>
      </c>
      <c r="B47" s="104">
        <v>2</v>
      </c>
      <c r="C47" s="84"/>
      <c r="D47" s="84"/>
      <c r="E47" s="84"/>
      <c r="F47" s="12"/>
    </row>
    <row r="48" spans="1:6" s="10" customFormat="1" ht="15.75" hidden="1">
      <c r="A48" s="89" t="s">
        <v>420</v>
      </c>
      <c r="B48" s="104"/>
      <c r="C48" s="84">
        <f>SUM(C49:C58)</f>
        <v>0</v>
      </c>
      <c r="D48" s="84">
        <f>SUM(D49:D58)</f>
        <v>0</v>
      </c>
      <c r="E48" s="84">
        <f>SUM(E49:E58)</f>
        <v>0</v>
      </c>
      <c r="F48" s="12"/>
    </row>
    <row r="49" spans="1:6" s="10" customFormat="1" ht="15.75" hidden="1">
      <c r="A49" s="89" t="s">
        <v>433</v>
      </c>
      <c r="B49" s="104">
        <v>2</v>
      </c>
      <c r="C49" s="84"/>
      <c r="D49" s="84"/>
      <c r="E49" s="84"/>
      <c r="F49" s="12"/>
    </row>
    <row r="50" spans="1:6" s="10" customFormat="1" ht="31.5" hidden="1">
      <c r="A50" s="89" t="s">
        <v>434</v>
      </c>
      <c r="B50" s="104">
        <v>2</v>
      </c>
      <c r="C50" s="84"/>
      <c r="D50" s="84"/>
      <c r="E50" s="84"/>
      <c r="F50" s="12"/>
    </row>
    <row r="51" spans="1:6" s="10" customFormat="1" ht="31.5" hidden="1">
      <c r="A51" s="89" t="s">
        <v>435</v>
      </c>
      <c r="B51" s="104">
        <v>2</v>
      </c>
      <c r="C51" s="84"/>
      <c r="D51" s="84"/>
      <c r="E51" s="84"/>
      <c r="F51" s="12"/>
    </row>
    <row r="52" spans="1:6" s="10" customFormat="1" ht="15.75" hidden="1">
      <c r="A52" s="89" t="s">
        <v>436</v>
      </c>
      <c r="B52" s="104">
        <v>2</v>
      </c>
      <c r="C52" s="84"/>
      <c r="D52" s="84"/>
      <c r="E52" s="84"/>
      <c r="F52" s="12"/>
    </row>
    <row r="53" spans="1:6" s="10" customFormat="1" ht="15.75" hidden="1">
      <c r="A53" s="89" t="s">
        <v>437</v>
      </c>
      <c r="B53" s="104">
        <v>2</v>
      </c>
      <c r="C53" s="84"/>
      <c r="D53" s="84"/>
      <c r="E53" s="84"/>
      <c r="F53" s="12"/>
    </row>
    <row r="54" spans="1:6" s="10" customFormat="1" ht="15.75" hidden="1">
      <c r="A54" s="89" t="s">
        <v>438</v>
      </c>
      <c r="B54" s="104">
        <v>2</v>
      </c>
      <c r="C54" s="84"/>
      <c r="D54" s="84"/>
      <c r="E54" s="84"/>
      <c r="F54" s="12"/>
    </row>
    <row r="55" spans="1:6" s="10" customFormat="1" ht="15.75" hidden="1">
      <c r="A55" s="89" t="s">
        <v>439</v>
      </c>
      <c r="B55" s="104">
        <v>2</v>
      </c>
      <c r="C55" s="84"/>
      <c r="D55" s="84"/>
      <c r="E55" s="84"/>
      <c r="F55" s="12"/>
    </row>
    <row r="56" spans="1:6" s="10" customFormat="1" ht="15.75" hidden="1">
      <c r="A56" s="89" t="s">
        <v>475</v>
      </c>
      <c r="B56" s="104">
        <v>2</v>
      </c>
      <c r="C56" s="84"/>
      <c r="D56" s="84"/>
      <c r="E56" s="84"/>
      <c r="F56" s="12"/>
    </row>
    <row r="57" spans="1:6" s="10" customFormat="1" ht="15.75" hidden="1">
      <c r="A57" s="89" t="s">
        <v>440</v>
      </c>
      <c r="B57" s="104">
        <v>2</v>
      </c>
      <c r="C57" s="84"/>
      <c r="D57" s="84"/>
      <c r="E57" s="84"/>
      <c r="F57" s="12"/>
    </row>
    <row r="58" spans="1:6" s="10" customFormat="1" ht="15.75" hidden="1">
      <c r="A58" s="89" t="s">
        <v>441</v>
      </c>
      <c r="B58" s="104">
        <v>2</v>
      </c>
      <c r="C58" s="84"/>
      <c r="D58" s="84"/>
      <c r="E58" s="84"/>
      <c r="F58" s="12"/>
    </row>
    <row r="59" spans="1:6" s="10" customFormat="1" ht="15.75">
      <c r="A59" s="112" t="s">
        <v>187</v>
      </c>
      <c r="B59" s="104"/>
      <c r="C59" s="84">
        <f>SUM(C30:C32)+SUM(C28:C28)</f>
        <v>544800</v>
      </c>
      <c r="D59" s="84">
        <f>SUM(D30:D32)+SUM(D28:D28)</f>
        <v>1119100</v>
      </c>
      <c r="E59" s="84">
        <f>SUM(E30:E32)+SUM(E28:E28)</f>
        <v>1119100</v>
      </c>
      <c r="F59" s="12"/>
    </row>
    <row r="60" spans="1:6" s="10" customFormat="1" ht="15.75">
      <c r="A60" s="43" t="s">
        <v>185</v>
      </c>
      <c r="B60" s="104"/>
      <c r="C60" s="86">
        <f>SUM(C61:C63)</f>
        <v>544800</v>
      </c>
      <c r="D60" s="86">
        <f>SUM(D61:D63)</f>
        <v>1119100</v>
      </c>
      <c r="E60" s="86">
        <f>SUM(E61:E63)</f>
        <v>1119100</v>
      </c>
      <c r="F60" s="12"/>
    </row>
    <row r="61" spans="1:6" s="10" customFormat="1" ht="15.75">
      <c r="A61" s="89" t="s">
        <v>408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9" t="s">
        <v>245</v>
      </c>
      <c r="B62" s="102">
        <v>2</v>
      </c>
      <c r="C62" s="84">
        <f>SUMIF($B$19:$B$60,"2",C$19:C$60)</f>
        <v>544800</v>
      </c>
      <c r="D62" s="84">
        <f>SUMIF($B$19:$B$60,"2",D$19:D$60)</f>
        <v>1119100</v>
      </c>
      <c r="E62" s="84">
        <f>SUMIF($B$19:$B$60,"2",E$19:E$60)</f>
        <v>1119100</v>
      </c>
      <c r="F62" s="12"/>
    </row>
    <row r="63" spans="1:6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84"/>
      <c r="D64" s="84"/>
      <c r="E64" s="84"/>
      <c r="F64" s="12"/>
    </row>
    <row r="65" spans="1:6" s="10" customFormat="1" ht="15.75" hidden="1">
      <c r="A65" s="64" t="s">
        <v>199</v>
      </c>
      <c r="B65" s="17"/>
      <c r="C65" s="84"/>
      <c r="D65" s="84"/>
      <c r="E65" s="84"/>
      <c r="F65" s="12"/>
    </row>
    <row r="66" spans="1:6" s="10" customFormat="1" ht="31.5">
      <c r="A66" s="64" t="s">
        <v>445</v>
      </c>
      <c r="B66" s="17">
        <v>2</v>
      </c>
      <c r="C66" s="84"/>
      <c r="D66" s="84">
        <v>55360</v>
      </c>
      <c r="E66" s="84">
        <v>55360</v>
      </c>
      <c r="F66" s="12"/>
    </row>
    <row r="67" spans="1:6" s="10" customFormat="1" ht="31.5" hidden="1">
      <c r="A67" s="64" t="s">
        <v>444</v>
      </c>
      <c r="B67" s="17"/>
      <c r="C67" s="84"/>
      <c r="D67" s="84"/>
      <c r="E67" s="84"/>
      <c r="F67" s="12"/>
    </row>
    <row r="68" spans="1:6" s="10" customFormat="1" ht="15.75" hidden="1">
      <c r="A68" s="64" t="s">
        <v>443</v>
      </c>
      <c r="B68" s="17"/>
      <c r="C68" s="84"/>
      <c r="D68" s="84"/>
      <c r="E68" s="84"/>
      <c r="F68" s="12"/>
    </row>
    <row r="69" spans="1:6" s="10" customFormat="1" ht="15.75" hidden="1">
      <c r="A69" s="64"/>
      <c r="B69" s="17"/>
      <c r="C69" s="84"/>
      <c r="D69" s="84"/>
      <c r="E69" s="84"/>
      <c r="F69" s="12"/>
    </row>
    <row r="70" spans="1:6" s="10" customFormat="1" ht="31.5" hidden="1">
      <c r="A70" s="64" t="s">
        <v>197</v>
      </c>
      <c r="B70" s="17"/>
      <c r="C70" s="84"/>
      <c r="D70" s="84"/>
      <c r="E70" s="84"/>
      <c r="F70" s="12"/>
    </row>
    <row r="71" spans="1:6" s="10" customFormat="1" ht="15.75" hidden="1">
      <c r="A71" s="64"/>
      <c r="B71" s="17"/>
      <c r="C71" s="84"/>
      <c r="D71" s="84"/>
      <c r="E71" s="84"/>
      <c r="F71" s="12"/>
    </row>
    <row r="72" spans="1:6" s="10" customFormat="1" ht="31.5" hidden="1">
      <c r="A72" s="64" t="s">
        <v>198</v>
      </c>
      <c r="B72" s="17"/>
      <c r="C72" s="84"/>
      <c r="D72" s="84"/>
      <c r="E72" s="84"/>
      <c r="F72" s="12"/>
    </row>
    <row r="73" spans="1:6" s="10" customFormat="1" ht="15.75" hidden="1">
      <c r="A73" s="64"/>
      <c r="B73" s="17"/>
      <c r="C73" s="84"/>
      <c r="D73" s="84"/>
      <c r="E73" s="84"/>
      <c r="F73" s="12"/>
    </row>
    <row r="74" spans="1:6" s="10" customFormat="1" ht="31.5" hidden="1">
      <c r="A74" s="64" t="s">
        <v>201</v>
      </c>
      <c r="B74" s="17"/>
      <c r="C74" s="84"/>
      <c r="D74" s="84"/>
      <c r="E74" s="84"/>
      <c r="F74" s="12"/>
    </row>
    <row r="75" spans="1:6" s="10" customFormat="1" ht="15.75" hidden="1">
      <c r="A75" s="89" t="s">
        <v>157</v>
      </c>
      <c r="B75" s="104">
        <v>2</v>
      </c>
      <c r="C75" s="84"/>
      <c r="D75" s="84"/>
      <c r="E75" s="84"/>
      <c r="F75" s="12"/>
    </row>
    <row r="76" spans="1:6" s="10" customFormat="1" ht="15.75" hidden="1">
      <c r="A76" s="88" t="s">
        <v>131</v>
      </c>
      <c r="B76" s="17"/>
      <c r="C76" s="84"/>
      <c r="D76" s="84"/>
      <c r="E76" s="84"/>
      <c r="F76" s="12"/>
    </row>
    <row r="77" spans="1:6" s="10" customFormat="1" ht="15.75">
      <c r="A77" s="111" t="s">
        <v>156</v>
      </c>
      <c r="B77" s="17"/>
      <c r="C77" s="84">
        <f>SUM(C75:C76)</f>
        <v>0</v>
      </c>
      <c r="D77" s="84">
        <f>SUM(D75:D76)</f>
        <v>0</v>
      </c>
      <c r="E77" s="84">
        <f>SUM(E75:E76)</f>
        <v>0</v>
      </c>
      <c r="F77" s="12"/>
    </row>
    <row r="78" spans="1:6" s="10" customFormat="1" ht="15.75">
      <c r="A78" s="89" t="s">
        <v>142</v>
      </c>
      <c r="B78" s="17">
        <v>2</v>
      </c>
      <c r="C78" s="84">
        <v>307602</v>
      </c>
      <c r="D78" s="84">
        <v>307602</v>
      </c>
      <c r="E78" s="84">
        <v>307602</v>
      </c>
      <c r="F78" s="12"/>
    </row>
    <row r="79" spans="1:6" s="10" customFormat="1" ht="15.75" hidden="1">
      <c r="A79" s="88" t="s">
        <v>468</v>
      </c>
      <c r="B79" s="104">
        <v>2</v>
      </c>
      <c r="C79" s="84"/>
      <c r="D79" s="84"/>
      <c r="E79" s="84"/>
      <c r="F79" s="12"/>
    </row>
    <row r="80" spans="1:6" s="10" customFormat="1" ht="15.75" hidden="1">
      <c r="A80" s="88" t="s">
        <v>477</v>
      </c>
      <c r="B80" s="104">
        <v>2</v>
      </c>
      <c r="C80" s="84"/>
      <c r="D80" s="84"/>
      <c r="E80" s="84"/>
      <c r="F80" s="12"/>
    </row>
    <row r="81" spans="1:6" s="10" customFormat="1" ht="15.75">
      <c r="A81" s="88" t="s">
        <v>469</v>
      </c>
      <c r="B81" s="104">
        <v>2</v>
      </c>
      <c r="C81" s="84">
        <v>-7896</v>
      </c>
      <c r="D81" s="84">
        <v>-7896</v>
      </c>
      <c r="E81" s="84">
        <v>-7896</v>
      </c>
      <c r="F81" s="12"/>
    </row>
    <row r="82" spans="1:6" s="10" customFormat="1" ht="15.75">
      <c r="A82" s="88" t="s">
        <v>478</v>
      </c>
      <c r="B82" s="104">
        <v>2</v>
      </c>
      <c r="C82" s="84">
        <v>10482</v>
      </c>
      <c r="D82" s="84">
        <v>10482</v>
      </c>
      <c r="E82" s="84">
        <v>10482</v>
      </c>
      <c r="F82" s="12"/>
    </row>
    <row r="83" spans="1:6" s="10" customFormat="1" ht="15.75">
      <c r="A83" s="88" t="s">
        <v>470</v>
      </c>
      <c r="B83" s="104">
        <v>2</v>
      </c>
      <c r="C83" s="84">
        <v>-20023</v>
      </c>
      <c r="D83" s="84">
        <v>-20023</v>
      </c>
      <c r="E83" s="84">
        <v>-20023</v>
      </c>
      <c r="F83" s="12"/>
    </row>
    <row r="84" spans="1:6" s="10" customFormat="1" ht="15.75">
      <c r="A84" s="88" t="s">
        <v>479</v>
      </c>
      <c r="B84" s="104">
        <v>2</v>
      </c>
      <c r="C84" s="84">
        <v>180479</v>
      </c>
      <c r="D84" s="84">
        <v>180479</v>
      </c>
      <c r="E84" s="84">
        <v>180479</v>
      </c>
      <c r="F84" s="12"/>
    </row>
    <row r="85" spans="1:6" s="10" customFormat="1" ht="15.75">
      <c r="A85" s="199" t="s">
        <v>613</v>
      </c>
      <c r="B85" s="104">
        <v>2</v>
      </c>
      <c r="C85" s="84"/>
      <c r="D85" s="84">
        <v>10000</v>
      </c>
      <c r="E85" s="84">
        <v>10000</v>
      </c>
      <c r="F85" s="12"/>
    </row>
    <row r="86" spans="1:6" s="10" customFormat="1" ht="31.5">
      <c r="A86" s="111" t="s">
        <v>202</v>
      </c>
      <c r="B86" s="17"/>
      <c r="C86" s="84">
        <f>SUM(C78:C84)</f>
        <v>470644</v>
      </c>
      <c r="D86" s="84">
        <f>SUM(D78:D85)</f>
        <v>480644</v>
      </c>
      <c r="E86" s="84">
        <f>SUM(E78:E85)</f>
        <v>480644</v>
      </c>
      <c r="F86" s="12"/>
    </row>
    <row r="87" spans="1:6" s="10" customFormat="1" ht="15.75" hidden="1">
      <c r="A87" s="88" t="s">
        <v>480</v>
      </c>
      <c r="B87" s="104">
        <v>2</v>
      </c>
      <c r="C87" s="84"/>
      <c r="D87" s="84"/>
      <c r="E87" s="84"/>
      <c r="F87" s="12"/>
    </row>
    <row r="88" spans="1:6" s="10" customFormat="1" ht="15.75" hidden="1">
      <c r="A88" s="88" t="s">
        <v>481</v>
      </c>
      <c r="B88" s="104">
        <v>2</v>
      </c>
      <c r="C88" s="84"/>
      <c r="D88" s="84"/>
      <c r="E88" s="84"/>
      <c r="F88" s="12"/>
    </row>
    <row r="89" spans="1:6" s="10" customFormat="1" ht="15.75" hidden="1">
      <c r="A89" s="88" t="s">
        <v>482</v>
      </c>
      <c r="B89" s="104">
        <v>2</v>
      </c>
      <c r="C89" s="84"/>
      <c r="D89" s="84"/>
      <c r="E89" s="84"/>
      <c r="F89" s="12"/>
    </row>
    <row r="90" spans="1:6" s="10" customFormat="1" ht="15.75" hidden="1">
      <c r="A90" s="88" t="s">
        <v>483</v>
      </c>
      <c r="B90" s="104">
        <v>2</v>
      </c>
      <c r="C90" s="84"/>
      <c r="D90" s="84"/>
      <c r="E90" s="84"/>
      <c r="F90" s="12"/>
    </row>
    <row r="91" spans="1:6" s="10" customFormat="1" ht="15.75" hidden="1">
      <c r="A91" s="88" t="s">
        <v>484</v>
      </c>
      <c r="B91" s="104">
        <v>2</v>
      </c>
      <c r="C91" s="84"/>
      <c r="D91" s="84"/>
      <c r="E91" s="84"/>
      <c r="F91" s="12"/>
    </row>
    <row r="92" spans="1:6" s="10" customFormat="1" ht="15.75" hidden="1">
      <c r="A92" s="88" t="s">
        <v>485</v>
      </c>
      <c r="B92" s="104">
        <v>2</v>
      </c>
      <c r="C92" s="84"/>
      <c r="D92" s="84"/>
      <c r="E92" s="84"/>
      <c r="F92" s="12"/>
    </row>
    <row r="93" spans="1:6" s="10" customFormat="1" ht="15.75" hidden="1">
      <c r="A93" s="88" t="s">
        <v>486</v>
      </c>
      <c r="B93" s="17">
        <v>2</v>
      </c>
      <c r="C93" s="84"/>
      <c r="D93" s="84"/>
      <c r="E93" s="84"/>
      <c r="F93" s="12"/>
    </row>
    <row r="94" spans="1:6" s="10" customFormat="1" ht="15.75" hidden="1">
      <c r="A94" s="88" t="s">
        <v>487</v>
      </c>
      <c r="B94" s="17">
        <v>2</v>
      </c>
      <c r="C94" s="84"/>
      <c r="D94" s="84"/>
      <c r="E94" s="84"/>
      <c r="F94" s="12"/>
    </row>
    <row r="95" spans="1:6" s="10" customFormat="1" ht="15.75" hidden="1">
      <c r="A95" s="88" t="s">
        <v>131</v>
      </c>
      <c r="B95" s="17"/>
      <c r="C95" s="84"/>
      <c r="D95" s="84"/>
      <c r="E95" s="84"/>
      <c r="F95" s="12"/>
    </row>
    <row r="96" spans="1:6" s="10" customFormat="1" ht="15.75" hidden="1">
      <c r="A96" s="88" t="s">
        <v>131</v>
      </c>
      <c r="B96" s="17"/>
      <c r="C96" s="84"/>
      <c r="D96" s="84"/>
      <c r="E96" s="84"/>
      <c r="F96" s="12"/>
    </row>
    <row r="97" spans="1:6" s="10" customFormat="1" ht="15.75">
      <c r="A97" s="111" t="s">
        <v>203</v>
      </c>
      <c r="B97" s="17"/>
      <c r="C97" s="84">
        <f>SUM(C87:C96)</f>
        <v>0</v>
      </c>
      <c r="D97" s="84">
        <f>SUM(D87:D96)</f>
        <v>0</v>
      </c>
      <c r="E97" s="84">
        <f>SUM(E87:E96)</f>
        <v>0</v>
      </c>
      <c r="F97" s="12"/>
    </row>
    <row r="98" spans="1:6" s="10" customFormat="1" ht="31.5">
      <c r="A98" s="112" t="s">
        <v>200</v>
      </c>
      <c r="B98" s="17"/>
      <c r="C98" s="84">
        <f>C77+C86+C97</f>
        <v>470644</v>
      </c>
      <c r="D98" s="84">
        <f>D77+D86+D97</f>
        <v>480644</v>
      </c>
      <c r="E98" s="84">
        <f>E77+E86+E97</f>
        <v>480644</v>
      </c>
      <c r="F98" s="12"/>
    </row>
    <row r="99" spans="1:6" s="10" customFormat="1" ht="15.75" hidden="1">
      <c r="A99" s="64"/>
      <c r="B99" s="104"/>
      <c r="C99" s="84"/>
      <c r="D99" s="84"/>
      <c r="E99" s="84"/>
      <c r="F99" s="12"/>
    </row>
    <row r="100" spans="1:6" s="10" customFormat="1" ht="31.5" hidden="1">
      <c r="A100" s="64" t="s">
        <v>204</v>
      </c>
      <c r="B100" s="104"/>
      <c r="C100" s="84"/>
      <c r="D100" s="84"/>
      <c r="E100" s="84"/>
      <c r="F100" s="12"/>
    </row>
    <row r="101" spans="1:6" s="10" customFormat="1" ht="15.75">
      <c r="A101" s="89" t="s">
        <v>464</v>
      </c>
      <c r="B101" s="104">
        <v>2</v>
      </c>
      <c r="C101" s="84">
        <v>100000</v>
      </c>
      <c r="D101" s="84">
        <v>100000</v>
      </c>
      <c r="E101" s="84">
        <v>100000</v>
      </c>
      <c r="F101" s="12"/>
    </row>
    <row r="102" spans="1:6" s="10" customFormat="1" ht="47.25">
      <c r="A102" s="64" t="s">
        <v>205</v>
      </c>
      <c r="B102" s="104"/>
      <c r="C102" s="84">
        <f>SUM(C101)</f>
        <v>100000</v>
      </c>
      <c r="D102" s="84">
        <f>SUM(D101)</f>
        <v>100000</v>
      </c>
      <c r="E102" s="84">
        <f>SUM(E101)</f>
        <v>100000</v>
      </c>
      <c r="F102" s="12"/>
    </row>
    <row r="103" spans="1:6" s="10" customFormat="1" ht="15.75" hidden="1">
      <c r="A103" s="64" t="s">
        <v>206</v>
      </c>
      <c r="B103" s="104"/>
      <c r="C103" s="84"/>
      <c r="D103" s="84"/>
      <c r="E103" s="84"/>
      <c r="F103" s="12"/>
    </row>
    <row r="104" spans="1:6" s="10" customFormat="1" ht="15.75" hidden="1">
      <c r="A104" s="64" t="s">
        <v>207</v>
      </c>
      <c r="B104" s="104"/>
      <c r="C104" s="84"/>
      <c r="D104" s="84"/>
      <c r="E104" s="84"/>
      <c r="F104" s="12"/>
    </row>
    <row r="105" spans="1:6" s="10" customFormat="1" ht="15.75">
      <c r="A105" s="124" t="s">
        <v>467</v>
      </c>
      <c r="B105" s="104">
        <v>2</v>
      </c>
      <c r="C105" s="84">
        <v>50000</v>
      </c>
      <c r="D105" s="84">
        <v>50000</v>
      </c>
      <c r="E105" s="84">
        <v>50000</v>
      </c>
      <c r="F105" s="12"/>
    </row>
    <row r="106" spans="1:6" s="10" customFormat="1" ht="15.75">
      <c r="A106" s="124" t="s">
        <v>488</v>
      </c>
      <c r="B106" s="104">
        <v>2</v>
      </c>
      <c r="C106" s="84"/>
      <c r="D106" s="84"/>
      <c r="E106" s="84"/>
      <c r="F106" s="12"/>
    </row>
    <row r="107" spans="1:6" s="10" customFormat="1" ht="15.75">
      <c r="A107" s="124" t="s">
        <v>466</v>
      </c>
      <c r="B107" s="104">
        <v>2</v>
      </c>
      <c r="C107" s="84"/>
      <c r="D107" s="84"/>
      <c r="E107" s="84"/>
      <c r="F107" s="12"/>
    </row>
    <row r="108" spans="1:6" s="10" customFormat="1" ht="15.75">
      <c r="A108" s="124" t="s">
        <v>489</v>
      </c>
      <c r="B108" s="104">
        <v>2</v>
      </c>
      <c r="C108" s="84"/>
      <c r="D108" s="84"/>
      <c r="E108" s="84"/>
      <c r="F108" s="12"/>
    </row>
    <row r="109" spans="1:6" s="10" customFormat="1" ht="15.75">
      <c r="A109" s="113" t="s">
        <v>208</v>
      </c>
      <c r="B109" s="104"/>
      <c r="C109" s="84">
        <f>SUM(C105:C108)</f>
        <v>50000</v>
      </c>
      <c r="D109" s="84">
        <f>SUM(D105:D108)</f>
        <v>50000</v>
      </c>
      <c r="E109" s="84">
        <f>SUM(E105:E108)</f>
        <v>50000</v>
      </c>
      <c r="F109" s="12"/>
    </row>
    <row r="110" spans="1:6" s="10" customFormat="1" ht="15.75" hidden="1">
      <c r="A110" s="89" t="s">
        <v>155</v>
      </c>
      <c r="B110" s="104">
        <v>2</v>
      </c>
      <c r="C110" s="84"/>
      <c r="D110" s="84"/>
      <c r="E110" s="84"/>
      <c r="F110" s="12"/>
    </row>
    <row r="111" spans="1:6" s="10" customFormat="1" ht="15.75" hidden="1">
      <c r="A111" s="89"/>
      <c r="B111" s="104"/>
      <c r="C111" s="84"/>
      <c r="D111" s="84"/>
      <c r="E111" s="84"/>
      <c r="F111" s="12"/>
    </row>
    <row r="112" spans="1:6" s="10" customFormat="1" ht="15.75" hidden="1">
      <c r="A112" s="113" t="s">
        <v>154</v>
      </c>
      <c r="B112" s="104"/>
      <c r="C112" s="84">
        <f>SUM(C110:C111)</f>
        <v>0</v>
      </c>
      <c r="D112" s="84">
        <f>SUM(D110:D111)</f>
        <v>0</v>
      </c>
      <c r="E112" s="84">
        <f>SUM(E110:E111)</f>
        <v>0</v>
      </c>
      <c r="F112" s="12"/>
    </row>
    <row r="113" spans="1:6" s="10" customFormat="1" ht="15.75" hidden="1">
      <c r="A113" s="89"/>
      <c r="B113" s="104"/>
      <c r="C113" s="84"/>
      <c r="D113" s="84"/>
      <c r="E113" s="84"/>
      <c r="F113" s="12"/>
    </row>
    <row r="114" spans="1:6" s="10" customFormat="1" ht="15.75">
      <c r="A114" s="89" t="s">
        <v>490</v>
      </c>
      <c r="B114" s="104">
        <v>2</v>
      </c>
      <c r="C114" s="84"/>
      <c r="D114" s="84">
        <v>559200</v>
      </c>
      <c r="E114" s="84">
        <v>559200</v>
      </c>
      <c r="F114" s="12"/>
    </row>
    <row r="115" spans="1:6" s="10" customFormat="1" ht="15.75">
      <c r="A115" s="113" t="s">
        <v>209</v>
      </c>
      <c r="B115" s="104"/>
      <c r="C115" s="84">
        <f>SUM(C113:C114)</f>
        <v>0</v>
      </c>
      <c r="D115" s="84">
        <f>SUM(D113:D114)</f>
        <v>559200</v>
      </c>
      <c r="E115" s="84">
        <f>SUM(E113:E114)</f>
        <v>559200</v>
      </c>
      <c r="F115" s="12"/>
    </row>
    <row r="116" spans="1:6" s="10" customFormat="1" ht="15.75" hidden="1">
      <c r="A116" s="68"/>
      <c r="B116" s="104"/>
      <c r="C116" s="84"/>
      <c r="D116" s="84"/>
      <c r="E116" s="84"/>
      <c r="F116" s="12"/>
    </row>
    <row r="117" spans="1:6" s="10" customFormat="1" ht="15.75" hidden="1">
      <c r="A117" s="68"/>
      <c r="B117" s="104"/>
      <c r="C117" s="84"/>
      <c r="D117" s="84"/>
      <c r="E117" s="84"/>
      <c r="F117" s="12"/>
    </row>
    <row r="118" spans="1:6" s="10" customFormat="1" ht="22.5" customHeight="1">
      <c r="A118" s="112" t="s">
        <v>446</v>
      </c>
      <c r="B118" s="104"/>
      <c r="C118" s="84">
        <f>C109+C112+C115</f>
        <v>50000</v>
      </c>
      <c r="D118" s="84">
        <f>D109+D112+D115</f>
        <v>609200</v>
      </c>
      <c r="E118" s="84">
        <f>E109+E112+E115</f>
        <v>609200</v>
      </c>
      <c r="F118" s="12"/>
    </row>
    <row r="119" spans="1:6" s="10" customFormat="1" ht="15.75">
      <c r="A119" s="89" t="s">
        <v>228</v>
      </c>
      <c r="B119" s="104">
        <v>2</v>
      </c>
      <c r="C119" s="84">
        <v>100000</v>
      </c>
      <c r="D119" s="84">
        <v>390361</v>
      </c>
      <c r="E119" s="84">
        <v>390361</v>
      </c>
      <c r="F119" s="12"/>
    </row>
    <row r="120" spans="1:6" s="10" customFormat="1" ht="15.75" hidden="1">
      <c r="A120" s="89" t="s">
        <v>229</v>
      </c>
      <c r="B120" s="104">
        <v>2</v>
      </c>
      <c r="C120" s="84"/>
      <c r="D120" s="84"/>
      <c r="E120" s="84"/>
      <c r="F120" s="12"/>
    </row>
    <row r="121" spans="1:6" s="10" customFormat="1" ht="15.75">
      <c r="A121" s="64" t="s">
        <v>447</v>
      </c>
      <c r="B121" s="104"/>
      <c r="C121" s="84">
        <f>SUM(C119:C120)</f>
        <v>100000</v>
      </c>
      <c r="D121" s="84">
        <f>SUM(D119:D120)</f>
        <v>390361</v>
      </c>
      <c r="E121" s="84">
        <f>SUM(E119:E120)</f>
        <v>390361</v>
      </c>
      <c r="F121" s="12"/>
    </row>
    <row r="122" spans="1:6" s="10" customFormat="1" ht="15.75">
      <c r="A122" s="66" t="s">
        <v>246</v>
      </c>
      <c r="B122" s="104"/>
      <c r="C122" s="86">
        <f>SUM(C123:C123:C125)</f>
        <v>720644</v>
      </c>
      <c r="D122" s="86">
        <f>SUM(D123:D123:D125)</f>
        <v>1635565</v>
      </c>
      <c r="E122" s="86">
        <f>SUM(E123:E123:E125)</f>
        <v>1635565</v>
      </c>
      <c r="F122" s="12"/>
    </row>
    <row r="123" spans="1:6" s="10" customFormat="1" ht="15.75">
      <c r="A123" s="89" t="s">
        <v>408</v>
      </c>
      <c r="B123" s="102">
        <v>1</v>
      </c>
      <c r="C123" s="84">
        <f>SUMIF($B$64:$B$122,"1",C$64:C$122)</f>
        <v>0</v>
      </c>
      <c r="D123" s="84">
        <f>SUMIF($B$64:$B$122,"1",D$64:D$122)</f>
        <v>0</v>
      </c>
      <c r="E123" s="84">
        <f>SUMIF($B$64:$B$122,"1",E$64:E$122)</f>
        <v>0</v>
      </c>
      <c r="F123" s="12"/>
    </row>
    <row r="124" spans="1:6" s="10" customFormat="1" ht="15.75">
      <c r="A124" s="89" t="s">
        <v>245</v>
      </c>
      <c r="B124" s="102">
        <v>2</v>
      </c>
      <c r="C124" s="84">
        <f>SUMIF($B$64:$B$122,"2",C$64:C$122)</f>
        <v>720644</v>
      </c>
      <c r="D124" s="84">
        <f>SUMIF($B$64:$B$122,"2",D$64:D$122)</f>
        <v>1635565</v>
      </c>
      <c r="E124" s="84">
        <f>SUMIF($B$64:$B$122,"2",E$64:E$122)</f>
        <v>1635565</v>
      </c>
      <c r="F124" s="12"/>
    </row>
    <row r="125" spans="1:6" s="10" customFormat="1" ht="15.75">
      <c r="A125" s="89" t="s">
        <v>137</v>
      </c>
      <c r="B125" s="102">
        <v>3</v>
      </c>
      <c r="C125" s="84">
        <f>SUMIF($B$64:$B$122,"3",C$64:C$122)</f>
        <v>0</v>
      </c>
      <c r="D125" s="84">
        <f>SUMIF($B$64:$B$122,"3",D$64:D$122)</f>
        <v>0</v>
      </c>
      <c r="E125" s="84">
        <f>SUMIF($B$64:$B$122,"3",E$64:E$122)</f>
        <v>0</v>
      </c>
      <c r="F125" s="12"/>
    </row>
    <row r="126" spans="1:6" ht="15.75">
      <c r="A126" s="68" t="s">
        <v>93</v>
      </c>
      <c r="B126" s="104"/>
      <c r="C126" s="84"/>
      <c r="D126" s="84"/>
      <c r="E126" s="84"/>
      <c r="F126" s="12"/>
    </row>
    <row r="127" spans="1:6" ht="15.75">
      <c r="A127" s="43" t="s">
        <v>247</v>
      </c>
      <c r="B127" s="104"/>
      <c r="C127" s="86">
        <f>SUM(C128:C130)</f>
        <v>2632000</v>
      </c>
      <c r="D127" s="86">
        <f>SUM(D128:D130)</f>
        <v>2557000</v>
      </c>
      <c r="E127" s="86">
        <f>SUM(E128:E130)</f>
        <v>3043370</v>
      </c>
      <c r="F127" s="12"/>
    </row>
    <row r="128" spans="1:6" ht="15.75">
      <c r="A128" s="89" t="s">
        <v>408</v>
      </c>
      <c r="B128" s="102">
        <v>1</v>
      </c>
      <c r="C128" s="84">
        <f>Felh!J27</f>
        <v>0</v>
      </c>
      <c r="D128" s="84">
        <f>Felh!K27</f>
        <v>0</v>
      </c>
      <c r="E128" s="84">
        <f>Felh!L27</f>
        <v>0</v>
      </c>
      <c r="F128" s="12"/>
    </row>
    <row r="129" spans="1:6" ht="15.75">
      <c r="A129" s="89" t="s">
        <v>245</v>
      </c>
      <c r="B129" s="102">
        <v>2</v>
      </c>
      <c r="C129" s="84">
        <f>Felh!J28</f>
        <v>2632000</v>
      </c>
      <c r="D129" s="84">
        <f>Felh!K28</f>
        <v>2557000</v>
      </c>
      <c r="E129" s="84">
        <f>Felh!L28</f>
        <v>3043370</v>
      </c>
      <c r="F129" s="12"/>
    </row>
    <row r="130" spans="1:6" ht="15.75">
      <c r="A130" s="89" t="s">
        <v>137</v>
      </c>
      <c r="B130" s="102">
        <v>3</v>
      </c>
      <c r="C130" s="84">
        <f>Felh!J29</f>
        <v>0</v>
      </c>
      <c r="D130" s="84">
        <f>Felh!K29</f>
        <v>0</v>
      </c>
      <c r="E130" s="84">
        <f>Felh!L29</f>
        <v>0</v>
      </c>
      <c r="F130" s="12"/>
    </row>
    <row r="131" spans="1:6" ht="15.75">
      <c r="A131" s="43" t="s">
        <v>248</v>
      </c>
      <c r="B131" s="104"/>
      <c r="C131" s="86">
        <f>SUM(C132:C134)</f>
        <v>535940</v>
      </c>
      <c r="D131" s="86">
        <f>SUM(D132:D134)</f>
        <v>535940</v>
      </c>
      <c r="E131" s="86">
        <f>SUM(E132:E134)</f>
        <v>744570</v>
      </c>
      <c r="F131" s="12"/>
    </row>
    <row r="132" spans="1:6" ht="15.75">
      <c r="A132" s="89" t="s">
        <v>408</v>
      </c>
      <c r="B132" s="102">
        <v>1</v>
      </c>
      <c r="C132" s="84">
        <f>Felh!J42</f>
        <v>0</v>
      </c>
      <c r="D132" s="84">
        <f>Felh!K42</f>
        <v>0</v>
      </c>
      <c r="E132" s="84">
        <f>Felh!L42</f>
        <v>0</v>
      </c>
      <c r="F132" s="12"/>
    </row>
    <row r="133" spans="1:6" ht="15.75">
      <c r="A133" s="89" t="s">
        <v>245</v>
      </c>
      <c r="B133" s="102">
        <v>2</v>
      </c>
      <c r="C133" s="84">
        <f>Felh!J43</f>
        <v>535940</v>
      </c>
      <c r="D133" s="84">
        <f>Felh!K43</f>
        <v>535940</v>
      </c>
      <c r="E133" s="84">
        <f>Felh!L43</f>
        <v>744570</v>
      </c>
      <c r="F133" s="12"/>
    </row>
    <row r="134" spans="1:6" ht="15" customHeight="1">
      <c r="A134" s="89" t="s">
        <v>137</v>
      </c>
      <c r="B134" s="102">
        <v>3</v>
      </c>
      <c r="C134" s="84">
        <f>Felh!J44</f>
        <v>0</v>
      </c>
      <c r="D134" s="84">
        <f>Felh!K44</f>
        <v>0</v>
      </c>
      <c r="E134" s="84">
        <f>Felh!L44</f>
        <v>0</v>
      </c>
      <c r="F134" s="12"/>
    </row>
    <row r="135" spans="1:6" ht="15.75">
      <c r="A135" s="43" t="s">
        <v>249</v>
      </c>
      <c r="B135" s="104"/>
      <c r="C135" s="86">
        <f>SUM(C136:C138)</f>
        <v>0</v>
      </c>
      <c r="D135" s="86">
        <f>SUM(D136:D138)</f>
        <v>5000</v>
      </c>
      <c r="E135" s="86">
        <f>SUM(E136:E138)</f>
        <v>5000</v>
      </c>
      <c r="F135" s="12"/>
    </row>
    <row r="136" spans="1:6" ht="15.75">
      <c r="A136" s="89" t="s">
        <v>408</v>
      </c>
      <c r="B136" s="102">
        <v>1</v>
      </c>
      <c r="C136" s="84">
        <f>Felh!J62</f>
        <v>0</v>
      </c>
      <c r="D136" s="84">
        <f>Felh!K62</f>
        <v>0</v>
      </c>
      <c r="E136" s="84">
        <f>Felh!L62</f>
        <v>0</v>
      </c>
      <c r="F136" s="12"/>
    </row>
    <row r="137" spans="1:6" ht="15.75">
      <c r="A137" s="89" t="s">
        <v>245</v>
      </c>
      <c r="B137" s="102">
        <v>2</v>
      </c>
      <c r="C137" s="84">
        <f>Felh!J63</f>
        <v>0</v>
      </c>
      <c r="D137" s="84">
        <f>Felh!K63</f>
        <v>5000</v>
      </c>
      <c r="E137" s="84">
        <f>Felh!L63</f>
        <v>5000</v>
      </c>
      <c r="F137" s="12"/>
    </row>
    <row r="138" spans="1:6" ht="15.75">
      <c r="A138" s="89" t="s">
        <v>137</v>
      </c>
      <c r="B138" s="102">
        <v>3</v>
      </c>
      <c r="C138" s="84">
        <f>Felh!J64</f>
        <v>0</v>
      </c>
      <c r="D138" s="84">
        <f>Felh!K64</f>
        <v>0</v>
      </c>
      <c r="E138" s="84">
        <f>Felh!L64</f>
        <v>0</v>
      </c>
      <c r="F138" s="12"/>
    </row>
    <row r="139" spans="1:6" ht="16.5">
      <c r="A139" s="70" t="s">
        <v>250</v>
      </c>
      <c r="B139" s="105"/>
      <c r="C139" s="84"/>
      <c r="D139" s="84"/>
      <c r="E139" s="84"/>
      <c r="F139" s="12"/>
    </row>
    <row r="140" spans="1:6" ht="15.75">
      <c r="A140" s="68" t="s">
        <v>139</v>
      </c>
      <c r="B140" s="104"/>
      <c r="C140" s="15"/>
      <c r="D140" s="15"/>
      <c r="E140" s="15"/>
      <c r="F140" s="12"/>
    </row>
    <row r="141" spans="1:6" ht="15.75">
      <c r="A141" s="64" t="s">
        <v>235</v>
      </c>
      <c r="B141" s="104"/>
      <c r="C141" s="15"/>
      <c r="D141" s="15"/>
      <c r="E141" s="15"/>
      <c r="F141" s="12"/>
    </row>
    <row r="142" spans="1:6" ht="31.5" hidden="1">
      <c r="A142" s="89" t="s">
        <v>448</v>
      </c>
      <c r="B142" s="104"/>
      <c r="C142" s="15"/>
      <c r="D142" s="15"/>
      <c r="E142" s="15"/>
      <c r="F142" s="12"/>
    </row>
    <row r="143" spans="1:6" ht="31.5" hidden="1">
      <c r="A143" s="89" t="s">
        <v>237</v>
      </c>
      <c r="B143" s="104"/>
      <c r="C143" s="15"/>
      <c r="D143" s="15"/>
      <c r="E143" s="15"/>
      <c r="F143" s="12"/>
    </row>
    <row r="144" spans="1:6" ht="31.5" hidden="1">
      <c r="A144" s="89" t="s">
        <v>449</v>
      </c>
      <c r="B144" s="104"/>
      <c r="C144" s="15"/>
      <c r="D144" s="15"/>
      <c r="E144" s="15"/>
      <c r="F144" s="12"/>
    </row>
    <row r="145" spans="1:6" ht="31.5">
      <c r="A145" s="89" t="s">
        <v>723</v>
      </c>
      <c r="B145" s="104">
        <v>2</v>
      </c>
      <c r="C145" s="15">
        <v>482552</v>
      </c>
      <c r="D145" s="15">
        <v>482552</v>
      </c>
      <c r="E145" s="15">
        <v>482552</v>
      </c>
      <c r="F145" s="12"/>
    </row>
    <row r="146" spans="1:6" ht="31.5">
      <c r="A146" s="89" t="s">
        <v>722</v>
      </c>
      <c r="B146" s="104">
        <v>2</v>
      </c>
      <c r="C146" s="15"/>
      <c r="D146" s="15"/>
      <c r="E146" s="15">
        <v>497631</v>
      </c>
      <c r="F146" s="12"/>
    </row>
    <row r="147" spans="1:6" ht="15.75" hidden="1">
      <c r="A147" s="89" t="s">
        <v>239</v>
      </c>
      <c r="B147" s="104"/>
      <c r="C147" s="15"/>
      <c r="D147" s="15"/>
      <c r="E147" s="15"/>
      <c r="F147" s="12"/>
    </row>
    <row r="148" spans="1:6" ht="31.5" hidden="1">
      <c r="A148" s="89" t="s">
        <v>462</v>
      </c>
      <c r="B148" s="104"/>
      <c r="C148" s="15"/>
      <c r="D148" s="15"/>
      <c r="E148" s="15"/>
      <c r="F148" s="12"/>
    </row>
    <row r="149" spans="1:6" ht="15.75" hidden="1">
      <c r="A149" s="89" t="s">
        <v>243</v>
      </c>
      <c r="B149" s="104"/>
      <c r="C149" s="15"/>
      <c r="D149" s="15"/>
      <c r="E149" s="15"/>
      <c r="F149" s="12"/>
    </row>
    <row r="150" spans="1:6" ht="15.75" hidden="1">
      <c r="A150" s="64" t="s">
        <v>244</v>
      </c>
      <c r="B150" s="104"/>
      <c r="C150" s="15"/>
      <c r="D150" s="15"/>
      <c r="E150" s="15"/>
      <c r="F150" s="12"/>
    </row>
    <row r="151" spans="1:6" ht="15.75" hidden="1">
      <c r="A151" s="64" t="s">
        <v>236</v>
      </c>
      <c r="B151" s="104"/>
      <c r="C151" s="15"/>
      <c r="D151" s="15"/>
      <c r="E151" s="15"/>
      <c r="F151" s="12"/>
    </row>
    <row r="152" spans="1:6" ht="15.75">
      <c r="A152" s="43" t="s">
        <v>139</v>
      </c>
      <c r="B152" s="104"/>
      <c r="C152" s="86">
        <f>SUM(C153:C155)</f>
        <v>482552</v>
      </c>
      <c r="D152" s="86">
        <f>SUM(D153:D155)</f>
        <v>482552</v>
      </c>
      <c r="E152" s="86">
        <f>SUM(E153:E155)</f>
        <v>980183</v>
      </c>
      <c r="F152" s="12"/>
    </row>
    <row r="153" spans="1:6" ht="15.75">
      <c r="A153" s="89" t="s">
        <v>408</v>
      </c>
      <c r="B153" s="102">
        <v>1</v>
      </c>
      <c r="C153" s="84">
        <f>SUMIF($B$140:$B$152,"1",C$140:C$152)</f>
        <v>0</v>
      </c>
      <c r="D153" s="84">
        <f>SUMIF($B$140:$B$152,"1",D$140:D$152)</f>
        <v>0</v>
      </c>
      <c r="E153" s="84">
        <f>SUMIF($B$140:$B$152,"1",E$140:E$152)</f>
        <v>0</v>
      </c>
      <c r="F153" s="12"/>
    </row>
    <row r="154" spans="1:6" ht="15.75">
      <c r="A154" s="89" t="s">
        <v>245</v>
      </c>
      <c r="B154" s="102">
        <v>2</v>
      </c>
      <c r="C154" s="84">
        <f>SUMIF($B$140:$B$152,"2",C$140:C$152)</f>
        <v>482552</v>
      </c>
      <c r="D154" s="84">
        <f>SUMIF($B$140:$B$152,"2",D$140:D$152)</f>
        <v>482552</v>
      </c>
      <c r="E154" s="84">
        <f>SUMIF($B$140:$B$152,"2",E$140:E$152)</f>
        <v>980183</v>
      </c>
      <c r="F154" s="12"/>
    </row>
    <row r="155" spans="1:6" ht="15.75">
      <c r="A155" s="89" t="s">
        <v>137</v>
      </c>
      <c r="B155" s="102">
        <v>3</v>
      </c>
      <c r="C155" s="84">
        <f>SUMIF($B$140:$B$152,"3",C$140:C$152)</f>
        <v>0</v>
      </c>
      <c r="D155" s="84">
        <f>SUMIF($B$140:$B$152,"3",D$140:D$152)</f>
        <v>0</v>
      </c>
      <c r="E155" s="84">
        <f>SUMIF($B$140:$B$152,"3",E$140:E$152)</f>
        <v>0</v>
      </c>
      <c r="F155" s="12"/>
    </row>
    <row r="156" spans="1:6" ht="15.75">
      <c r="A156" s="68" t="s">
        <v>140</v>
      </c>
      <c r="B156" s="104"/>
      <c r="C156" s="15"/>
      <c r="D156" s="15"/>
      <c r="E156" s="15"/>
      <c r="F156" s="12"/>
    </row>
    <row r="157" spans="1:6" ht="15.75">
      <c r="A157" s="64" t="s">
        <v>235</v>
      </c>
      <c r="B157" s="104"/>
      <c r="C157" s="15"/>
      <c r="D157" s="15"/>
      <c r="E157" s="15"/>
      <c r="F157" s="12"/>
    </row>
    <row r="158" spans="1:6" ht="31.5">
      <c r="A158" s="89" t="s">
        <v>448</v>
      </c>
      <c r="B158" s="104">
        <v>2</v>
      </c>
      <c r="C158" s="15">
        <v>218647</v>
      </c>
      <c r="D158" s="15">
        <v>218647</v>
      </c>
      <c r="E158" s="15">
        <v>219743</v>
      </c>
      <c r="F158" s="12"/>
    </row>
    <row r="159" spans="1:6" ht="31.5" hidden="1">
      <c r="A159" s="89" t="s">
        <v>237</v>
      </c>
      <c r="B159" s="104"/>
      <c r="C159" s="15"/>
      <c r="D159" s="15"/>
      <c r="E159" s="15"/>
      <c r="F159" s="12"/>
    </row>
    <row r="160" spans="1:6" ht="31.5" hidden="1">
      <c r="A160" s="89" t="s">
        <v>449</v>
      </c>
      <c r="B160" s="104"/>
      <c r="C160" s="15"/>
      <c r="D160" s="15"/>
      <c r="E160" s="15"/>
      <c r="F160" s="12"/>
    </row>
    <row r="161" spans="1:6" ht="15.75" hidden="1">
      <c r="A161" s="89" t="s">
        <v>238</v>
      </c>
      <c r="B161" s="104"/>
      <c r="C161" s="15"/>
      <c r="D161" s="15"/>
      <c r="E161" s="15"/>
      <c r="F161" s="12"/>
    </row>
    <row r="162" spans="1:6" ht="15.75" hidden="1">
      <c r="A162" s="89" t="s">
        <v>239</v>
      </c>
      <c r="B162" s="104"/>
      <c r="C162" s="15"/>
      <c r="D162" s="15"/>
      <c r="E162" s="15"/>
      <c r="F162" s="12"/>
    </row>
    <row r="163" spans="1:6" ht="31.5" hidden="1">
      <c r="A163" s="89" t="s">
        <v>462</v>
      </c>
      <c r="B163" s="104"/>
      <c r="C163" s="15"/>
      <c r="D163" s="15"/>
      <c r="E163" s="15"/>
      <c r="F163" s="12"/>
    </row>
    <row r="164" spans="1:6" ht="15.75" hidden="1">
      <c r="A164" s="89" t="s">
        <v>243</v>
      </c>
      <c r="B164" s="104"/>
      <c r="C164" s="15"/>
      <c r="D164" s="15"/>
      <c r="E164" s="15"/>
      <c r="F164" s="12"/>
    </row>
    <row r="165" spans="1:6" ht="15.75" hidden="1">
      <c r="A165" s="64" t="s">
        <v>244</v>
      </c>
      <c r="B165" s="104"/>
      <c r="C165" s="15"/>
      <c r="D165" s="15"/>
      <c r="E165" s="15"/>
      <c r="F165" s="12"/>
    </row>
    <row r="166" spans="1:6" ht="15.75" hidden="1">
      <c r="A166" s="64" t="s">
        <v>236</v>
      </c>
      <c r="B166" s="104"/>
      <c r="C166" s="15"/>
      <c r="D166" s="15"/>
      <c r="E166" s="15"/>
      <c r="F166" s="12"/>
    </row>
    <row r="167" spans="1:6" ht="31.5">
      <c r="A167" s="43" t="s">
        <v>251</v>
      </c>
      <c r="B167" s="104"/>
      <c r="C167" s="86">
        <f>SUM(C168:C170)</f>
        <v>218647</v>
      </c>
      <c r="D167" s="86">
        <f>SUM(D168:D170)</f>
        <v>218647</v>
      </c>
      <c r="E167" s="86">
        <f>SUM(E168:E170)</f>
        <v>219743</v>
      </c>
      <c r="F167" s="12"/>
    </row>
    <row r="168" spans="1:6" ht="15.75">
      <c r="A168" s="89" t="s">
        <v>408</v>
      </c>
      <c r="B168" s="102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  <c r="F168" s="12"/>
    </row>
    <row r="169" spans="1:6" ht="15.75">
      <c r="A169" s="89" t="s">
        <v>245</v>
      </c>
      <c r="B169" s="102">
        <v>2</v>
      </c>
      <c r="C169" s="84">
        <f>SUMIF($B$156:$B$167,"2",C$156:C$167)</f>
        <v>218647</v>
      </c>
      <c r="D169" s="84">
        <f>SUMIF($B$156:$B$167,"2",D$156:D$167)</f>
        <v>218647</v>
      </c>
      <c r="E169" s="84">
        <f>SUMIF($B$156:$B$167,"2",E$156:E$167)</f>
        <v>219743</v>
      </c>
      <c r="F169" s="12"/>
    </row>
    <row r="170" spans="1:6" ht="15.75">
      <c r="A170" s="89" t="s">
        <v>137</v>
      </c>
      <c r="B170" s="102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  <c r="F170" s="12"/>
    </row>
    <row r="171" spans="1:6" ht="16.5">
      <c r="A171" s="69" t="s">
        <v>141</v>
      </c>
      <c r="B171" s="105"/>
      <c r="C171" s="18">
        <f>C7+C11+C15+C60+C122+C127+C131+C135+C152+C167</f>
        <v>17875741</v>
      </c>
      <c r="D171" s="18">
        <f>D7+D11+D15+D60+D122+D127+D131+D135+D152+D167</f>
        <v>19818087</v>
      </c>
      <c r="E171" s="18">
        <f>E7+E11+E15+E60+E122+E127+E131+E135+E152+E167</f>
        <v>21021920</v>
      </c>
      <c r="F171" s="12"/>
    </row>
    <row r="172" spans="3:5" ht="15.75" hidden="1">
      <c r="C172" s="41">
        <f>Bevételek!C297</f>
        <v>17875741</v>
      </c>
      <c r="D172" s="41">
        <f>Bevételek!D297</f>
        <v>19818087</v>
      </c>
      <c r="E172" s="41">
        <f>Bevételek!E297</f>
        <v>21021920</v>
      </c>
    </row>
    <row r="173" spans="3:5" ht="15.75" hidden="1">
      <c r="C173" s="41">
        <f>C172-C171</f>
        <v>0</v>
      </c>
      <c r="D173" s="41">
        <f>D172-D171</f>
        <v>0</v>
      </c>
      <c r="E173" s="41">
        <f>E172-E171</f>
        <v>0</v>
      </c>
    </row>
    <row r="340" ht="15.75"/>
    <row r="341" ht="15.75"/>
    <row r="342" ht="15.75"/>
    <row r="343" ht="15.75"/>
    <row r="344" ht="15.75"/>
    <row r="345" ht="15.75"/>
    <row r="353" ht="15.75"/>
    <row r="354" ht="15.75"/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0"/>
  <sheetViews>
    <sheetView zoomScalePageLayoutView="0" workbookViewId="0" topLeftCell="A1">
      <pane xSplit="2" ySplit="5" topLeftCell="C6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R34" sqref="R34"/>
    </sheetView>
  </sheetViews>
  <sheetFormatPr defaultColWidth="9.140625" defaultRowHeight="15"/>
  <cols>
    <col min="1" max="1" width="59.421875" style="2" customWidth="1"/>
    <col min="2" max="2" width="5.7109375" style="2" customWidth="1"/>
    <col min="3" max="14" width="12.7109375" style="2" customWidth="1"/>
    <col min="15" max="15" width="11.28125" style="20" bestFit="1" customWidth="1"/>
    <col min="16" max="16" width="11.28125" style="20" customWidth="1"/>
    <col min="17" max="17" width="11.28125" style="20" bestFit="1" customWidth="1"/>
    <col min="18" max="16384" width="9.140625" style="2" customWidth="1"/>
  </cols>
  <sheetData>
    <row r="1" spans="1:17" ht="15.75">
      <c r="A1" s="270" t="s">
        <v>529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06"/>
    </row>
    <row r="2" spans="1:17" ht="15.75">
      <c r="A2" s="270" t="s">
        <v>473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06"/>
    </row>
    <row r="4" spans="1:17" s="3" customFormat="1" ht="15.75" customHeight="1">
      <c r="A4" s="277" t="s">
        <v>279</v>
      </c>
      <c r="B4" s="301" t="s">
        <v>153</v>
      </c>
      <c r="C4" s="279" t="s">
        <v>132</v>
      </c>
      <c r="D4" s="280"/>
      <c r="E4" s="280"/>
      <c r="F4" s="279" t="s">
        <v>133</v>
      </c>
      <c r="G4" s="280"/>
      <c r="H4" s="280"/>
      <c r="I4" s="279" t="s">
        <v>28</v>
      </c>
      <c r="J4" s="280"/>
      <c r="K4" s="280"/>
      <c r="L4" s="279" t="s">
        <v>15</v>
      </c>
      <c r="M4" s="280"/>
      <c r="N4" s="280"/>
      <c r="O4" s="279" t="s">
        <v>5</v>
      </c>
      <c r="P4" s="280"/>
      <c r="Q4" s="284"/>
    </row>
    <row r="5" spans="1:17" s="3" customFormat="1" ht="31.5">
      <c r="A5" s="278"/>
      <c r="B5" s="302"/>
      <c r="C5" s="40" t="s">
        <v>182</v>
      </c>
      <c r="D5" s="40" t="s">
        <v>696</v>
      </c>
      <c r="E5" s="40" t="s">
        <v>720</v>
      </c>
      <c r="F5" s="40" t="s">
        <v>182</v>
      </c>
      <c r="G5" s="40" t="s">
        <v>696</v>
      </c>
      <c r="H5" s="40" t="s">
        <v>720</v>
      </c>
      <c r="I5" s="40" t="s">
        <v>182</v>
      </c>
      <c r="J5" s="40" t="s">
        <v>696</v>
      </c>
      <c r="K5" s="40" t="s">
        <v>720</v>
      </c>
      <c r="L5" s="40" t="s">
        <v>182</v>
      </c>
      <c r="M5" s="40" t="s">
        <v>696</v>
      </c>
      <c r="N5" s="40" t="s">
        <v>720</v>
      </c>
      <c r="O5" s="40" t="s">
        <v>182</v>
      </c>
      <c r="P5" s="40" t="s">
        <v>696</v>
      </c>
      <c r="Q5" s="40" t="s">
        <v>720</v>
      </c>
    </row>
    <row r="6" spans="1:23" s="3" customFormat="1" ht="31.5">
      <c r="A6" s="7" t="s">
        <v>252</v>
      </c>
      <c r="B6" s="101">
        <v>2</v>
      </c>
      <c r="C6" s="5">
        <v>3181685</v>
      </c>
      <c r="D6" s="5">
        <v>3181685</v>
      </c>
      <c r="E6" s="5">
        <v>3181685</v>
      </c>
      <c r="F6" s="5">
        <v>871877</v>
      </c>
      <c r="G6" s="5">
        <v>871877</v>
      </c>
      <c r="H6" s="5">
        <v>871877</v>
      </c>
      <c r="I6" s="5">
        <v>600000</v>
      </c>
      <c r="J6" s="5">
        <v>600000</v>
      </c>
      <c r="K6" s="5">
        <v>600000</v>
      </c>
      <c r="L6" s="5">
        <v>162000</v>
      </c>
      <c r="M6" s="5">
        <v>162000</v>
      </c>
      <c r="N6" s="5">
        <v>162000</v>
      </c>
      <c r="O6" s="5">
        <f aca="true" t="shared" si="0" ref="O6:O50">C6+F6+I6+L6</f>
        <v>4815562</v>
      </c>
      <c r="P6" s="5">
        <f aca="true" t="shared" si="1" ref="P6:P50">D6+G6+J6+M6</f>
        <v>4815562</v>
      </c>
      <c r="Q6" s="5">
        <f aca="true" t="shared" si="2" ref="Q6:Q50">E6+H6+K6+N6</f>
        <v>4815562</v>
      </c>
      <c r="R6" s="200"/>
      <c r="S6" s="200"/>
      <c r="T6" s="200"/>
      <c r="U6" s="200"/>
      <c r="V6" s="200"/>
      <c r="W6" s="200"/>
    </row>
    <row r="7" spans="1:23" s="3" customFormat="1" ht="31.5">
      <c r="A7" s="7" t="s">
        <v>536</v>
      </c>
      <c r="B7" s="101">
        <v>3</v>
      </c>
      <c r="C7" s="5">
        <v>360000</v>
      </c>
      <c r="D7" s="5">
        <v>360000</v>
      </c>
      <c r="E7" s="5">
        <v>360000</v>
      </c>
      <c r="F7" s="5">
        <v>97200</v>
      </c>
      <c r="G7" s="5">
        <v>97200</v>
      </c>
      <c r="H7" s="5">
        <v>97200</v>
      </c>
      <c r="I7" s="5"/>
      <c r="J7" s="5"/>
      <c r="K7" s="5"/>
      <c r="L7" s="5"/>
      <c r="M7" s="5"/>
      <c r="N7" s="5"/>
      <c r="O7" s="5">
        <f t="shared" si="0"/>
        <v>457200</v>
      </c>
      <c r="P7" s="5">
        <f t="shared" si="1"/>
        <v>457200</v>
      </c>
      <c r="Q7" s="5">
        <f t="shared" si="2"/>
        <v>457200</v>
      </c>
      <c r="R7" s="200"/>
      <c r="S7" s="200"/>
      <c r="T7" s="200"/>
      <c r="U7" s="200"/>
      <c r="V7" s="200"/>
      <c r="W7" s="200"/>
    </row>
    <row r="8" spans="1:23" s="3" customFormat="1" ht="15.75">
      <c r="A8" s="123" t="s">
        <v>537</v>
      </c>
      <c r="B8" s="101">
        <v>3</v>
      </c>
      <c r="C8" s="5">
        <v>50000</v>
      </c>
      <c r="D8" s="5">
        <v>50000</v>
      </c>
      <c r="E8" s="5">
        <v>10458</v>
      </c>
      <c r="F8" s="5">
        <v>25585</v>
      </c>
      <c r="G8" s="5">
        <v>25585</v>
      </c>
      <c r="H8" s="5">
        <v>20016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30474</v>
      </c>
      <c r="R8" s="200"/>
      <c r="S8" s="200"/>
      <c r="T8" s="200"/>
      <c r="U8" s="200"/>
      <c r="V8" s="200"/>
      <c r="W8" s="200"/>
    </row>
    <row r="9" spans="1:23" s="3" customFormat="1" ht="15.75">
      <c r="A9" s="7" t="s">
        <v>253</v>
      </c>
      <c r="B9" s="101">
        <v>2</v>
      </c>
      <c r="C9" s="5"/>
      <c r="D9" s="5"/>
      <c r="E9" s="5"/>
      <c r="F9" s="5"/>
      <c r="G9" s="5"/>
      <c r="H9" s="5"/>
      <c r="I9" s="5">
        <v>120000</v>
      </c>
      <c r="J9" s="5">
        <v>120000</v>
      </c>
      <c r="K9" s="5">
        <v>120000</v>
      </c>
      <c r="L9" s="5">
        <v>32400</v>
      </c>
      <c r="M9" s="5">
        <v>32400</v>
      </c>
      <c r="N9" s="5">
        <v>32400</v>
      </c>
      <c r="O9" s="5">
        <f t="shared" si="0"/>
        <v>152400</v>
      </c>
      <c r="P9" s="5">
        <f t="shared" si="1"/>
        <v>152400</v>
      </c>
      <c r="Q9" s="5">
        <f t="shared" si="2"/>
        <v>152400</v>
      </c>
      <c r="R9" s="200"/>
      <c r="S9" s="200"/>
      <c r="T9" s="200"/>
      <c r="U9" s="200"/>
      <c r="V9" s="200"/>
      <c r="W9" s="200"/>
    </row>
    <row r="10" spans="1:23" s="3" customFormat="1" ht="31.5">
      <c r="A10" s="7" t="s">
        <v>254</v>
      </c>
      <c r="B10" s="101">
        <v>2</v>
      </c>
      <c r="C10" s="5"/>
      <c r="D10" s="5"/>
      <c r="E10" s="5"/>
      <c r="F10" s="5"/>
      <c r="G10" s="5"/>
      <c r="H10" s="5"/>
      <c r="I10" s="5">
        <v>50000</v>
      </c>
      <c r="J10" s="5">
        <v>50000</v>
      </c>
      <c r="K10" s="5">
        <v>50000</v>
      </c>
      <c r="L10" s="5">
        <v>13500</v>
      </c>
      <c r="M10" s="5">
        <v>13500</v>
      </c>
      <c r="N10" s="5">
        <v>13500</v>
      </c>
      <c r="O10" s="5">
        <f t="shared" si="0"/>
        <v>63500</v>
      </c>
      <c r="P10" s="5">
        <f t="shared" si="1"/>
        <v>63500</v>
      </c>
      <c r="Q10" s="5">
        <f t="shared" si="2"/>
        <v>63500</v>
      </c>
      <c r="R10" s="200"/>
      <c r="S10" s="200"/>
      <c r="T10" s="200"/>
      <c r="U10" s="200"/>
      <c r="V10" s="200"/>
      <c r="W10" s="200"/>
    </row>
    <row r="11" spans="1:23" s="3" customFormat="1" ht="15.75" hidden="1">
      <c r="A11" s="7" t="s">
        <v>255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200"/>
      <c r="S11" s="200"/>
      <c r="T11" s="200"/>
      <c r="U11" s="200"/>
      <c r="V11" s="200"/>
      <c r="W11" s="200"/>
    </row>
    <row r="12" spans="1:23" s="3" customFormat="1" ht="15.75" hidden="1">
      <c r="A12" s="7" t="s">
        <v>256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200"/>
      <c r="S12" s="200"/>
      <c r="T12" s="200"/>
      <c r="U12" s="200"/>
      <c r="V12" s="200"/>
      <c r="W12" s="200"/>
    </row>
    <row r="13" spans="1:23" s="3" customFormat="1" ht="15.75" hidden="1">
      <c r="A13" s="7" t="s">
        <v>257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200"/>
      <c r="S13" s="200"/>
      <c r="T13" s="200"/>
      <c r="U13" s="200"/>
      <c r="V13" s="200"/>
      <c r="W13" s="200"/>
    </row>
    <row r="14" spans="1:23" s="3" customFormat="1" ht="15.75">
      <c r="A14" s="7" t="s">
        <v>538</v>
      </c>
      <c r="B14" s="101">
        <v>2</v>
      </c>
      <c r="C14" s="5">
        <v>712395</v>
      </c>
      <c r="D14" s="5">
        <v>712395</v>
      </c>
      <c r="E14" s="5">
        <v>712395</v>
      </c>
      <c r="F14" s="5">
        <v>96174</v>
      </c>
      <c r="G14" s="5">
        <v>96174</v>
      </c>
      <c r="H14" s="5">
        <v>96174</v>
      </c>
      <c r="I14" s="5">
        <v>50000</v>
      </c>
      <c r="J14" s="5">
        <v>50000</v>
      </c>
      <c r="K14" s="5">
        <v>50000</v>
      </c>
      <c r="L14" s="5">
        <v>13500</v>
      </c>
      <c r="M14" s="5">
        <v>13500</v>
      </c>
      <c r="N14" s="5">
        <v>13500</v>
      </c>
      <c r="O14" s="5">
        <f t="shared" si="0"/>
        <v>872069</v>
      </c>
      <c r="P14" s="5">
        <f t="shared" si="1"/>
        <v>872069</v>
      </c>
      <c r="Q14" s="5">
        <f t="shared" si="2"/>
        <v>872069</v>
      </c>
      <c r="R14" s="200"/>
      <c r="S14" s="200"/>
      <c r="T14" s="200"/>
      <c r="U14" s="200"/>
      <c r="V14" s="200"/>
      <c r="W14" s="200"/>
    </row>
    <row r="15" spans="1:23" s="3" customFormat="1" ht="15.75" hidden="1">
      <c r="A15" s="7" t="s">
        <v>539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200"/>
      <c r="S15" s="200"/>
      <c r="T15" s="200"/>
      <c r="U15" s="200"/>
      <c r="V15" s="200"/>
      <c r="W15" s="200"/>
    </row>
    <row r="16" spans="1:23" s="3" customFormat="1" ht="15.75" hidden="1">
      <c r="A16" s="7" t="s">
        <v>258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200"/>
      <c r="S16" s="200"/>
      <c r="T16" s="200"/>
      <c r="U16" s="200"/>
      <c r="V16" s="200"/>
      <c r="W16" s="200"/>
    </row>
    <row r="17" spans="1:23" s="3" customFormat="1" ht="15.75" hidden="1">
      <c r="A17" s="7" t="s">
        <v>259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200"/>
      <c r="S17" s="200"/>
      <c r="T17" s="200"/>
      <c r="U17" s="200"/>
      <c r="V17" s="200"/>
      <c r="W17" s="200"/>
    </row>
    <row r="18" spans="1:23" s="3" customFormat="1" ht="15.75">
      <c r="A18" s="7" t="s">
        <v>260</v>
      </c>
      <c r="B18" s="101">
        <v>2</v>
      </c>
      <c r="C18" s="5"/>
      <c r="D18" s="5"/>
      <c r="E18" s="5"/>
      <c r="F18" s="5"/>
      <c r="G18" s="5"/>
      <c r="H18" s="5"/>
      <c r="I18" s="5">
        <v>89370</v>
      </c>
      <c r="J18" s="5">
        <v>89370</v>
      </c>
      <c r="K18" s="5">
        <v>89370</v>
      </c>
      <c r="L18" s="5">
        <v>24130</v>
      </c>
      <c r="M18" s="5">
        <v>24130</v>
      </c>
      <c r="N18" s="5">
        <v>24130</v>
      </c>
      <c r="O18" s="5">
        <f t="shared" si="0"/>
        <v>113500</v>
      </c>
      <c r="P18" s="5">
        <f t="shared" si="1"/>
        <v>113500</v>
      </c>
      <c r="Q18" s="5">
        <f t="shared" si="2"/>
        <v>113500</v>
      </c>
      <c r="R18" s="200"/>
      <c r="S18" s="200"/>
      <c r="T18" s="200"/>
      <c r="U18" s="200"/>
      <c r="V18" s="200"/>
      <c r="W18" s="200"/>
    </row>
    <row r="19" spans="1:23" ht="15.75" hidden="1">
      <c r="A19" s="7" t="s">
        <v>474</v>
      </c>
      <c r="B19" s="101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200"/>
      <c r="S19" s="200"/>
      <c r="T19" s="200"/>
      <c r="U19" s="200"/>
      <c r="V19" s="200"/>
      <c r="W19" s="200"/>
    </row>
    <row r="20" spans="1:23" ht="15.75">
      <c r="A20" s="7" t="s">
        <v>261</v>
      </c>
      <c r="B20" s="101">
        <v>2</v>
      </c>
      <c r="C20" s="5"/>
      <c r="D20" s="5"/>
      <c r="E20" s="5"/>
      <c r="F20" s="5"/>
      <c r="G20" s="5"/>
      <c r="H20" s="5"/>
      <c r="I20" s="5">
        <v>89370</v>
      </c>
      <c r="J20" s="5">
        <v>89370</v>
      </c>
      <c r="K20" s="5">
        <v>89370</v>
      </c>
      <c r="L20" s="5">
        <v>24130</v>
      </c>
      <c r="M20" s="5">
        <v>24130</v>
      </c>
      <c r="N20" s="5">
        <v>24130</v>
      </c>
      <c r="O20" s="5">
        <f t="shared" si="0"/>
        <v>113500</v>
      </c>
      <c r="P20" s="5">
        <f t="shared" si="1"/>
        <v>113500</v>
      </c>
      <c r="Q20" s="5">
        <f t="shared" si="2"/>
        <v>113500</v>
      </c>
      <c r="R20" s="200"/>
      <c r="S20" s="200"/>
      <c r="T20" s="200"/>
      <c r="U20" s="200"/>
      <c r="V20" s="200"/>
      <c r="W20" s="200"/>
    </row>
    <row r="21" spans="1:23" s="3" customFormat="1" ht="31.5">
      <c r="A21" s="7" t="s">
        <v>262</v>
      </c>
      <c r="B21" s="101">
        <v>2</v>
      </c>
      <c r="C21" s="5"/>
      <c r="D21" s="5"/>
      <c r="E21" s="5"/>
      <c r="F21" s="5"/>
      <c r="G21" s="5"/>
      <c r="H21" s="5"/>
      <c r="I21" s="5">
        <v>100000</v>
      </c>
      <c r="J21" s="5">
        <v>100000</v>
      </c>
      <c r="K21" s="5">
        <v>100000</v>
      </c>
      <c r="L21" s="5">
        <v>27000</v>
      </c>
      <c r="M21" s="5">
        <v>27000</v>
      </c>
      <c r="N21" s="5">
        <v>27000</v>
      </c>
      <c r="O21" s="5">
        <f t="shared" si="0"/>
        <v>127000</v>
      </c>
      <c r="P21" s="5">
        <f t="shared" si="1"/>
        <v>127000</v>
      </c>
      <c r="Q21" s="5">
        <f t="shared" si="2"/>
        <v>127000</v>
      </c>
      <c r="R21" s="200"/>
      <c r="S21" s="200"/>
      <c r="T21" s="200"/>
      <c r="U21" s="200"/>
      <c r="V21" s="200"/>
      <c r="W21" s="200"/>
    </row>
    <row r="22" spans="1:23" s="3" customFormat="1" ht="15.75" hidden="1">
      <c r="A22" s="7" t="s">
        <v>263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200"/>
      <c r="S22" s="200"/>
      <c r="T22" s="200"/>
      <c r="U22" s="200"/>
      <c r="V22" s="200"/>
      <c r="W22" s="200"/>
    </row>
    <row r="23" spans="1:23" s="3" customFormat="1" ht="15.75">
      <c r="A23" s="7" t="s">
        <v>264</v>
      </c>
      <c r="B23" s="101">
        <v>2</v>
      </c>
      <c r="C23" s="5"/>
      <c r="D23" s="5"/>
      <c r="E23" s="5"/>
      <c r="F23" s="5"/>
      <c r="G23" s="5"/>
      <c r="H23" s="5"/>
      <c r="I23" s="5">
        <v>5000</v>
      </c>
      <c r="J23" s="5">
        <v>5000</v>
      </c>
      <c r="K23" s="5">
        <v>5000</v>
      </c>
      <c r="L23" s="5">
        <v>1350</v>
      </c>
      <c r="M23" s="5">
        <v>1350</v>
      </c>
      <c r="N23" s="5">
        <v>1350</v>
      </c>
      <c r="O23" s="5">
        <f t="shared" si="0"/>
        <v>6350</v>
      </c>
      <c r="P23" s="5">
        <f t="shared" si="1"/>
        <v>6350</v>
      </c>
      <c r="Q23" s="5">
        <f t="shared" si="2"/>
        <v>6350</v>
      </c>
      <c r="R23" s="200"/>
      <c r="S23" s="200"/>
      <c r="T23" s="200"/>
      <c r="U23" s="200"/>
      <c r="V23" s="200"/>
      <c r="W23" s="200"/>
    </row>
    <row r="24" spans="1:23" s="3" customFormat="1" ht="15.75">
      <c r="A24" s="7" t="s">
        <v>265</v>
      </c>
      <c r="B24" s="101">
        <v>2</v>
      </c>
      <c r="C24" s="5"/>
      <c r="D24" s="5"/>
      <c r="E24" s="5"/>
      <c r="F24" s="5"/>
      <c r="G24" s="5"/>
      <c r="H24" s="5"/>
      <c r="I24" s="5">
        <v>300000</v>
      </c>
      <c r="J24" s="5">
        <v>300000</v>
      </c>
      <c r="K24" s="5">
        <v>300000</v>
      </c>
      <c r="L24" s="5">
        <v>81000</v>
      </c>
      <c r="M24" s="5">
        <v>81000</v>
      </c>
      <c r="N24" s="5">
        <v>81000</v>
      </c>
      <c r="O24" s="5">
        <f t="shared" si="0"/>
        <v>381000</v>
      </c>
      <c r="P24" s="5">
        <f t="shared" si="1"/>
        <v>381000</v>
      </c>
      <c r="Q24" s="5">
        <f t="shared" si="2"/>
        <v>381000</v>
      </c>
      <c r="R24" s="200"/>
      <c r="S24" s="200"/>
      <c r="T24" s="200"/>
      <c r="U24" s="200"/>
      <c r="V24" s="200"/>
      <c r="W24" s="200"/>
    </row>
    <row r="25" spans="1:23" s="3" customFormat="1" ht="15.75">
      <c r="A25" s="7" t="s">
        <v>266</v>
      </c>
      <c r="B25" s="101">
        <v>2</v>
      </c>
      <c r="C25" s="5"/>
      <c r="D25" s="204">
        <v>55500</v>
      </c>
      <c r="E25" s="204">
        <v>55500</v>
      </c>
      <c r="F25" s="5"/>
      <c r="G25" s="5">
        <v>14985</v>
      </c>
      <c r="H25" s="5">
        <v>14985</v>
      </c>
      <c r="I25" s="5">
        <v>200000</v>
      </c>
      <c r="J25" s="5">
        <v>200000</v>
      </c>
      <c r="K25" s="5">
        <v>200000</v>
      </c>
      <c r="L25" s="5">
        <v>54000</v>
      </c>
      <c r="M25" s="5">
        <v>54000</v>
      </c>
      <c r="N25" s="5">
        <v>54000</v>
      </c>
      <c r="O25" s="5">
        <f t="shared" si="0"/>
        <v>254000</v>
      </c>
      <c r="P25" s="5">
        <f t="shared" si="1"/>
        <v>324485</v>
      </c>
      <c r="Q25" s="5">
        <f t="shared" si="2"/>
        <v>324485</v>
      </c>
      <c r="R25" s="200"/>
      <c r="S25" s="200"/>
      <c r="T25" s="200"/>
      <c r="U25" s="200"/>
      <c r="V25" s="200"/>
      <c r="W25" s="200"/>
    </row>
    <row r="26" spans="1:23" s="3" customFormat="1" ht="15.75" hidden="1">
      <c r="A26" s="7" t="s">
        <v>267</v>
      </c>
      <c r="B26" s="101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200"/>
      <c r="S26" s="200"/>
      <c r="T26" s="200"/>
      <c r="U26" s="200"/>
      <c r="V26" s="200"/>
      <c r="W26" s="200"/>
    </row>
    <row r="27" spans="1:23" s="3" customFormat="1" ht="15.75" hidden="1">
      <c r="A27" s="7" t="s">
        <v>268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200"/>
      <c r="S27" s="200"/>
      <c r="T27" s="200"/>
      <c r="U27" s="200"/>
      <c r="V27" s="200"/>
      <c r="W27" s="200"/>
    </row>
    <row r="28" spans="1:23" s="3" customFormat="1" ht="31.5" hidden="1">
      <c r="A28" s="7" t="s">
        <v>269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200"/>
      <c r="S28" s="200"/>
      <c r="T28" s="200"/>
      <c r="U28" s="200"/>
      <c r="V28" s="200"/>
      <c r="W28" s="200"/>
    </row>
    <row r="29" spans="1:23" s="3" customFormat="1" ht="15.75" hidden="1">
      <c r="A29" s="7" t="s">
        <v>270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200"/>
      <c r="S29" s="200"/>
      <c r="T29" s="200"/>
      <c r="U29" s="200"/>
      <c r="V29" s="200"/>
      <c r="W29" s="200"/>
    </row>
    <row r="30" spans="1:23" s="3" customFormat="1" ht="15.75">
      <c r="A30" s="7" t="s">
        <v>271</v>
      </c>
      <c r="B30" s="101">
        <v>2</v>
      </c>
      <c r="C30" s="5"/>
      <c r="D30" s="5"/>
      <c r="E30" s="5"/>
      <c r="F30" s="5"/>
      <c r="G30" s="5"/>
      <c r="H30" s="5"/>
      <c r="I30" s="5">
        <v>10000</v>
      </c>
      <c r="J30" s="5">
        <v>10000</v>
      </c>
      <c r="K30" s="5">
        <v>10000</v>
      </c>
      <c r="L30" s="5"/>
      <c r="M30" s="5"/>
      <c r="N30" s="5"/>
      <c r="O30" s="5">
        <f t="shared" si="0"/>
        <v>10000</v>
      </c>
      <c r="P30" s="5">
        <f t="shared" si="1"/>
        <v>10000</v>
      </c>
      <c r="Q30" s="5">
        <f t="shared" si="2"/>
        <v>10000</v>
      </c>
      <c r="R30" s="200"/>
      <c r="S30" s="200"/>
      <c r="T30" s="200"/>
      <c r="U30" s="200"/>
      <c r="V30" s="200"/>
      <c r="W30" s="200"/>
    </row>
    <row r="31" spans="1:23" s="3" customFormat="1" ht="15.75" hidden="1">
      <c r="A31" s="7" t="s">
        <v>272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200"/>
      <c r="S31" s="200"/>
      <c r="T31" s="200"/>
      <c r="U31" s="200"/>
      <c r="V31" s="200"/>
      <c r="W31" s="200"/>
    </row>
    <row r="32" spans="1:23" s="3" customFormat="1" ht="31.5" hidden="1">
      <c r="A32" s="7" t="s">
        <v>273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200"/>
      <c r="S32" s="200"/>
      <c r="T32" s="200"/>
      <c r="U32" s="200"/>
      <c r="V32" s="200"/>
      <c r="W32" s="200"/>
    </row>
    <row r="33" spans="1:23" s="3" customFormat="1" ht="31.5" hidden="1">
      <c r="A33" s="7" t="s">
        <v>274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200"/>
      <c r="S33" s="200"/>
      <c r="T33" s="200"/>
      <c r="U33" s="200"/>
      <c r="V33" s="200"/>
      <c r="W33" s="200"/>
    </row>
    <row r="34" spans="1:23" s="3" customFormat="1" ht="15.75" hidden="1">
      <c r="A34" s="7" t="s">
        <v>511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200"/>
      <c r="S34" s="200"/>
      <c r="T34" s="200"/>
      <c r="U34" s="200"/>
      <c r="V34" s="200"/>
      <c r="W34" s="200"/>
    </row>
    <row r="35" spans="1:23" s="3" customFormat="1" ht="15.75" hidden="1">
      <c r="A35" s="7" t="s">
        <v>275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200"/>
      <c r="S35" s="200"/>
      <c r="T35" s="200"/>
      <c r="U35" s="200"/>
      <c r="V35" s="200"/>
      <c r="W35" s="200"/>
    </row>
    <row r="36" spans="1:23" s="3" customFormat="1" ht="15.75">
      <c r="A36" s="7" t="s">
        <v>276</v>
      </c>
      <c r="B36" s="101">
        <v>2</v>
      </c>
      <c r="C36" s="5">
        <v>199500</v>
      </c>
      <c r="D36" s="5">
        <v>199500</v>
      </c>
      <c r="E36" s="5">
        <v>199500</v>
      </c>
      <c r="F36" s="5">
        <v>53865</v>
      </c>
      <c r="G36" s="5">
        <v>53865</v>
      </c>
      <c r="H36" s="5">
        <v>53865</v>
      </c>
      <c r="I36" s="5">
        <v>100000</v>
      </c>
      <c r="J36" s="5">
        <v>200000</v>
      </c>
      <c r="K36" s="5">
        <v>200000</v>
      </c>
      <c r="L36" s="5">
        <v>27000</v>
      </c>
      <c r="M36" s="5">
        <v>54000</v>
      </c>
      <c r="N36" s="5">
        <v>54000</v>
      </c>
      <c r="O36" s="5">
        <f t="shared" si="0"/>
        <v>380365</v>
      </c>
      <c r="P36" s="5">
        <f t="shared" si="1"/>
        <v>507365</v>
      </c>
      <c r="Q36" s="5">
        <f t="shared" si="2"/>
        <v>507365</v>
      </c>
      <c r="R36" s="200"/>
      <c r="S36" s="200"/>
      <c r="T36" s="200"/>
      <c r="U36" s="200"/>
      <c r="V36" s="200"/>
      <c r="W36" s="200"/>
    </row>
    <row r="37" spans="1:23" s="3" customFormat="1" ht="31.5">
      <c r="A37" s="7" t="s">
        <v>277</v>
      </c>
      <c r="B37" s="101">
        <v>2</v>
      </c>
      <c r="C37" s="5"/>
      <c r="D37" s="5"/>
      <c r="E37" s="5"/>
      <c r="F37" s="5"/>
      <c r="G37" s="5"/>
      <c r="H37" s="5"/>
      <c r="I37" s="5">
        <v>700000</v>
      </c>
      <c r="J37" s="5">
        <v>856409</v>
      </c>
      <c r="K37" s="5">
        <v>856409</v>
      </c>
      <c r="L37" s="5">
        <v>189000</v>
      </c>
      <c r="M37" s="5">
        <v>231231</v>
      </c>
      <c r="N37" s="5">
        <v>231231</v>
      </c>
      <c r="O37" s="5">
        <f t="shared" si="0"/>
        <v>889000</v>
      </c>
      <c r="P37" s="5">
        <f t="shared" si="1"/>
        <v>1087640</v>
      </c>
      <c r="Q37" s="5">
        <f t="shared" si="2"/>
        <v>1087640</v>
      </c>
      <c r="R37" s="200"/>
      <c r="S37" s="200"/>
      <c r="T37" s="200"/>
      <c r="U37" s="200"/>
      <c r="V37" s="200"/>
      <c r="W37" s="200"/>
    </row>
    <row r="38" spans="1:23" s="3" customFormat="1" ht="15.75">
      <c r="A38" s="123" t="s">
        <v>540</v>
      </c>
      <c r="B38" s="101">
        <v>2</v>
      </c>
      <c r="C38" s="5">
        <v>300000</v>
      </c>
      <c r="D38" s="5">
        <v>300000</v>
      </c>
      <c r="E38" s="5">
        <v>300000</v>
      </c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300000</v>
      </c>
      <c r="P38" s="5">
        <f t="shared" si="1"/>
        <v>300000</v>
      </c>
      <c r="Q38" s="5">
        <f t="shared" si="2"/>
        <v>300000</v>
      </c>
      <c r="R38" s="200"/>
      <c r="S38" s="200"/>
      <c r="T38" s="200"/>
      <c r="U38" s="200"/>
      <c r="V38" s="200"/>
      <c r="W38" s="200"/>
    </row>
    <row r="39" spans="1:23" ht="15.75" hidden="1">
      <c r="A39" s="7" t="s">
        <v>501</v>
      </c>
      <c r="B39" s="101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0</v>
      </c>
      <c r="P39" s="5">
        <f t="shared" si="1"/>
        <v>0</v>
      </c>
      <c r="Q39" s="5">
        <f t="shared" si="2"/>
        <v>0</v>
      </c>
      <c r="R39" s="200"/>
      <c r="S39" s="200"/>
      <c r="T39" s="200"/>
      <c r="U39" s="200"/>
      <c r="V39" s="200"/>
      <c r="W39" s="200"/>
    </row>
    <row r="40" spans="1:23" s="3" customFormat="1" ht="15.75">
      <c r="A40" s="7" t="s">
        <v>278</v>
      </c>
      <c r="B40" s="101">
        <v>2</v>
      </c>
      <c r="C40" s="5"/>
      <c r="D40" s="5"/>
      <c r="E40" s="5"/>
      <c r="F40" s="5"/>
      <c r="G40" s="5"/>
      <c r="H40" s="5"/>
      <c r="I40" s="5">
        <v>622559</v>
      </c>
      <c r="J40" s="5">
        <v>622559</v>
      </c>
      <c r="K40" s="5">
        <v>622559</v>
      </c>
      <c r="L40" s="5">
        <v>168091</v>
      </c>
      <c r="M40" s="5">
        <v>168091</v>
      </c>
      <c r="N40" s="5">
        <v>168091</v>
      </c>
      <c r="O40" s="5">
        <f t="shared" si="0"/>
        <v>790650</v>
      </c>
      <c r="P40" s="5">
        <f t="shared" si="1"/>
        <v>790650</v>
      </c>
      <c r="Q40" s="5">
        <f t="shared" si="2"/>
        <v>790650</v>
      </c>
      <c r="R40" s="200"/>
      <c r="S40" s="200"/>
      <c r="T40" s="200"/>
      <c r="U40" s="200"/>
      <c r="V40" s="200"/>
      <c r="W40" s="200"/>
    </row>
    <row r="41" spans="1:23" s="3" customFormat="1" ht="15.75">
      <c r="A41" s="7" t="s">
        <v>541</v>
      </c>
      <c r="B41" s="101">
        <v>2</v>
      </c>
      <c r="C41" s="5">
        <v>1573563</v>
      </c>
      <c r="D41" s="5">
        <v>1573563</v>
      </c>
      <c r="E41" s="5">
        <v>1621925</v>
      </c>
      <c r="F41" s="5">
        <v>451691</v>
      </c>
      <c r="G41" s="5">
        <v>451691</v>
      </c>
      <c r="H41" s="5">
        <v>459642</v>
      </c>
      <c r="I41" s="5">
        <v>668455</v>
      </c>
      <c r="J41" s="5">
        <v>768455</v>
      </c>
      <c r="K41" s="5">
        <v>768455</v>
      </c>
      <c r="L41" s="5">
        <v>180483</v>
      </c>
      <c r="M41" s="5">
        <v>207483</v>
      </c>
      <c r="N41" s="5">
        <v>207483</v>
      </c>
      <c r="O41" s="5">
        <f t="shared" si="0"/>
        <v>2874192</v>
      </c>
      <c r="P41" s="5">
        <f t="shared" si="1"/>
        <v>3001192</v>
      </c>
      <c r="Q41" s="5">
        <f t="shared" si="2"/>
        <v>3057505</v>
      </c>
      <c r="R41" s="200"/>
      <c r="S41" s="200"/>
      <c r="T41" s="200"/>
      <c r="U41" s="200"/>
      <c r="V41" s="200"/>
      <c r="W41" s="200"/>
    </row>
    <row r="42" spans="1:23" s="3" customFormat="1" ht="15.75">
      <c r="A42" s="7" t="s">
        <v>542</v>
      </c>
      <c r="B42" s="101">
        <v>2</v>
      </c>
      <c r="C42" s="5"/>
      <c r="D42" s="5"/>
      <c r="E42" s="5"/>
      <c r="F42" s="5"/>
      <c r="G42" s="5"/>
      <c r="H42" s="5"/>
      <c r="I42" s="5">
        <v>65285</v>
      </c>
      <c r="J42" s="5">
        <v>65285</v>
      </c>
      <c r="K42" s="5">
        <v>64189</v>
      </c>
      <c r="L42" s="5"/>
      <c r="M42" s="5"/>
      <c r="N42" s="5"/>
      <c r="O42" s="5">
        <f t="shared" si="0"/>
        <v>65285</v>
      </c>
      <c r="P42" s="5">
        <f t="shared" si="1"/>
        <v>65285</v>
      </c>
      <c r="Q42" s="5">
        <f t="shared" si="2"/>
        <v>64189</v>
      </c>
      <c r="R42" s="200"/>
      <c r="S42" s="200"/>
      <c r="T42" s="200"/>
      <c r="U42" s="200"/>
      <c r="V42" s="200"/>
      <c r="W42" s="200"/>
    </row>
    <row r="43" spans="1:23" s="3" customFormat="1" ht="15.75">
      <c r="A43" s="7" t="s">
        <v>158</v>
      </c>
      <c r="B43" s="101"/>
      <c r="C43" s="5"/>
      <c r="D43" s="5"/>
      <c r="E43" s="5"/>
      <c r="F43" s="5"/>
      <c r="G43" s="5"/>
      <c r="H43" s="5"/>
      <c r="I43" s="5">
        <f>SUM(I44:I46)</f>
        <v>997584</v>
      </c>
      <c r="J43" s="5">
        <f>SUM(J44:J46)</f>
        <v>1093815</v>
      </c>
      <c r="K43" s="5">
        <f>SUM(K44:K46)</f>
        <v>1093815</v>
      </c>
      <c r="L43" s="5"/>
      <c r="M43" s="5"/>
      <c r="N43" s="5"/>
      <c r="O43" s="5">
        <f t="shared" si="0"/>
        <v>997584</v>
      </c>
      <c r="P43" s="5">
        <f t="shared" si="1"/>
        <v>1093815</v>
      </c>
      <c r="Q43" s="5">
        <f t="shared" si="2"/>
        <v>1093815</v>
      </c>
      <c r="R43" s="200"/>
      <c r="S43" s="200"/>
      <c r="T43" s="200"/>
      <c r="U43" s="200"/>
      <c r="V43" s="200"/>
      <c r="W43" s="200"/>
    </row>
    <row r="44" spans="1:23" s="3" customFormat="1" ht="15.75">
      <c r="A44" s="89" t="s">
        <v>408</v>
      </c>
      <c r="B44" s="101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SUMIF($B$6:$B$43,"1",M$6:M$43)</f>
        <v>0</v>
      </c>
      <c r="K44" s="5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200"/>
      <c r="S44" s="200"/>
      <c r="T44" s="200"/>
      <c r="U44" s="200"/>
      <c r="V44" s="200"/>
      <c r="W44" s="200"/>
    </row>
    <row r="45" spans="1:23" s="3" customFormat="1" ht="15.75">
      <c r="A45" s="89" t="s">
        <v>245</v>
      </c>
      <c r="B45" s="101">
        <v>2</v>
      </c>
      <c r="C45" s="5"/>
      <c r="D45" s="5"/>
      <c r="E45" s="5"/>
      <c r="F45" s="5"/>
      <c r="G45" s="5"/>
      <c r="H45" s="5"/>
      <c r="I45" s="5">
        <f>SUMIF($B$6:$B$43,"2",L$6:L$43)</f>
        <v>997584</v>
      </c>
      <c r="J45" s="5">
        <f>SUMIF($B$6:$B$43,"2",M$6:M$43)</f>
        <v>1093815</v>
      </c>
      <c r="K45" s="5">
        <f>SUMIF($B$6:$B$43,"2",N$6:N$43)</f>
        <v>1093815</v>
      </c>
      <c r="L45" s="5"/>
      <c r="M45" s="5"/>
      <c r="N45" s="5"/>
      <c r="O45" s="5">
        <f t="shared" si="0"/>
        <v>997584</v>
      </c>
      <c r="P45" s="5">
        <f t="shared" si="1"/>
        <v>1093815</v>
      </c>
      <c r="Q45" s="5">
        <f t="shared" si="2"/>
        <v>1093815</v>
      </c>
      <c r="R45" s="200"/>
      <c r="S45" s="200"/>
      <c r="T45" s="200"/>
      <c r="U45" s="200"/>
      <c r="V45" s="200"/>
      <c r="W45" s="200"/>
    </row>
    <row r="46" spans="1:23" s="3" customFormat="1" ht="15.75">
      <c r="A46" s="89" t="s">
        <v>137</v>
      </c>
      <c r="B46" s="101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SUMIF($B$6:$B$43,"3",M$6:M$43)</f>
        <v>0</v>
      </c>
      <c r="K46" s="5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200"/>
      <c r="S46" s="200"/>
      <c r="T46" s="200"/>
      <c r="U46" s="200"/>
      <c r="V46" s="200"/>
      <c r="W46" s="200"/>
    </row>
    <row r="47" spans="1:23" s="3" customFormat="1" ht="15.75">
      <c r="A47" s="8" t="s">
        <v>417</v>
      </c>
      <c r="B47" s="101"/>
      <c r="C47" s="14">
        <f aca="true" t="shared" si="3" ref="C47:N47">SUM(C48:C50)</f>
        <v>6377143</v>
      </c>
      <c r="D47" s="14">
        <f t="shared" si="3"/>
        <v>6432643</v>
      </c>
      <c r="E47" s="14">
        <f t="shared" si="3"/>
        <v>6441463</v>
      </c>
      <c r="F47" s="14">
        <f t="shared" si="3"/>
        <v>1596392</v>
      </c>
      <c r="G47" s="14">
        <f t="shared" si="3"/>
        <v>1611377</v>
      </c>
      <c r="H47" s="14">
        <f t="shared" si="3"/>
        <v>1613759</v>
      </c>
      <c r="I47" s="14">
        <f t="shared" si="3"/>
        <v>4767623</v>
      </c>
      <c r="J47" s="14">
        <f t="shared" si="3"/>
        <v>5220263</v>
      </c>
      <c r="K47" s="14">
        <f t="shared" si="3"/>
        <v>5219167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0"/>
        <v>12741158</v>
      </c>
      <c r="P47" s="14">
        <f t="shared" si="1"/>
        <v>13264283</v>
      </c>
      <c r="Q47" s="14">
        <f t="shared" si="2"/>
        <v>13274389</v>
      </c>
      <c r="R47" s="200"/>
      <c r="S47" s="200"/>
      <c r="T47" s="200"/>
      <c r="U47" s="200"/>
      <c r="V47" s="200"/>
      <c r="W47" s="200"/>
    </row>
    <row r="48" spans="1:23" s="3" customFormat="1" ht="15.75">
      <c r="A48" s="89" t="s">
        <v>408</v>
      </c>
      <c r="B48" s="101">
        <v>1</v>
      </c>
      <c r="C48" s="84">
        <f aca="true" t="shared" si="4" ref="C48:K48">SUMIF($B$6:$B$47,"1",C$6:C$47)</f>
        <v>0</v>
      </c>
      <c r="D48" s="84">
        <f t="shared" si="4"/>
        <v>0</v>
      </c>
      <c r="E48" s="84">
        <f t="shared" si="4"/>
        <v>0</v>
      </c>
      <c r="F48" s="84">
        <f t="shared" si="4"/>
        <v>0</v>
      </c>
      <c r="G48" s="84">
        <f t="shared" si="4"/>
        <v>0</v>
      </c>
      <c r="H48" s="84">
        <f t="shared" si="4"/>
        <v>0</v>
      </c>
      <c r="I48" s="84">
        <f t="shared" si="4"/>
        <v>0</v>
      </c>
      <c r="J48" s="84">
        <f t="shared" si="4"/>
        <v>0</v>
      </c>
      <c r="K48" s="84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  <c r="R48" s="200"/>
      <c r="S48" s="200"/>
      <c r="T48" s="200"/>
      <c r="U48" s="200"/>
      <c r="V48" s="200"/>
      <c r="W48" s="200"/>
    </row>
    <row r="49" spans="1:23" s="3" customFormat="1" ht="15.75">
      <c r="A49" s="89" t="s">
        <v>245</v>
      </c>
      <c r="B49" s="101">
        <v>2</v>
      </c>
      <c r="C49" s="84">
        <f aca="true" t="shared" si="5" ref="C49:K49">SUMIF($B$6:$B$47,"2",C$6:C$47)</f>
        <v>5967143</v>
      </c>
      <c r="D49" s="84">
        <f t="shared" si="5"/>
        <v>6022643</v>
      </c>
      <c r="E49" s="84">
        <f t="shared" si="5"/>
        <v>6071005</v>
      </c>
      <c r="F49" s="84">
        <f t="shared" si="5"/>
        <v>1473607</v>
      </c>
      <c r="G49" s="84">
        <f t="shared" si="5"/>
        <v>1488592</v>
      </c>
      <c r="H49" s="84">
        <f t="shared" si="5"/>
        <v>1496543</v>
      </c>
      <c r="I49" s="84">
        <f t="shared" si="5"/>
        <v>4767623</v>
      </c>
      <c r="J49" s="84">
        <f t="shared" si="5"/>
        <v>5220263</v>
      </c>
      <c r="K49" s="84">
        <f t="shared" si="5"/>
        <v>5219167</v>
      </c>
      <c r="L49" s="5"/>
      <c r="M49" s="5"/>
      <c r="N49" s="5"/>
      <c r="O49" s="5">
        <f t="shared" si="0"/>
        <v>12208373</v>
      </c>
      <c r="P49" s="5">
        <f t="shared" si="1"/>
        <v>12731498</v>
      </c>
      <c r="Q49" s="5">
        <f t="shared" si="2"/>
        <v>12786715</v>
      </c>
      <c r="R49" s="200"/>
      <c r="S49" s="200"/>
      <c r="T49" s="200"/>
      <c r="U49" s="200"/>
      <c r="V49" s="200"/>
      <c r="W49" s="200"/>
    </row>
    <row r="50" spans="1:23" s="3" customFormat="1" ht="15.75">
      <c r="A50" s="89" t="s">
        <v>137</v>
      </c>
      <c r="B50" s="101">
        <v>3</v>
      </c>
      <c r="C50" s="84">
        <f aca="true" t="shared" si="6" ref="C50:K50">SUMIF($B$6:$B$47,"3",C$6:C$47)</f>
        <v>410000</v>
      </c>
      <c r="D50" s="84">
        <f t="shared" si="6"/>
        <v>410000</v>
      </c>
      <c r="E50" s="84">
        <f t="shared" si="6"/>
        <v>370458</v>
      </c>
      <c r="F50" s="84">
        <f t="shared" si="6"/>
        <v>122785</v>
      </c>
      <c r="G50" s="84">
        <f t="shared" si="6"/>
        <v>122785</v>
      </c>
      <c r="H50" s="84">
        <f t="shared" si="6"/>
        <v>117216</v>
      </c>
      <c r="I50" s="84">
        <f t="shared" si="6"/>
        <v>0</v>
      </c>
      <c r="J50" s="84">
        <f t="shared" si="6"/>
        <v>0</v>
      </c>
      <c r="K50" s="84">
        <f t="shared" si="6"/>
        <v>0</v>
      </c>
      <c r="L50" s="5"/>
      <c r="M50" s="5"/>
      <c r="N50" s="5"/>
      <c r="O50" s="5">
        <f t="shared" si="0"/>
        <v>532785</v>
      </c>
      <c r="P50" s="5">
        <f t="shared" si="1"/>
        <v>532785</v>
      </c>
      <c r="Q50" s="5">
        <f t="shared" si="2"/>
        <v>487674</v>
      </c>
      <c r="R50" s="200"/>
      <c r="S50" s="200"/>
      <c r="T50" s="200"/>
      <c r="U50" s="200"/>
      <c r="V50" s="200"/>
      <c r="W50" s="200"/>
    </row>
  </sheetData>
  <sheetProtection/>
  <mergeCells count="9">
    <mergeCell ref="C4:E4"/>
    <mergeCell ref="F4:H4"/>
    <mergeCell ref="I4:K4"/>
    <mergeCell ref="L4:N4"/>
    <mergeCell ref="A1:P1"/>
    <mergeCell ref="A2:P2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300" verticalDpi="300" orientation="landscape" paperSize="9" scale="53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55">
      <selection activeCell="A33" sqref="A33:IV34"/>
    </sheetView>
  </sheetViews>
  <sheetFormatPr defaultColWidth="9.140625" defaultRowHeight="15"/>
  <cols>
    <col min="1" max="1" width="2.8515625" style="0" customWidth="1"/>
    <col min="3" max="3" width="5.8515625" style="0" customWidth="1"/>
    <col min="4" max="4" width="6.57421875" style="0" customWidth="1"/>
    <col min="5" max="5" width="8.8515625" style="0" customWidth="1"/>
    <col min="6" max="6" width="11.00390625" style="0" customWidth="1"/>
    <col min="9" max="10" width="12.140625" style="0" customWidth="1"/>
  </cols>
  <sheetData>
    <row r="1" spans="1:11" s="192" customFormat="1" ht="46.5" customHeight="1">
      <c r="A1" s="245" t="s">
        <v>694</v>
      </c>
      <c r="B1" s="245"/>
      <c r="C1" s="245"/>
      <c r="D1" s="245"/>
      <c r="E1" s="245"/>
      <c r="F1" s="245"/>
      <c r="G1" s="245"/>
      <c r="H1" s="245"/>
      <c r="I1" s="245"/>
      <c r="J1" s="245"/>
      <c r="K1" s="209"/>
    </row>
    <row r="2" spans="1:10" ht="18.75">
      <c r="A2" s="142"/>
      <c r="B2" s="142"/>
      <c r="C2" s="142"/>
      <c r="D2" s="142"/>
      <c r="E2" s="142"/>
      <c r="F2" s="143"/>
      <c r="G2" s="142"/>
      <c r="H2" s="144" t="s">
        <v>566</v>
      </c>
      <c r="I2" s="142"/>
      <c r="J2" s="143"/>
    </row>
    <row r="3" spans="1:10" ht="18.75">
      <c r="A3" s="145" t="s">
        <v>567</v>
      </c>
      <c r="B3" s="145"/>
      <c r="C3" s="145"/>
      <c r="D3" s="145"/>
      <c r="E3" s="145"/>
      <c r="F3" s="146"/>
      <c r="G3" s="145"/>
      <c r="H3" s="145"/>
      <c r="I3" s="145"/>
      <c r="J3" s="146"/>
    </row>
    <row r="4" spans="1:10" ht="18.75">
      <c r="A4" s="145"/>
      <c r="B4" s="145"/>
      <c r="C4" s="145"/>
      <c r="D4" s="145"/>
      <c r="E4" s="145"/>
      <c r="F4" s="146"/>
      <c r="G4" s="145"/>
      <c r="H4" s="145"/>
      <c r="I4" s="145"/>
      <c r="J4" s="146"/>
    </row>
    <row r="5" spans="1:10" s="149" customFormat="1" ht="18.75">
      <c r="A5" s="147" t="s">
        <v>639</v>
      </c>
      <c r="B5" s="147"/>
      <c r="C5" s="147"/>
      <c r="D5" s="147"/>
      <c r="E5" s="147"/>
      <c r="F5" s="148"/>
      <c r="G5" s="147"/>
      <c r="H5" s="147"/>
      <c r="I5" s="147"/>
      <c r="J5" s="148"/>
    </row>
    <row r="6" spans="1:12" s="149" customFormat="1" ht="18.75">
      <c r="A6" s="147"/>
      <c r="B6" s="150" t="s">
        <v>640</v>
      </c>
      <c r="C6" s="150"/>
      <c r="D6" s="150"/>
      <c r="E6" s="150"/>
      <c r="F6" s="151"/>
      <c r="G6" s="150"/>
      <c r="H6" s="150"/>
      <c r="I6" s="150"/>
      <c r="J6" s="151">
        <v>291533</v>
      </c>
      <c r="L6" s="152"/>
    </row>
    <row r="7" spans="1:10" s="213" customFormat="1" ht="18.75">
      <c r="A7" s="210" t="s">
        <v>641</v>
      </c>
      <c r="B7" s="210"/>
      <c r="C7" s="210"/>
      <c r="D7" s="210"/>
      <c r="E7" s="210"/>
      <c r="F7" s="210"/>
      <c r="G7" s="210"/>
      <c r="H7" s="210"/>
      <c r="I7" s="211"/>
      <c r="J7" s="212"/>
    </row>
    <row r="8" spans="1:10" s="213" customFormat="1" ht="18.75">
      <c r="A8" s="210"/>
      <c r="B8" s="214" t="s">
        <v>642</v>
      </c>
      <c r="C8" s="214"/>
      <c r="D8" s="214"/>
      <c r="E8" s="214"/>
      <c r="F8" s="214"/>
      <c r="G8" s="214"/>
      <c r="H8" s="214"/>
      <c r="I8" s="215"/>
      <c r="J8" s="216">
        <v>559200</v>
      </c>
    </row>
    <row r="9" spans="1:10" s="213" customFormat="1" ht="18.75">
      <c r="A9" s="210"/>
      <c r="B9" s="217" t="s">
        <v>643</v>
      </c>
      <c r="C9" s="217"/>
      <c r="D9" s="217"/>
      <c r="E9" s="217"/>
      <c r="F9" s="217"/>
      <c r="G9" s="217"/>
      <c r="H9" s="217"/>
      <c r="I9" s="218"/>
      <c r="J9" s="219">
        <v>487000</v>
      </c>
    </row>
    <row r="10" spans="1:10" s="213" customFormat="1" ht="18.75">
      <c r="A10" s="210"/>
      <c r="B10" s="217" t="s">
        <v>644</v>
      </c>
      <c r="C10" s="217"/>
      <c r="D10" s="217"/>
      <c r="E10" s="217"/>
      <c r="F10" s="217"/>
      <c r="G10" s="217"/>
      <c r="H10" s="217"/>
      <c r="I10" s="218"/>
      <c r="J10" s="219">
        <v>106680</v>
      </c>
    </row>
    <row r="11" spans="1:10" s="213" customFormat="1" ht="18.75">
      <c r="A11" s="222" t="s">
        <v>678</v>
      </c>
      <c r="B11" s="230"/>
      <c r="C11" s="230"/>
      <c r="D11" s="230"/>
      <c r="E11" s="230"/>
      <c r="F11" s="230"/>
      <c r="G11" s="230"/>
      <c r="H11" s="230"/>
      <c r="I11" s="231"/>
      <c r="J11" s="223"/>
    </row>
    <row r="12" spans="1:10" s="213" customFormat="1" ht="18.75">
      <c r="A12" s="222"/>
      <c r="B12" s="214" t="s">
        <v>679</v>
      </c>
      <c r="C12" s="214"/>
      <c r="D12" s="214"/>
      <c r="E12" s="214"/>
      <c r="F12" s="214"/>
      <c r="G12" s="214"/>
      <c r="H12" s="214"/>
      <c r="I12" s="215"/>
      <c r="J12" s="216">
        <v>343000</v>
      </c>
    </row>
    <row r="13" spans="1:10" s="213" customFormat="1" ht="18.75">
      <c r="A13" s="210" t="s">
        <v>668</v>
      </c>
      <c r="B13" s="230"/>
      <c r="C13" s="230"/>
      <c r="D13" s="230"/>
      <c r="E13" s="230"/>
      <c r="F13" s="230"/>
      <c r="G13" s="230"/>
      <c r="H13" s="230"/>
      <c r="I13" s="231"/>
      <c r="J13" s="223"/>
    </row>
    <row r="14" spans="1:10" s="213" customFormat="1" ht="18.75">
      <c r="A14" s="210"/>
      <c r="B14" s="214" t="s">
        <v>669</v>
      </c>
      <c r="C14" s="214"/>
      <c r="D14" s="214"/>
      <c r="E14" s="214"/>
      <c r="F14" s="214"/>
      <c r="G14" s="214"/>
      <c r="H14" s="214"/>
      <c r="I14" s="215"/>
      <c r="J14" s="216">
        <v>29808</v>
      </c>
    </row>
    <row r="15" spans="1:10" s="213" customFormat="1" ht="18.75">
      <c r="A15" s="232"/>
      <c r="B15" s="217" t="s">
        <v>682</v>
      </c>
      <c r="C15" s="217"/>
      <c r="D15" s="217"/>
      <c r="E15" s="217"/>
      <c r="F15" s="217"/>
      <c r="G15" s="217"/>
      <c r="H15" s="217"/>
      <c r="I15" s="218"/>
      <c r="J15" s="219">
        <v>-55360</v>
      </c>
    </row>
    <row r="16" spans="1:12" s="149" customFormat="1" ht="18.75">
      <c r="A16" s="147" t="s">
        <v>657</v>
      </c>
      <c r="B16" s="147"/>
      <c r="C16" s="147"/>
      <c r="D16" s="147"/>
      <c r="E16" s="147"/>
      <c r="F16" s="148"/>
      <c r="G16" s="147"/>
      <c r="H16" s="147"/>
      <c r="I16" s="147"/>
      <c r="J16" s="148"/>
      <c r="L16" s="152"/>
    </row>
    <row r="17" spans="1:12" s="149" customFormat="1" ht="18.75">
      <c r="A17" s="147"/>
      <c r="B17" s="147" t="s">
        <v>658</v>
      </c>
      <c r="C17" s="147"/>
      <c r="D17" s="147"/>
      <c r="E17" s="147"/>
      <c r="F17" s="148"/>
      <c r="G17" s="147"/>
      <c r="H17" s="147"/>
      <c r="I17" s="147"/>
      <c r="J17" s="148"/>
      <c r="L17" s="152"/>
    </row>
    <row r="18" spans="2:12" s="149" customFormat="1" ht="18.75">
      <c r="B18" s="150" t="s">
        <v>659</v>
      </c>
      <c r="C18" s="150"/>
      <c r="D18" s="150"/>
      <c r="E18" s="150"/>
      <c r="F18" s="151"/>
      <c r="G18" s="150"/>
      <c r="H18" s="150"/>
      <c r="I18" s="150"/>
      <c r="J18" s="151">
        <v>70485</v>
      </c>
      <c r="L18" s="152"/>
    </row>
    <row r="19" spans="2:12" s="149" customFormat="1" ht="18.75">
      <c r="B19" s="147" t="s">
        <v>660</v>
      </c>
      <c r="C19" s="147"/>
      <c r="D19" s="147"/>
      <c r="E19" s="147"/>
      <c r="F19" s="148"/>
      <c r="G19" s="147"/>
      <c r="H19" s="147"/>
      <c r="I19" s="147"/>
      <c r="J19" s="148"/>
      <c r="L19" s="152"/>
    </row>
    <row r="20" spans="1:12" s="149" customFormat="1" ht="18.75">
      <c r="A20" s="147"/>
      <c r="B20" s="150" t="s">
        <v>661</v>
      </c>
      <c r="C20" s="150"/>
      <c r="D20" s="150"/>
      <c r="E20" s="150"/>
      <c r="F20" s="151"/>
      <c r="G20" s="150"/>
      <c r="H20" s="150"/>
      <c r="I20" s="150"/>
      <c r="J20" s="151">
        <v>40000</v>
      </c>
      <c r="L20" s="152"/>
    </row>
    <row r="21" spans="1:12" s="149" customFormat="1" ht="18.75">
      <c r="A21" s="147" t="s">
        <v>695</v>
      </c>
      <c r="B21" s="147"/>
      <c r="C21" s="147"/>
      <c r="D21" s="147"/>
      <c r="E21" s="147"/>
      <c r="F21" s="148"/>
      <c r="G21" s="147"/>
      <c r="H21" s="147"/>
      <c r="I21" s="147"/>
      <c r="J21" s="148"/>
      <c r="L21" s="152"/>
    </row>
    <row r="22" spans="1:12" s="149" customFormat="1" ht="18.75">
      <c r="A22" s="147"/>
      <c r="B22" s="150" t="s">
        <v>670</v>
      </c>
      <c r="C22" s="150"/>
      <c r="D22" s="150"/>
      <c r="E22" s="150"/>
      <c r="F22" s="151"/>
      <c r="G22" s="150"/>
      <c r="H22" s="150"/>
      <c r="I22" s="150"/>
      <c r="J22" s="151">
        <v>5000</v>
      </c>
      <c r="L22" s="152"/>
    </row>
    <row r="23" spans="1:12" s="149" customFormat="1" ht="18.75">
      <c r="A23" s="147"/>
      <c r="B23" s="165" t="s">
        <v>671</v>
      </c>
      <c r="C23" s="165"/>
      <c r="D23" s="165"/>
      <c r="E23" s="165"/>
      <c r="F23" s="224"/>
      <c r="G23" s="165"/>
      <c r="H23" s="165"/>
      <c r="I23" s="165"/>
      <c r="J23" s="224">
        <v>65000</v>
      </c>
      <c r="L23" s="152"/>
    </row>
    <row r="24" spans="1:12" s="187" customFormat="1" ht="18.75">
      <c r="A24" s="220" t="s">
        <v>601</v>
      </c>
      <c r="B24" s="220"/>
      <c r="C24" s="220"/>
      <c r="D24" s="220"/>
      <c r="E24" s="220"/>
      <c r="F24" s="190"/>
      <c r="G24" s="220"/>
      <c r="H24" s="220"/>
      <c r="I24" s="220"/>
      <c r="J24" s="225">
        <f>SUM(J6:J23)</f>
        <v>1942346</v>
      </c>
      <c r="L24" s="221"/>
    </row>
    <row r="25" spans="1:10" ht="18.75">
      <c r="A25" s="142"/>
      <c r="B25" s="142"/>
      <c r="C25" s="142"/>
      <c r="D25" s="142"/>
      <c r="E25" s="142"/>
      <c r="F25" s="143"/>
      <c r="G25" s="142"/>
      <c r="H25" s="142"/>
      <c r="I25" s="142"/>
      <c r="J25" s="143"/>
    </row>
    <row r="26" spans="1:10" ht="18.75">
      <c r="A26" s="145" t="s">
        <v>570</v>
      </c>
      <c r="B26" s="145"/>
      <c r="C26" s="145"/>
      <c r="D26" s="145"/>
      <c r="E26" s="145"/>
      <c r="F26" s="146"/>
      <c r="G26" s="145"/>
      <c r="H26" s="145"/>
      <c r="I26" s="145"/>
      <c r="J26" s="146"/>
    </row>
    <row r="27" spans="1:10" ht="18.75">
      <c r="A27" s="147"/>
      <c r="B27" s="147"/>
      <c r="C27" s="147"/>
      <c r="D27" s="142"/>
      <c r="E27" s="142"/>
      <c r="F27" s="143"/>
      <c r="G27" s="142"/>
      <c r="H27" s="142"/>
      <c r="I27" s="142"/>
      <c r="J27" s="148"/>
    </row>
    <row r="28" spans="1:10" ht="18.75">
      <c r="A28" s="247" t="s">
        <v>645</v>
      </c>
      <c r="B28" s="247"/>
      <c r="C28" s="247"/>
      <c r="D28" s="247"/>
      <c r="E28" s="247"/>
      <c r="F28" s="247"/>
      <c r="G28" s="247"/>
      <c r="H28" s="247"/>
      <c r="I28" s="247"/>
      <c r="J28" s="223"/>
    </row>
    <row r="29" spans="1:10" ht="18.75">
      <c r="A29" s="211"/>
      <c r="B29" s="214" t="s">
        <v>646</v>
      </c>
      <c r="C29" s="214"/>
      <c r="D29" s="214"/>
      <c r="E29" s="214"/>
      <c r="F29" s="214"/>
      <c r="G29" s="214"/>
      <c r="H29" s="214"/>
      <c r="I29" s="214"/>
      <c r="J29" s="216">
        <v>559200</v>
      </c>
    </row>
    <row r="30" spans="1:10" ht="18.75">
      <c r="A30" s="247" t="s">
        <v>647</v>
      </c>
      <c r="B30" s="247"/>
      <c r="C30" s="247"/>
      <c r="D30" s="247"/>
      <c r="E30" s="247"/>
      <c r="F30" s="247"/>
      <c r="G30" s="247"/>
      <c r="H30" s="247"/>
      <c r="I30" s="247"/>
      <c r="J30" s="223"/>
    </row>
    <row r="31" spans="1:10" ht="18.75">
      <c r="A31" s="211"/>
      <c r="B31" s="214" t="s">
        <v>648</v>
      </c>
      <c r="C31" s="214"/>
      <c r="D31" s="214"/>
      <c r="E31" s="214"/>
      <c r="F31" s="214"/>
      <c r="G31" s="214"/>
      <c r="H31" s="214"/>
      <c r="I31" s="214"/>
      <c r="J31" s="216">
        <v>114300</v>
      </c>
    </row>
    <row r="32" spans="1:10" ht="18.75">
      <c r="A32" s="247" t="s">
        <v>672</v>
      </c>
      <c r="B32" s="247"/>
      <c r="C32" s="247"/>
      <c r="D32" s="247"/>
      <c r="E32" s="247"/>
      <c r="F32" s="247"/>
      <c r="G32" s="247"/>
      <c r="H32" s="247"/>
      <c r="I32" s="247"/>
      <c r="J32" s="223"/>
    </row>
    <row r="33" spans="1:10" ht="18.75">
      <c r="A33" s="211"/>
      <c r="B33" s="214" t="s">
        <v>673</v>
      </c>
      <c r="C33" s="214"/>
      <c r="D33" s="214"/>
      <c r="E33" s="214"/>
      <c r="F33" s="214"/>
      <c r="G33" s="214"/>
      <c r="H33" s="214"/>
      <c r="I33" s="214"/>
      <c r="J33" s="216">
        <v>55500</v>
      </c>
    </row>
    <row r="34" spans="1:10" ht="18.75">
      <c r="A34" s="211"/>
      <c r="B34" s="217" t="s">
        <v>674</v>
      </c>
      <c r="C34" s="217"/>
      <c r="D34" s="217"/>
      <c r="E34" s="217"/>
      <c r="F34" s="217"/>
      <c r="G34" s="217"/>
      <c r="H34" s="217"/>
      <c r="I34" s="217"/>
      <c r="J34" s="219">
        <v>14985</v>
      </c>
    </row>
    <row r="35" spans="1:10" ht="18.75">
      <c r="A35" s="247" t="s">
        <v>586</v>
      </c>
      <c r="B35" s="247"/>
      <c r="C35" s="247"/>
      <c r="D35" s="247"/>
      <c r="E35" s="247"/>
      <c r="F35" s="247"/>
      <c r="G35" s="247"/>
      <c r="H35" s="247"/>
      <c r="I35" s="247"/>
      <c r="J35" s="223"/>
    </row>
    <row r="36" spans="1:10" ht="18.75">
      <c r="A36" s="211"/>
      <c r="B36" s="214" t="s">
        <v>576</v>
      </c>
      <c r="C36" s="214"/>
      <c r="D36" s="214"/>
      <c r="E36" s="214"/>
      <c r="F36" s="214"/>
      <c r="G36" s="214"/>
      <c r="H36" s="214"/>
      <c r="I36" s="214"/>
      <c r="J36" s="216">
        <v>200000</v>
      </c>
    </row>
    <row r="37" spans="1:10" ht="18.75">
      <c r="A37" s="211"/>
      <c r="B37" s="217" t="s">
        <v>577</v>
      </c>
      <c r="C37" s="217"/>
      <c r="D37" s="217"/>
      <c r="E37" s="217"/>
      <c r="F37" s="217"/>
      <c r="G37" s="217"/>
      <c r="H37" s="217"/>
      <c r="I37" s="217"/>
      <c r="J37" s="219">
        <v>54000</v>
      </c>
    </row>
    <row r="38" spans="1:10" ht="18.75">
      <c r="A38" s="247" t="s">
        <v>675</v>
      </c>
      <c r="B38" s="247"/>
      <c r="C38" s="247"/>
      <c r="D38" s="247"/>
      <c r="E38" s="247"/>
      <c r="F38" s="247"/>
      <c r="G38" s="247"/>
      <c r="H38" s="247"/>
      <c r="I38" s="247"/>
      <c r="J38" s="223"/>
    </row>
    <row r="39" spans="1:10" ht="18.75">
      <c r="A39" s="211"/>
      <c r="B39" s="214" t="s">
        <v>576</v>
      </c>
      <c r="C39" s="214"/>
      <c r="D39" s="214"/>
      <c r="E39" s="214"/>
      <c r="F39" s="214"/>
      <c r="G39" s="214"/>
      <c r="H39" s="214"/>
      <c r="I39" s="214"/>
      <c r="J39" s="216">
        <v>100000</v>
      </c>
    </row>
    <row r="40" spans="1:10" ht="18.75">
      <c r="A40" s="211"/>
      <c r="B40" s="217" t="s">
        <v>577</v>
      </c>
      <c r="C40" s="217"/>
      <c r="D40" s="217"/>
      <c r="E40" s="217"/>
      <c r="F40" s="217"/>
      <c r="G40" s="217"/>
      <c r="H40" s="217"/>
      <c r="I40" s="217"/>
      <c r="J40" s="219">
        <v>27000</v>
      </c>
    </row>
    <row r="41" spans="1:10" ht="18.75">
      <c r="A41" s="233" t="s">
        <v>575</v>
      </c>
      <c r="B41" s="233"/>
      <c r="C41" s="233"/>
      <c r="D41" s="233"/>
      <c r="E41" s="230"/>
      <c r="F41" s="230"/>
      <c r="G41" s="230"/>
      <c r="H41" s="230"/>
      <c r="I41" s="230"/>
      <c r="J41" s="223"/>
    </row>
    <row r="42" spans="1:10" ht="18.75">
      <c r="A42" s="211"/>
      <c r="B42" s="214" t="s">
        <v>680</v>
      </c>
      <c r="C42" s="214"/>
      <c r="D42" s="214"/>
      <c r="E42" s="214"/>
      <c r="F42" s="214"/>
      <c r="G42" s="214"/>
      <c r="H42" s="214"/>
      <c r="I42" s="214"/>
      <c r="J42" s="216">
        <v>314961</v>
      </c>
    </row>
    <row r="43" spans="1:10" ht="18.75">
      <c r="A43" s="211"/>
      <c r="B43" s="217" t="s">
        <v>681</v>
      </c>
      <c r="C43" s="217"/>
      <c r="D43" s="217"/>
      <c r="E43" s="217"/>
      <c r="F43" s="217"/>
      <c r="G43" s="217"/>
      <c r="H43" s="217"/>
      <c r="I43" s="217"/>
      <c r="J43" s="219">
        <v>85039</v>
      </c>
    </row>
    <row r="44" spans="1:10" ht="18.75">
      <c r="A44" s="247" t="s">
        <v>676</v>
      </c>
      <c r="B44" s="247"/>
      <c r="C44" s="247"/>
      <c r="D44" s="247"/>
      <c r="E44" s="247"/>
      <c r="F44" s="247"/>
      <c r="G44" s="247"/>
      <c r="H44" s="247"/>
      <c r="I44" s="247"/>
      <c r="J44" s="223"/>
    </row>
    <row r="45" spans="1:10" ht="18.75">
      <c r="A45" s="211"/>
      <c r="B45" s="214" t="s">
        <v>576</v>
      </c>
      <c r="C45" s="214"/>
      <c r="D45" s="214"/>
      <c r="E45" s="214"/>
      <c r="F45" s="214"/>
      <c r="G45" s="214"/>
      <c r="H45" s="214"/>
      <c r="I45" s="214"/>
      <c r="J45" s="216">
        <v>100000</v>
      </c>
    </row>
    <row r="46" spans="1:10" ht="18.75">
      <c r="A46" s="211"/>
      <c r="B46" s="217" t="s">
        <v>577</v>
      </c>
      <c r="C46" s="217"/>
      <c r="D46" s="217"/>
      <c r="E46" s="217"/>
      <c r="F46" s="217"/>
      <c r="G46" s="217"/>
      <c r="H46" s="217"/>
      <c r="I46" s="217"/>
      <c r="J46" s="219">
        <v>27000</v>
      </c>
    </row>
    <row r="47" spans="1:10" ht="18.75">
      <c r="A47" s="253" t="s">
        <v>649</v>
      </c>
      <c r="B47" s="253"/>
      <c r="C47" s="253"/>
      <c r="D47" s="253"/>
      <c r="E47" s="253"/>
      <c r="F47" s="253"/>
      <c r="G47" s="253"/>
      <c r="H47" s="253"/>
      <c r="I47" s="253"/>
      <c r="J47" s="216">
        <v>290361</v>
      </c>
    </row>
    <row r="48" spans="1:10" s="145" customFormat="1" ht="18.75">
      <c r="A48" s="220" t="s">
        <v>601</v>
      </c>
      <c r="B48" s="186"/>
      <c r="C48" s="220"/>
      <c r="D48" s="220"/>
      <c r="E48" s="220"/>
      <c r="F48" s="188"/>
      <c r="G48" s="178"/>
      <c r="H48" s="189"/>
      <c r="I48" s="189"/>
      <c r="J48" s="235">
        <f>SUM(J29:J47)</f>
        <v>1942346</v>
      </c>
    </row>
    <row r="49" spans="1:10" s="145" customFormat="1" ht="18.75">
      <c r="A49" s="220"/>
      <c r="B49" s="186"/>
      <c r="C49" s="220"/>
      <c r="D49" s="220"/>
      <c r="E49" s="220"/>
      <c r="F49" s="188"/>
      <c r="G49" s="178"/>
      <c r="H49" s="189"/>
      <c r="I49" s="189"/>
      <c r="J49" s="190"/>
    </row>
    <row r="50" spans="1:10" ht="18.75">
      <c r="A50" s="145" t="s">
        <v>572</v>
      </c>
      <c r="B50" s="145"/>
      <c r="C50" s="145"/>
      <c r="D50" s="145"/>
      <c r="E50" s="145"/>
      <c r="F50" s="146"/>
      <c r="G50" s="145"/>
      <c r="H50" s="145"/>
      <c r="I50" s="145"/>
      <c r="J50" s="146"/>
    </row>
    <row r="51" spans="1:10" ht="19.5">
      <c r="A51" s="154" t="s">
        <v>573</v>
      </c>
      <c r="B51" s="154"/>
      <c r="C51" s="154"/>
      <c r="D51" s="154"/>
      <c r="E51" s="154"/>
      <c r="F51" s="155"/>
      <c r="G51" s="154" t="s">
        <v>574</v>
      </c>
      <c r="H51" s="154"/>
      <c r="I51" s="154"/>
      <c r="J51" s="155"/>
    </row>
    <row r="52" spans="1:10" ht="19.5">
      <c r="A52" s="154" t="s">
        <v>567</v>
      </c>
      <c r="B52" s="154"/>
      <c r="C52" s="154"/>
      <c r="D52" s="154"/>
      <c r="E52" s="154"/>
      <c r="F52" s="155"/>
      <c r="G52" s="154"/>
      <c r="H52" s="154"/>
      <c r="I52" s="154"/>
      <c r="J52" s="155"/>
    </row>
    <row r="53" spans="1:10" s="213" customFormat="1" ht="18.75">
      <c r="A53" s="142" t="s">
        <v>655</v>
      </c>
      <c r="C53" s="142"/>
      <c r="D53" s="142"/>
      <c r="E53" s="142"/>
      <c r="F53" s="143"/>
      <c r="G53" s="142" t="s">
        <v>655</v>
      </c>
      <c r="H53" s="142"/>
      <c r="I53" s="142"/>
      <c r="J53" s="143"/>
    </row>
    <row r="54" spans="1:10" s="213" customFormat="1" ht="18.75">
      <c r="A54" s="142"/>
      <c r="B54" s="142" t="s">
        <v>654</v>
      </c>
      <c r="C54" s="142"/>
      <c r="D54" s="142"/>
      <c r="E54" s="142"/>
      <c r="F54" s="143"/>
      <c r="G54" s="142"/>
      <c r="H54" s="142"/>
      <c r="I54" s="142"/>
      <c r="J54" s="143"/>
    </row>
    <row r="55" spans="1:12" s="213" customFormat="1" ht="38.25" customHeight="1">
      <c r="A55" s="142"/>
      <c r="B55" s="249" t="s">
        <v>662</v>
      </c>
      <c r="C55" s="249"/>
      <c r="D55" s="249"/>
      <c r="E55" s="249"/>
      <c r="F55" s="151">
        <v>105029</v>
      </c>
      <c r="G55" s="150" t="s">
        <v>656</v>
      </c>
      <c r="H55" s="150"/>
      <c r="I55" s="150"/>
      <c r="J55" s="151">
        <v>105029</v>
      </c>
      <c r="L55"/>
    </row>
    <row r="56" spans="1:14" s="213" customFormat="1" ht="18.75" customHeight="1">
      <c r="A56" s="142"/>
      <c r="B56" s="250" t="s">
        <v>663</v>
      </c>
      <c r="C56" s="250"/>
      <c r="D56" s="250"/>
      <c r="E56" s="250"/>
      <c r="F56" s="224">
        <v>110400</v>
      </c>
      <c r="G56" s="147" t="s">
        <v>664</v>
      </c>
      <c r="H56" s="147"/>
      <c r="I56" s="147"/>
      <c r="J56" s="148"/>
      <c r="L56"/>
      <c r="N56"/>
    </row>
    <row r="57" spans="1:10" s="213" customFormat="1" ht="36" customHeight="1">
      <c r="A57" s="142"/>
      <c r="B57" s="250" t="s">
        <v>665</v>
      </c>
      <c r="C57" s="250"/>
      <c r="D57" s="250"/>
      <c r="E57" s="250"/>
      <c r="F57" s="224">
        <v>25044</v>
      </c>
      <c r="G57" s="251" t="s">
        <v>666</v>
      </c>
      <c r="H57" s="251"/>
      <c r="I57" s="251"/>
      <c r="J57" s="227">
        <v>110400</v>
      </c>
    </row>
    <row r="58" spans="1:10" s="213" customFormat="1" ht="18.75" customHeight="1">
      <c r="A58" s="142"/>
      <c r="B58" s="226"/>
      <c r="C58" s="226"/>
      <c r="D58" s="226"/>
      <c r="E58" s="226"/>
      <c r="F58" s="148"/>
      <c r="G58" s="252" t="s">
        <v>667</v>
      </c>
      <c r="H58" s="252"/>
      <c r="I58" s="252"/>
      <c r="J58" s="228">
        <v>25044</v>
      </c>
    </row>
    <row r="59" spans="1:10" s="191" customFormat="1" ht="19.5">
      <c r="A59" s="154" t="s">
        <v>570</v>
      </c>
      <c r="B59" s="154"/>
      <c r="C59" s="154"/>
      <c r="D59" s="154"/>
      <c r="E59" s="154"/>
      <c r="F59" s="229"/>
      <c r="G59" s="220"/>
      <c r="H59" s="220"/>
      <c r="I59" s="220"/>
      <c r="J59" s="155"/>
    </row>
    <row r="60" spans="1:10" s="142" customFormat="1" ht="18.75">
      <c r="A60" s="147" t="s">
        <v>650</v>
      </c>
      <c r="B60" s="184"/>
      <c r="C60" s="147"/>
      <c r="D60" s="147"/>
      <c r="E60" s="147"/>
      <c r="F60" s="185"/>
      <c r="G60" s="147" t="s">
        <v>650</v>
      </c>
      <c r="H60" s="173"/>
      <c r="I60" s="173"/>
      <c r="J60" s="148"/>
    </row>
    <row r="61" spans="1:10" s="142" customFormat="1" ht="18.75">
      <c r="A61" s="147"/>
      <c r="B61" s="184" t="s">
        <v>651</v>
      </c>
      <c r="C61" s="147"/>
      <c r="D61" s="147"/>
      <c r="E61" s="147"/>
      <c r="F61" s="185"/>
      <c r="G61" s="184" t="s">
        <v>652</v>
      </c>
      <c r="H61" s="173"/>
      <c r="I61" s="173"/>
      <c r="J61" s="148"/>
    </row>
    <row r="62" spans="1:10" s="142" customFormat="1" ht="18.75">
      <c r="A62" s="147"/>
      <c r="B62" s="161" t="s">
        <v>683</v>
      </c>
      <c r="C62" s="150"/>
      <c r="D62" s="150"/>
      <c r="E62" s="150"/>
      <c r="F62" s="162">
        <v>60000</v>
      </c>
      <c r="G62" s="234" t="s">
        <v>685</v>
      </c>
      <c r="H62" s="205"/>
      <c r="I62" s="205"/>
      <c r="J62" s="151">
        <v>260000</v>
      </c>
    </row>
    <row r="63" spans="1:10" s="142" customFormat="1" ht="18.75">
      <c r="A63" s="147"/>
      <c r="B63" s="166" t="s">
        <v>684</v>
      </c>
      <c r="C63" s="165"/>
      <c r="D63" s="165"/>
      <c r="E63" s="165"/>
      <c r="F63" s="167">
        <v>200000</v>
      </c>
      <c r="G63" s="176"/>
      <c r="H63" s="173"/>
      <c r="I63" s="173"/>
      <c r="J63" s="148"/>
    </row>
    <row r="64" spans="1:10" s="145" customFormat="1" ht="18.75">
      <c r="A64" s="220" t="s">
        <v>601</v>
      </c>
      <c r="B64" s="186"/>
      <c r="C64" s="220"/>
      <c r="D64" s="220"/>
      <c r="E64" s="220"/>
      <c r="F64" s="188">
        <f>SUM(F55:F63)</f>
        <v>500473</v>
      </c>
      <c r="G64" s="188"/>
      <c r="H64" s="188"/>
      <c r="I64" s="188"/>
      <c r="J64" s="188">
        <f>SUM(J55:J63)</f>
        <v>500473</v>
      </c>
    </row>
    <row r="65" spans="1:10" s="142" customFormat="1" ht="18.75">
      <c r="A65" s="147"/>
      <c r="B65" s="184"/>
      <c r="C65" s="147"/>
      <c r="D65" s="147"/>
      <c r="E65" s="147"/>
      <c r="F65" s="185"/>
      <c r="G65" s="176"/>
      <c r="H65" s="173"/>
      <c r="I65" s="173"/>
      <c r="J65" s="148"/>
    </row>
    <row r="66" spans="1:10" ht="18.75">
      <c r="A66" s="174" t="s">
        <v>653</v>
      </c>
      <c r="B66" s="175"/>
      <c r="C66" s="176"/>
      <c r="D66" s="176"/>
      <c r="E66" s="176"/>
      <c r="F66" s="177"/>
      <c r="G66" s="175"/>
      <c r="H66" s="178"/>
      <c r="I66" s="179"/>
      <c r="J66" s="42"/>
    </row>
    <row r="67" spans="6:10" ht="15">
      <c r="F67" s="42"/>
      <c r="J67" s="42"/>
    </row>
    <row r="68" spans="6:10" ht="15">
      <c r="F68" s="42"/>
      <c r="J68" s="42"/>
    </row>
    <row r="69" spans="1:10" ht="18.75">
      <c r="A69" s="174"/>
      <c r="B69" s="175"/>
      <c r="C69" s="176"/>
      <c r="D69" s="176"/>
      <c r="E69" s="176"/>
      <c r="F69" s="177"/>
      <c r="G69" s="246" t="s">
        <v>589</v>
      </c>
      <c r="H69" s="246"/>
      <c r="I69" s="246"/>
      <c r="J69" s="246"/>
    </row>
    <row r="70" spans="1:10" ht="18.75">
      <c r="A70" s="174"/>
      <c r="B70" s="175"/>
      <c r="C70" s="176"/>
      <c r="D70" s="176"/>
      <c r="E70" s="176"/>
      <c r="F70" s="177"/>
      <c r="G70" s="175"/>
      <c r="H70" s="246" t="s">
        <v>87</v>
      </c>
      <c r="I70" s="246"/>
      <c r="J70" s="42"/>
    </row>
  </sheetData>
  <sheetProtection/>
  <mergeCells count="15">
    <mergeCell ref="A32:I32"/>
    <mergeCell ref="A35:I35"/>
    <mergeCell ref="A38:I38"/>
    <mergeCell ref="A44:I44"/>
    <mergeCell ref="A47:I47"/>
    <mergeCell ref="A1:J1"/>
    <mergeCell ref="A28:I28"/>
    <mergeCell ref="A30:I30"/>
    <mergeCell ref="G69:J69"/>
    <mergeCell ref="H70:I70"/>
    <mergeCell ref="B55:E55"/>
    <mergeCell ref="B56:E56"/>
    <mergeCell ref="G57:I57"/>
    <mergeCell ref="B57:E57"/>
    <mergeCell ref="G58:I58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2.28125" style="28" customWidth="1"/>
    <col min="2" max="4" width="9.7109375" style="32" customWidth="1"/>
    <col min="5" max="5" width="10.8515625" style="32" customWidth="1"/>
    <col min="6" max="16384" width="9.140625" style="32" customWidth="1"/>
  </cols>
  <sheetData>
    <row r="1" spans="1:6" s="25" customFormat="1" ht="48.75" customHeight="1">
      <c r="A1" s="303" t="s">
        <v>564</v>
      </c>
      <c r="B1" s="303"/>
      <c r="C1" s="303"/>
      <c r="D1" s="303"/>
      <c r="E1" s="303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304" t="s">
        <v>533</v>
      </c>
      <c r="B3" s="304"/>
      <c r="C3" s="304"/>
      <c r="D3" s="304"/>
      <c r="E3" s="304"/>
    </row>
    <row r="4" spans="1:5" s="25" customFormat="1" ht="14.25" customHeight="1">
      <c r="A4" s="26"/>
      <c r="B4" s="26"/>
      <c r="C4" s="26"/>
      <c r="D4" s="26"/>
      <c r="E4" s="128" t="s">
        <v>518</v>
      </c>
    </row>
    <row r="5" spans="1:6" s="29" customFormat="1" ht="21.75" customHeight="1">
      <c r="A5" s="118" t="s">
        <v>9</v>
      </c>
      <c r="B5" s="27" t="s">
        <v>389</v>
      </c>
      <c r="C5" s="27" t="s">
        <v>414</v>
      </c>
      <c r="D5" s="27" t="s">
        <v>508</v>
      </c>
      <c r="E5" s="27" t="s">
        <v>5</v>
      </c>
      <c r="F5" s="28"/>
    </row>
    <row r="6" spans="1:5" ht="15">
      <c r="A6" s="30" t="s">
        <v>412</v>
      </c>
      <c r="B6" s="31">
        <v>425000</v>
      </c>
      <c r="C6" s="31">
        <v>668000</v>
      </c>
      <c r="D6" s="31">
        <v>668000</v>
      </c>
      <c r="E6" s="31">
        <f aca="true" t="shared" si="0" ref="E6:E21">SUM(B6:D6)</f>
        <v>1761000</v>
      </c>
    </row>
    <row r="7" spans="1:5" ht="15">
      <c r="A7" s="30" t="s">
        <v>410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3000</v>
      </c>
      <c r="C8" s="31">
        <v>4000</v>
      </c>
      <c r="D8" s="31">
        <v>4000</v>
      </c>
      <c r="E8" s="31">
        <f t="shared" si="0"/>
        <v>11000</v>
      </c>
    </row>
    <row r="9" spans="1:5" ht="32.25" customHeight="1">
      <c r="A9" s="33" t="s">
        <v>32</v>
      </c>
      <c r="B9" s="31">
        <v>90000</v>
      </c>
      <c r="C9" s="31">
        <v>138000</v>
      </c>
      <c r="D9" s="31">
        <v>138000</v>
      </c>
      <c r="E9" s="31">
        <f t="shared" si="0"/>
        <v>366000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411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518000</v>
      </c>
      <c r="C13" s="35">
        <f>SUM(C6:C12)</f>
        <v>810000</v>
      </c>
      <c r="D13" s="35">
        <f>SUM(D6:D12)</f>
        <v>810000</v>
      </c>
      <c r="E13" s="35">
        <f>SUM(E6:E12)</f>
        <v>2138000</v>
      </c>
    </row>
    <row r="14" spans="1:5" ht="15">
      <c r="A14" s="34" t="s">
        <v>48</v>
      </c>
      <c r="B14" s="35">
        <f>ROUNDDOWN(B13*0.5,0)</f>
        <v>259000</v>
      </c>
      <c r="C14" s="35">
        <f>ROUNDDOWN(C13*0.5,0)</f>
        <v>405000</v>
      </c>
      <c r="D14" s="35">
        <f>ROUNDDOWN(D13*0.5,0)</f>
        <v>405000</v>
      </c>
      <c r="E14" s="35">
        <f t="shared" si="0"/>
        <v>1069000</v>
      </c>
    </row>
    <row r="15" spans="1:5" ht="19.5" customHeight="1">
      <c r="A15" s="33" t="s">
        <v>36</v>
      </c>
      <c r="B15" s="31">
        <v>237736</v>
      </c>
      <c r="C15" s="31">
        <v>258493</v>
      </c>
      <c r="D15" s="31">
        <v>174289</v>
      </c>
      <c r="E15" s="31">
        <f t="shared" si="0"/>
        <v>670518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237736</v>
      </c>
      <c r="C22" s="35">
        <f>SUM(C15:C21)</f>
        <v>258493</v>
      </c>
      <c r="D22" s="35">
        <f>SUM(D15:D21)</f>
        <v>174289</v>
      </c>
      <c r="E22" s="35">
        <f>SUM(E15:E21)</f>
        <v>670518</v>
      </c>
    </row>
    <row r="23" spans="1:5" s="36" customFormat="1" ht="18.75" customHeight="1">
      <c r="A23" s="37" t="s">
        <v>52</v>
      </c>
      <c r="B23" s="35">
        <f>B14-B22</f>
        <v>21264</v>
      </c>
      <c r="C23" s="35">
        <f>C14-C22</f>
        <v>146507</v>
      </c>
      <c r="D23" s="35">
        <f>D14-D22</f>
        <v>230711</v>
      </c>
      <c r="E23" s="35">
        <f>E14-E22</f>
        <v>398482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05" t="s">
        <v>400</v>
      </c>
      <c r="B26" s="305"/>
      <c r="C26" s="305"/>
      <c r="D26" s="305"/>
      <c r="E26" s="305"/>
    </row>
    <row r="27" ht="18.75" customHeight="1"/>
    <row r="28" ht="15">
      <c r="A28" s="100" t="s">
        <v>509</v>
      </c>
    </row>
    <row r="29" spans="1:3" ht="15">
      <c r="A29" s="39" t="s">
        <v>534</v>
      </c>
      <c r="C29" s="65"/>
    </row>
    <row r="30" ht="15">
      <c r="C30" s="65"/>
    </row>
    <row r="31" spans="1:4" ht="15">
      <c r="A31" s="65" t="s">
        <v>403</v>
      </c>
      <c r="B31" s="28"/>
      <c r="D31" s="65" t="s">
        <v>535</v>
      </c>
    </row>
    <row r="32" spans="1:4" ht="15">
      <c r="A32" s="65" t="s">
        <v>404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06" t="s">
        <v>399</v>
      </c>
      <c r="B1" s="306"/>
      <c r="C1" s="306"/>
      <c r="D1" s="306"/>
      <c r="E1" s="306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06" t="s">
        <v>122</v>
      </c>
      <c r="B3" s="306"/>
      <c r="C3" s="306"/>
      <c r="D3" s="306"/>
      <c r="E3" s="306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06" t="s">
        <v>402</v>
      </c>
      <c r="B5" s="306"/>
      <c r="C5" s="306"/>
      <c r="D5" s="306"/>
      <c r="E5" s="306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05" t="s">
        <v>400</v>
      </c>
      <c r="B36" s="305"/>
      <c r="C36" s="305"/>
      <c r="D36" s="305"/>
      <c r="E36" s="305"/>
    </row>
    <row r="37" ht="18.75" customHeight="1"/>
    <row r="38" ht="15">
      <c r="A38" s="100" t="s">
        <v>401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27">
      <selection activeCell="G37" sqref="G37:I37"/>
    </sheetView>
  </sheetViews>
  <sheetFormatPr defaultColWidth="9.140625" defaultRowHeight="15"/>
  <cols>
    <col min="1" max="1" width="2.7109375" style="0" customWidth="1"/>
    <col min="3" max="3" width="6.421875" style="0" customWidth="1"/>
    <col min="4" max="4" width="13.8515625" style="0" customWidth="1"/>
    <col min="5" max="5" width="10.140625" style="0" customWidth="1"/>
    <col min="6" max="6" width="4.8515625" style="0" customWidth="1"/>
    <col min="9" max="9" width="17.57421875" style="0" customWidth="1"/>
    <col min="10" max="10" width="11.7109375" style="0" bestFit="1" customWidth="1"/>
  </cols>
  <sheetData>
    <row r="1" spans="1:10" s="194" customFormat="1" ht="43.5" customHeight="1">
      <c r="A1" s="254" t="s">
        <v>633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194" customFormat="1" ht="18.75" customHeight="1">
      <c r="A2" s="195"/>
      <c r="B2" s="196"/>
      <c r="C2" s="196"/>
      <c r="D2" s="196"/>
      <c r="E2" s="196"/>
      <c r="F2" s="196"/>
      <c r="G2" s="196"/>
      <c r="H2" s="196"/>
      <c r="I2" s="197" t="s">
        <v>518</v>
      </c>
      <c r="J2" s="196"/>
    </row>
    <row r="3" spans="1:10" s="194" customFormat="1" ht="18.75" customHeight="1">
      <c r="A3" s="195"/>
      <c r="B3" s="196"/>
      <c r="C3" s="196"/>
      <c r="D3" s="196"/>
      <c r="E3" s="196"/>
      <c r="F3" s="196"/>
      <c r="G3" s="196"/>
      <c r="H3" s="196"/>
      <c r="I3" s="197"/>
      <c r="J3" s="196"/>
    </row>
    <row r="4" spans="1:10" s="194" customFormat="1" ht="18.75" customHeight="1">
      <c r="A4" s="195"/>
      <c r="B4" s="196"/>
      <c r="C4" s="196"/>
      <c r="D4" s="196"/>
      <c r="E4" s="196"/>
      <c r="F4" s="196"/>
      <c r="G4" s="196"/>
      <c r="H4" s="196"/>
      <c r="I4" s="197"/>
      <c r="J4" s="196"/>
    </row>
    <row r="5" spans="1:10" s="194" customFormat="1" ht="18.7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8.75">
      <c r="A6" s="145" t="s">
        <v>572</v>
      </c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9.5">
      <c r="A7" s="154" t="s">
        <v>573</v>
      </c>
      <c r="B7" s="154"/>
      <c r="C7" s="154"/>
      <c r="D7" s="154"/>
      <c r="E7" s="154"/>
      <c r="F7" s="155"/>
      <c r="G7" s="154" t="s">
        <v>574</v>
      </c>
      <c r="H7" s="154"/>
      <c r="I7" s="154"/>
      <c r="J7" s="155"/>
    </row>
    <row r="8" spans="1:10" s="194" customFormat="1" ht="18.75" customHeight="1">
      <c r="A8" s="158" t="s">
        <v>575</v>
      </c>
      <c r="B8" s="147"/>
      <c r="C8" s="147"/>
      <c r="D8" s="147"/>
      <c r="E8" s="196"/>
      <c r="F8" s="196"/>
      <c r="G8" s="256" t="s">
        <v>607</v>
      </c>
      <c r="H8" s="256"/>
      <c r="I8" s="256"/>
      <c r="J8" s="196"/>
    </row>
    <row r="9" spans="1:10" s="194" customFormat="1" ht="18.75" customHeight="1">
      <c r="A9" s="142"/>
      <c r="B9" s="150" t="s">
        <v>592</v>
      </c>
      <c r="C9" s="161"/>
      <c r="D9" s="161"/>
      <c r="E9" s="163">
        <v>11811</v>
      </c>
      <c r="F9" s="196"/>
      <c r="G9" s="257" t="s">
        <v>608</v>
      </c>
      <c r="H9" s="257"/>
      <c r="I9" s="257"/>
      <c r="J9" s="196"/>
    </row>
    <row r="10" spans="1:10" s="194" customFormat="1" ht="18.75" customHeight="1">
      <c r="A10" s="142"/>
      <c r="B10" s="150" t="s">
        <v>593</v>
      </c>
      <c r="C10" s="166"/>
      <c r="D10" s="166"/>
      <c r="E10" s="163">
        <v>3189</v>
      </c>
      <c r="F10" s="196"/>
      <c r="G10" s="258" t="s">
        <v>609</v>
      </c>
      <c r="H10" s="258"/>
      <c r="I10" s="258"/>
      <c r="J10" s="163">
        <v>10000</v>
      </c>
    </row>
    <row r="11" spans="1:10" s="194" customFormat="1" ht="18.75" customHeight="1">
      <c r="A11" s="195"/>
      <c r="B11" s="196"/>
      <c r="C11" s="196"/>
      <c r="D11" s="196"/>
      <c r="E11" s="196"/>
      <c r="F11" s="196"/>
      <c r="G11" s="256" t="s">
        <v>610</v>
      </c>
      <c r="H11" s="256"/>
      <c r="I11" s="256"/>
      <c r="J11" s="196"/>
    </row>
    <row r="12" spans="1:10" s="194" customFormat="1" ht="18.75" customHeight="1">
      <c r="A12" s="195"/>
      <c r="B12" s="196"/>
      <c r="C12" s="196"/>
      <c r="D12" s="196"/>
      <c r="E12" s="196"/>
      <c r="F12" s="196"/>
      <c r="G12" s="260" t="s">
        <v>611</v>
      </c>
      <c r="H12" s="260"/>
      <c r="I12" s="260"/>
      <c r="J12" s="163">
        <v>5000</v>
      </c>
    </row>
    <row r="13" spans="1:10" s="194" customFormat="1" ht="18.75" customHeight="1">
      <c r="A13" s="195"/>
      <c r="B13" s="196"/>
      <c r="C13" s="196"/>
      <c r="D13" s="196"/>
      <c r="E13" s="196"/>
      <c r="F13" s="196"/>
      <c r="G13" s="198"/>
      <c r="H13" s="198"/>
      <c r="I13" s="198"/>
      <c r="J13" s="182"/>
    </row>
    <row r="14" spans="1:10" s="194" customFormat="1" ht="18.7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ht="18.75">
      <c r="A15" s="259" t="s">
        <v>565</v>
      </c>
      <c r="B15" s="259"/>
      <c r="C15" s="259"/>
      <c r="D15" s="259"/>
      <c r="E15" s="259"/>
      <c r="F15" s="259"/>
      <c r="G15" s="259"/>
      <c r="H15" s="259"/>
      <c r="I15" s="259"/>
      <c r="J15" s="259"/>
    </row>
    <row r="16" spans="1:10" ht="18.75">
      <c r="A16" s="259" t="s">
        <v>599</v>
      </c>
      <c r="B16" s="259"/>
      <c r="C16" s="259"/>
      <c r="D16" s="259"/>
      <c r="E16" s="259"/>
      <c r="F16" s="259"/>
      <c r="G16" s="259"/>
      <c r="H16" s="259"/>
      <c r="I16" s="259"/>
      <c r="J16" s="259"/>
    </row>
    <row r="17" spans="1:10" ht="18.75">
      <c r="A17" s="192"/>
      <c r="B17" s="192"/>
      <c r="C17" s="192"/>
      <c r="D17" s="192"/>
      <c r="E17" s="192"/>
      <c r="F17" s="193"/>
      <c r="G17" s="192"/>
      <c r="H17" s="192"/>
      <c r="I17" s="192"/>
      <c r="J17" s="193"/>
    </row>
    <row r="18" spans="1:10" ht="18" customHeight="1">
      <c r="A18" s="142"/>
      <c r="B18" s="142"/>
      <c r="C18" s="142"/>
      <c r="D18" s="142"/>
      <c r="E18" s="142"/>
      <c r="F18" s="143"/>
      <c r="G18" s="142"/>
      <c r="H18" s="142"/>
      <c r="I18" s="144" t="s">
        <v>566</v>
      </c>
      <c r="J18" s="143"/>
    </row>
    <row r="19" spans="1:10" ht="18.75" hidden="1">
      <c r="A19" s="145" t="s">
        <v>567</v>
      </c>
      <c r="B19" s="145"/>
      <c r="C19" s="145"/>
      <c r="D19" s="145"/>
      <c r="E19" s="145"/>
      <c r="F19" s="146"/>
      <c r="G19" s="145"/>
      <c r="H19" s="145"/>
      <c r="I19" s="145"/>
      <c r="J19" s="146"/>
    </row>
    <row r="20" spans="1:10" ht="18.75" hidden="1">
      <c r="A20" s="142"/>
      <c r="B20" s="142"/>
      <c r="C20" s="142"/>
      <c r="D20" s="142"/>
      <c r="E20" s="142"/>
      <c r="F20" s="143"/>
      <c r="G20" s="142"/>
      <c r="H20" s="142"/>
      <c r="I20" s="142"/>
      <c r="J20" s="143"/>
    </row>
    <row r="21" spans="1:10" s="149" customFormat="1" ht="18.75" hidden="1">
      <c r="A21" s="147" t="s">
        <v>568</v>
      </c>
      <c r="B21" s="147"/>
      <c r="C21" s="147"/>
      <c r="D21" s="147"/>
      <c r="E21" s="147"/>
      <c r="F21" s="148"/>
      <c r="G21" s="147"/>
      <c r="H21" s="147"/>
      <c r="I21" s="147"/>
      <c r="J21" s="148"/>
    </row>
    <row r="22" spans="1:12" s="149" customFormat="1" ht="18.75" hidden="1">
      <c r="A22" s="147"/>
      <c r="B22" s="150" t="s">
        <v>569</v>
      </c>
      <c r="C22" s="150"/>
      <c r="D22" s="150"/>
      <c r="E22" s="150"/>
      <c r="F22" s="151"/>
      <c r="G22" s="150"/>
      <c r="H22" s="150"/>
      <c r="I22" s="150"/>
      <c r="J22" s="151">
        <v>4600</v>
      </c>
      <c r="L22" s="152"/>
    </row>
    <row r="23" spans="1:10" ht="18.75" hidden="1">
      <c r="A23" s="142"/>
      <c r="B23" s="142"/>
      <c r="C23" s="142"/>
      <c r="D23" s="142"/>
      <c r="E23" s="142"/>
      <c r="F23" s="143"/>
      <c r="G23" s="142"/>
      <c r="H23" s="142"/>
      <c r="I23" s="142"/>
      <c r="J23" s="143"/>
    </row>
    <row r="24" spans="1:10" ht="18.75" hidden="1">
      <c r="A24" s="145" t="s">
        <v>570</v>
      </c>
      <c r="B24" s="145"/>
      <c r="C24" s="145"/>
      <c r="D24" s="145"/>
      <c r="E24" s="145"/>
      <c r="F24" s="146"/>
      <c r="G24" s="145"/>
      <c r="H24" s="145"/>
      <c r="I24" s="145"/>
      <c r="J24" s="146"/>
    </row>
    <row r="25" spans="1:10" ht="18.75" hidden="1">
      <c r="A25" s="147"/>
      <c r="B25" s="147"/>
      <c r="C25" s="147"/>
      <c r="D25" s="142"/>
      <c r="E25" s="142"/>
      <c r="F25" s="143"/>
      <c r="G25" s="142"/>
      <c r="H25" s="142"/>
      <c r="I25" s="142"/>
      <c r="J25" s="143"/>
    </row>
    <row r="26" spans="1:10" ht="18.75" hidden="1">
      <c r="A26" s="153" t="s">
        <v>571</v>
      </c>
      <c r="B26" s="153"/>
      <c r="C26" s="153"/>
      <c r="D26" s="150"/>
      <c r="E26" s="150"/>
      <c r="F26" s="151"/>
      <c r="G26" s="150"/>
      <c r="H26" s="150"/>
      <c r="I26" s="150"/>
      <c r="J26" s="151">
        <v>4600</v>
      </c>
    </row>
    <row r="27" spans="1:10" ht="18.75">
      <c r="A27" s="142"/>
      <c r="B27" s="142"/>
      <c r="C27" s="142"/>
      <c r="D27" s="142"/>
      <c r="E27" s="142"/>
      <c r="F27" s="143"/>
      <c r="G27" s="142"/>
      <c r="H27" s="142"/>
      <c r="I27" s="142"/>
      <c r="J27" s="143"/>
    </row>
    <row r="28" spans="1:10" ht="18.75">
      <c r="A28" s="145" t="s">
        <v>572</v>
      </c>
      <c r="B28" s="145"/>
      <c r="C28" s="145"/>
      <c r="D28" s="145"/>
      <c r="E28" s="145"/>
      <c r="F28" s="146"/>
      <c r="G28" s="145"/>
      <c r="H28" s="145"/>
      <c r="I28" s="145"/>
      <c r="J28" s="146"/>
    </row>
    <row r="29" spans="1:10" ht="19.5">
      <c r="A29" s="154" t="s">
        <v>573</v>
      </c>
      <c r="B29" s="154"/>
      <c r="C29" s="154"/>
      <c r="D29" s="154"/>
      <c r="E29" s="154"/>
      <c r="F29" s="155"/>
      <c r="G29" s="154" t="s">
        <v>574</v>
      </c>
      <c r="H29" s="154"/>
      <c r="I29" s="154"/>
      <c r="J29" s="155"/>
    </row>
    <row r="30" spans="1:10" ht="19.5">
      <c r="A30" s="156" t="s">
        <v>570</v>
      </c>
      <c r="B30" s="154"/>
      <c r="C30" s="154"/>
      <c r="D30" s="154"/>
      <c r="E30" s="154"/>
      <c r="F30" s="157"/>
      <c r="G30" s="147"/>
      <c r="H30" s="147"/>
      <c r="I30" s="147"/>
      <c r="J30" s="155"/>
    </row>
    <row r="31" spans="1:10" ht="19.5">
      <c r="A31" s="158" t="s">
        <v>575</v>
      </c>
      <c r="B31" s="147"/>
      <c r="C31" s="147"/>
      <c r="D31" s="147"/>
      <c r="E31" s="147"/>
      <c r="F31" s="148"/>
      <c r="G31" s="158" t="s">
        <v>596</v>
      </c>
      <c r="H31" s="159"/>
      <c r="I31" s="160"/>
      <c r="J31" s="148"/>
    </row>
    <row r="32" spans="1:12" ht="18.75" customHeight="1">
      <c r="A32" s="142"/>
      <c r="B32" s="150" t="s">
        <v>592</v>
      </c>
      <c r="C32" s="161"/>
      <c r="D32" s="161"/>
      <c r="E32" s="162">
        <v>421785</v>
      </c>
      <c r="G32" s="262" t="s">
        <v>597</v>
      </c>
      <c r="H32" s="262"/>
      <c r="I32" s="262"/>
      <c r="J32" s="163">
        <v>59580</v>
      </c>
      <c r="L32" s="164"/>
    </row>
    <row r="33" spans="1:10" ht="18.75" customHeight="1">
      <c r="A33" s="142"/>
      <c r="B33" s="150" t="s">
        <v>593</v>
      </c>
      <c r="C33" s="166"/>
      <c r="D33" s="166"/>
      <c r="E33" s="167">
        <v>113882</v>
      </c>
      <c r="G33" s="262" t="s">
        <v>598</v>
      </c>
      <c r="H33" s="262"/>
      <c r="I33" s="262"/>
      <c r="J33" s="168">
        <v>16087</v>
      </c>
    </row>
    <row r="34" spans="1:10" ht="18.75" customHeight="1">
      <c r="A34" s="142"/>
      <c r="B34" s="147"/>
      <c r="C34" s="184"/>
      <c r="D34" s="184"/>
      <c r="E34" s="185"/>
      <c r="G34" s="264" t="s">
        <v>602</v>
      </c>
      <c r="H34" s="264"/>
      <c r="I34" s="264"/>
      <c r="J34" s="182"/>
    </row>
    <row r="35" spans="1:10" ht="18.75" customHeight="1">
      <c r="A35" s="142"/>
      <c r="B35" s="147"/>
      <c r="C35" s="184"/>
      <c r="D35" s="184"/>
      <c r="E35" s="185"/>
      <c r="G35" s="262" t="s">
        <v>603</v>
      </c>
      <c r="H35" s="262"/>
      <c r="I35" s="262"/>
      <c r="J35" s="163">
        <v>60000</v>
      </c>
    </row>
    <row r="36" spans="1:10" ht="18.75" customHeight="1">
      <c r="A36" s="142"/>
      <c r="B36" s="147"/>
      <c r="C36" s="184"/>
      <c r="D36" s="184"/>
      <c r="E36" s="185"/>
      <c r="G36" s="265" t="s">
        <v>604</v>
      </c>
      <c r="H36" s="265"/>
      <c r="I36" s="265"/>
      <c r="J36" s="168">
        <v>100000</v>
      </c>
    </row>
    <row r="37" spans="1:10" ht="18.75" customHeight="1">
      <c r="A37" s="142"/>
      <c r="B37" s="147"/>
      <c r="C37" s="184"/>
      <c r="D37" s="184"/>
      <c r="E37" s="185"/>
      <c r="G37" s="265" t="s">
        <v>605</v>
      </c>
      <c r="H37" s="265"/>
      <c r="I37" s="265"/>
      <c r="J37" s="168">
        <v>300000</v>
      </c>
    </row>
    <row r="39" spans="1:12" s="42" customFormat="1" ht="18.75">
      <c r="A39" s="142" t="s">
        <v>582</v>
      </c>
      <c r="B39" s="142"/>
      <c r="C39"/>
      <c r="D39"/>
      <c r="E39"/>
      <c r="F39" s="142"/>
      <c r="G39" s="142"/>
      <c r="H39" s="142"/>
      <c r="J39" s="143">
        <v>944640</v>
      </c>
      <c r="K39"/>
      <c r="L39"/>
    </row>
    <row r="40" spans="1:12" s="42" customFormat="1" ht="18.75">
      <c r="A40" s="142" t="s">
        <v>583</v>
      </c>
      <c r="B40" s="142"/>
      <c r="C40"/>
      <c r="D40"/>
      <c r="E40"/>
      <c r="F40" s="142"/>
      <c r="G40" s="142"/>
      <c r="H40" s="142"/>
      <c r="J40" s="143">
        <v>460000</v>
      </c>
      <c r="K40"/>
      <c r="L40"/>
    </row>
    <row r="41" spans="1:12" s="42" customFormat="1" ht="18.75">
      <c r="A41" s="142" t="s">
        <v>584</v>
      </c>
      <c r="B41"/>
      <c r="C41"/>
      <c r="D41"/>
      <c r="E41"/>
      <c r="F41" s="142"/>
      <c r="G41" s="142"/>
      <c r="H41" s="142"/>
      <c r="J41" s="180">
        <f>J39-J40</f>
        <v>484640</v>
      </c>
      <c r="K41"/>
      <c r="L41"/>
    </row>
    <row r="44" spans="1:10" ht="20.25">
      <c r="A44" s="263" t="s">
        <v>588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18.75">
      <c r="A45" s="261" t="s">
        <v>565</v>
      </c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10" ht="18.75">
      <c r="A46" s="266" t="s">
        <v>591</v>
      </c>
      <c r="B46" s="266"/>
      <c r="C46" s="266"/>
      <c r="D46" s="266"/>
      <c r="E46" s="266"/>
      <c r="F46" s="266"/>
      <c r="G46" s="266"/>
      <c r="H46" s="266"/>
      <c r="I46" s="266"/>
      <c r="J46" s="266"/>
    </row>
    <row r="47" spans="1:10" ht="18.75">
      <c r="A47" s="142"/>
      <c r="B47" s="142"/>
      <c r="C47" s="142"/>
      <c r="D47" s="142"/>
      <c r="E47" s="142"/>
      <c r="F47" s="143"/>
      <c r="G47" s="142"/>
      <c r="H47" s="142"/>
      <c r="I47" s="142"/>
      <c r="J47" s="143"/>
    </row>
    <row r="48" spans="1:10" ht="18.75">
      <c r="A48" s="142"/>
      <c r="B48" s="142"/>
      <c r="C48" s="142"/>
      <c r="D48" s="142"/>
      <c r="E48" s="142"/>
      <c r="F48" s="143"/>
      <c r="G48" s="142"/>
      <c r="H48" s="142"/>
      <c r="I48" s="144" t="s">
        <v>566</v>
      </c>
      <c r="J48" s="143"/>
    </row>
    <row r="49" spans="1:10" ht="18.75" hidden="1">
      <c r="A49" s="145" t="s">
        <v>567</v>
      </c>
      <c r="B49" s="145"/>
      <c r="C49" s="145"/>
      <c r="D49" s="145"/>
      <c r="E49" s="145"/>
      <c r="F49" s="146"/>
      <c r="G49" s="145"/>
      <c r="H49" s="145"/>
      <c r="I49" s="145"/>
      <c r="J49" s="146"/>
    </row>
    <row r="50" spans="1:10" ht="18.75" hidden="1">
      <c r="A50" s="142"/>
      <c r="B50" s="142"/>
      <c r="C50" s="142"/>
      <c r="D50" s="142"/>
      <c r="E50" s="142"/>
      <c r="F50" s="143"/>
      <c r="G50" s="142"/>
      <c r="H50" s="142"/>
      <c r="I50" s="142"/>
      <c r="J50" s="143"/>
    </row>
    <row r="51" spans="1:10" s="149" customFormat="1" ht="18.75" hidden="1">
      <c r="A51" s="147" t="s">
        <v>568</v>
      </c>
      <c r="B51" s="147"/>
      <c r="C51" s="147"/>
      <c r="D51" s="147"/>
      <c r="E51" s="147"/>
      <c r="F51" s="148"/>
      <c r="G51" s="147"/>
      <c r="H51" s="147"/>
      <c r="I51" s="147"/>
      <c r="J51" s="148"/>
    </row>
    <row r="52" spans="1:12" s="149" customFormat="1" ht="18.75" hidden="1">
      <c r="A52" s="147"/>
      <c r="B52" s="150" t="s">
        <v>569</v>
      </c>
      <c r="C52" s="150"/>
      <c r="D52" s="150"/>
      <c r="E52" s="150"/>
      <c r="F52" s="151"/>
      <c r="G52" s="150"/>
      <c r="H52" s="150"/>
      <c r="I52" s="150"/>
      <c r="J52" s="151">
        <v>4600</v>
      </c>
      <c r="L52" s="152"/>
    </row>
    <row r="53" spans="1:10" ht="18.75" hidden="1">
      <c r="A53" s="142"/>
      <c r="B53" s="142"/>
      <c r="C53" s="142"/>
      <c r="D53" s="142"/>
      <c r="E53" s="142"/>
      <c r="F53" s="143"/>
      <c r="G53" s="142"/>
      <c r="H53" s="142"/>
      <c r="I53" s="142"/>
      <c r="J53" s="143"/>
    </row>
    <row r="54" spans="1:10" ht="18.75" hidden="1">
      <c r="A54" s="145" t="s">
        <v>570</v>
      </c>
      <c r="B54" s="145"/>
      <c r="C54" s="145"/>
      <c r="D54" s="145"/>
      <c r="E54" s="145"/>
      <c r="F54" s="146"/>
      <c r="G54" s="145"/>
      <c r="H54" s="145"/>
      <c r="I54" s="145"/>
      <c r="J54" s="146"/>
    </row>
    <row r="55" spans="1:10" ht="18.75" hidden="1">
      <c r="A55" s="147"/>
      <c r="B55" s="147"/>
      <c r="C55" s="147"/>
      <c r="D55" s="142"/>
      <c r="E55" s="142"/>
      <c r="F55" s="143"/>
      <c r="G55" s="142"/>
      <c r="H55" s="142"/>
      <c r="I55" s="142"/>
      <c r="J55" s="143"/>
    </row>
    <row r="56" spans="1:10" ht="18.75" hidden="1">
      <c r="A56" s="153" t="s">
        <v>571</v>
      </c>
      <c r="B56" s="153"/>
      <c r="C56" s="153"/>
      <c r="D56" s="150"/>
      <c r="E56" s="150"/>
      <c r="F56" s="151"/>
      <c r="G56" s="150"/>
      <c r="H56" s="150"/>
      <c r="I56" s="150"/>
      <c r="J56" s="151">
        <v>4600</v>
      </c>
    </row>
    <row r="57" spans="1:10" ht="18.75">
      <c r="A57" s="142"/>
      <c r="B57" s="142"/>
      <c r="C57" s="142"/>
      <c r="D57" s="142"/>
      <c r="E57" s="142"/>
      <c r="F57" s="143"/>
      <c r="G57" s="142"/>
      <c r="H57" s="142"/>
      <c r="I57" s="142"/>
      <c r="J57" s="143"/>
    </row>
    <row r="58" spans="1:10" ht="18.75">
      <c r="A58" s="145" t="s">
        <v>572</v>
      </c>
      <c r="B58" s="145"/>
      <c r="C58" s="145"/>
      <c r="D58" s="145"/>
      <c r="E58" s="145"/>
      <c r="F58" s="146"/>
      <c r="G58" s="145"/>
      <c r="H58" s="145"/>
      <c r="I58" s="145"/>
      <c r="J58" s="146"/>
    </row>
    <row r="59" spans="1:10" ht="19.5">
      <c r="A59" s="154" t="s">
        <v>573</v>
      </c>
      <c r="B59" s="154"/>
      <c r="C59" s="154"/>
      <c r="D59" s="154"/>
      <c r="E59" s="154"/>
      <c r="F59" s="155"/>
      <c r="G59" s="154" t="s">
        <v>574</v>
      </c>
      <c r="H59" s="154"/>
      <c r="I59" s="154"/>
      <c r="J59" s="155"/>
    </row>
    <row r="60" spans="1:10" ht="19.5">
      <c r="A60" s="156" t="s">
        <v>570</v>
      </c>
      <c r="B60" s="154"/>
      <c r="C60" s="154"/>
      <c r="D60" s="154"/>
      <c r="E60" s="154"/>
      <c r="F60" s="157"/>
      <c r="G60" s="147"/>
      <c r="H60" s="147"/>
      <c r="I60" s="147"/>
      <c r="J60" s="155"/>
    </row>
    <row r="61" spans="1:10" ht="19.5">
      <c r="A61" s="158" t="s">
        <v>575</v>
      </c>
      <c r="B61" s="147"/>
      <c r="C61" s="147"/>
      <c r="D61" s="147"/>
      <c r="E61" s="147"/>
      <c r="F61" s="148"/>
      <c r="G61" s="158" t="s">
        <v>575</v>
      </c>
      <c r="H61" s="159"/>
      <c r="I61" s="160"/>
      <c r="J61" s="148"/>
    </row>
    <row r="62" spans="1:12" ht="18.75" customHeight="1">
      <c r="A62" s="142"/>
      <c r="B62" s="150" t="s">
        <v>592</v>
      </c>
      <c r="C62" s="161"/>
      <c r="D62" s="161"/>
      <c r="E62" s="162">
        <v>47236</v>
      </c>
      <c r="G62" s="262" t="s">
        <v>594</v>
      </c>
      <c r="H62" s="262"/>
      <c r="I62" s="262"/>
      <c r="J62" s="163">
        <v>47236</v>
      </c>
      <c r="L62" s="164"/>
    </row>
    <row r="63" spans="1:10" ht="18.75" customHeight="1">
      <c r="A63" s="142"/>
      <c r="B63" s="150" t="s">
        <v>593</v>
      </c>
      <c r="C63" s="166"/>
      <c r="D63" s="166"/>
      <c r="E63" s="167">
        <v>12754</v>
      </c>
      <c r="G63" s="262" t="s">
        <v>595</v>
      </c>
      <c r="H63" s="262"/>
      <c r="I63" s="262"/>
      <c r="J63" s="168">
        <v>12754</v>
      </c>
    </row>
    <row r="65" spans="1:12" s="42" customFormat="1" ht="18.75">
      <c r="A65" s="142" t="s">
        <v>582</v>
      </c>
      <c r="B65" s="142"/>
      <c r="C65"/>
      <c r="D65"/>
      <c r="E65"/>
      <c r="F65" s="142"/>
      <c r="G65" s="142"/>
      <c r="H65" s="142"/>
      <c r="J65" s="143">
        <v>944640</v>
      </c>
      <c r="K65"/>
      <c r="L65"/>
    </row>
    <row r="66" spans="1:12" s="42" customFormat="1" ht="18.75">
      <c r="A66" s="142" t="s">
        <v>583</v>
      </c>
      <c r="B66" s="142"/>
      <c r="C66"/>
      <c r="D66"/>
      <c r="E66"/>
      <c r="F66" s="142"/>
      <c r="G66" s="142"/>
      <c r="H66" s="142"/>
      <c r="J66" s="143">
        <v>0</v>
      </c>
      <c r="K66"/>
      <c r="L66"/>
    </row>
    <row r="67" spans="1:12" s="42" customFormat="1" ht="18.75">
      <c r="A67" s="142" t="s">
        <v>584</v>
      </c>
      <c r="B67"/>
      <c r="C67"/>
      <c r="D67"/>
      <c r="E67"/>
      <c r="F67" s="142"/>
      <c r="G67" s="142"/>
      <c r="H67" s="142"/>
      <c r="J67" s="180">
        <f>J65-J66</f>
        <v>944640</v>
      </c>
      <c r="K67"/>
      <c r="L67"/>
    </row>
    <row r="69" spans="1:10" ht="20.25">
      <c r="A69" s="263" t="s">
        <v>588</v>
      </c>
      <c r="B69" s="263"/>
      <c r="C69" s="263"/>
      <c r="D69" s="263"/>
      <c r="E69" s="263"/>
      <c r="F69" s="263"/>
      <c r="G69" s="263"/>
      <c r="H69" s="263"/>
      <c r="I69" s="263"/>
      <c r="J69" s="263"/>
    </row>
    <row r="70" spans="1:10" ht="18.75">
      <c r="A70" s="261" t="s">
        <v>565</v>
      </c>
      <c r="B70" s="261"/>
      <c r="C70" s="261"/>
      <c r="D70" s="261"/>
      <c r="E70" s="261"/>
      <c r="F70" s="261"/>
      <c r="G70" s="261"/>
      <c r="H70" s="261"/>
      <c r="I70" s="261"/>
      <c r="J70" s="261"/>
    </row>
    <row r="71" spans="1:10" ht="18.75">
      <c r="A71" s="266" t="s">
        <v>585</v>
      </c>
      <c r="B71" s="266"/>
      <c r="C71" s="266"/>
      <c r="D71" s="266"/>
      <c r="E71" s="266"/>
      <c r="F71" s="266"/>
      <c r="G71" s="266"/>
      <c r="H71" s="266"/>
      <c r="I71" s="266"/>
      <c r="J71" s="266"/>
    </row>
    <row r="72" spans="1:10" ht="18.75">
      <c r="A72" s="142"/>
      <c r="B72" s="142"/>
      <c r="C72" s="142"/>
      <c r="D72" s="142"/>
      <c r="E72" s="142"/>
      <c r="F72" s="143"/>
      <c r="G72" s="142"/>
      <c r="H72" s="142"/>
      <c r="I72" s="142"/>
      <c r="J72" s="143"/>
    </row>
    <row r="73" spans="1:10" ht="18.75">
      <c r="A73" s="142"/>
      <c r="B73" s="142"/>
      <c r="C73" s="142"/>
      <c r="D73" s="142"/>
      <c r="E73" s="142"/>
      <c r="F73" s="143"/>
      <c r="G73" s="142"/>
      <c r="H73" s="142"/>
      <c r="I73" s="144" t="s">
        <v>566</v>
      </c>
      <c r="J73" s="143"/>
    </row>
    <row r="74" spans="1:10" ht="18.75" hidden="1">
      <c r="A74" s="145" t="s">
        <v>567</v>
      </c>
      <c r="B74" s="145"/>
      <c r="C74" s="145"/>
      <c r="D74" s="145"/>
      <c r="E74" s="145"/>
      <c r="F74" s="146"/>
      <c r="G74" s="145"/>
      <c r="H74" s="145"/>
      <c r="I74" s="145"/>
      <c r="J74" s="146"/>
    </row>
    <row r="75" spans="1:10" ht="18.75" hidden="1">
      <c r="A75" s="142"/>
      <c r="B75" s="142"/>
      <c r="C75" s="142"/>
      <c r="D75" s="142"/>
      <c r="E75" s="142"/>
      <c r="F75" s="143"/>
      <c r="G75" s="142"/>
      <c r="H75" s="142"/>
      <c r="I75" s="142"/>
      <c r="J75" s="143"/>
    </row>
    <row r="76" spans="1:10" s="149" customFormat="1" ht="18.75" hidden="1">
      <c r="A76" s="147" t="s">
        <v>568</v>
      </c>
      <c r="B76" s="147"/>
      <c r="C76" s="147"/>
      <c r="D76" s="147"/>
      <c r="E76" s="147"/>
      <c r="F76" s="148"/>
      <c r="G76" s="147"/>
      <c r="H76" s="147"/>
      <c r="I76" s="147"/>
      <c r="J76" s="148"/>
    </row>
    <row r="77" spans="1:12" s="149" customFormat="1" ht="18.75" hidden="1">
      <c r="A77" s="147"/>
      <c r="B77" s="150" t="s">
        <v>569</v>
      </c>
      <c r="C77" s="150"/>
      <c r="D77" s="150"/>
      <c r="E77" s="150"/>
      <c r="F77" s="151"/>
      <c r="G77" s="150"/>
      <c r="H77" s="150"/>
      <c r="I77" s="150"/>
      <c r="J77" s="151">
        <v>4600</v>
      </c>
      <c r="L77" s="152"/>
    </row>
    <row r="78" spans="1:10" ht="18.75" hidden="1">
      <c r="A78" s="142"/>
      <c r="B78" s="142"/>
      <c r="C78" s="142"/>
      <c r="D78" s="142"/>
      <c r="E78" s="142"/>
      <c r="F78" s="143"/>
      <c r="G78" s="142"/>
      <c r="H78" s="142"/>
      <c r="I78" s="142"/>
      <c r="J78" s="143"/>
    </row>
    <row r="79" spans="1:10" ht="18.75" hidden="1">
      <c r="A79" s="145" t="s">
        <v>570</v>
      </c>
      <c r="B79" s="145"/>
      <c r="C79" s="145"/>
      <c r="D79" s="145"/>
      <c r="E79" s="145"/>
      <c r="F79" s="146"/>
      <c r="G79" s="145"/>
      <c r="H79" s="145"/>
      <c r="I79" s="145"/>
      <c r="J79" s="146"/>
    </row>
    <row r="80" spans="1:10" ht="18.75" hidden="1">
      <c r="A80" s="147"/>
      <c r="B80" s="147"/>
      <c r="C80" s="147"/>
      <c r="D80" s="142"/>
      <c r="E80" s="142"/>
      <c r="F80" s="143"/>
      <c r="G80" s="142"/>
      <c r="H80" s="142"/>
      <c r="I80" s="142"/>
      <c r="J80" s="143"/>
    </row>
    <row r="81" spans="1:10" ht="18.75" hidden="1">
      <c r="A81" s="153" t="s">
        <v>571</v>
      </c>
      <c r="B81" s="153"/>
      <c r="C81" s="153"/>
      <c r="D81" s="150"/>
      <c r="E81" s="150"/>
      <c r="F81" s="151"/>
      <c r="G81" s="150"/>
      <c r="H81" s="150"/>
      <c r="I81" s="150"/>
      <c r="J81" s="151">
        <v>4600</v>
      </c>
    </row>
    <row r="82" spans="1:10" ht="18.75">
      <c r="A82" s="142"/>
      <c r="B82" s="142"/>
      <c r="C82" s="142"/>
      <c r="D82" s="142"/>
      <c r="E82" s="142"/>
      <c r="F82" s="143"/>
      <c r="G82" s="142"/>
      <c r="H82" s="142"/>
      <c r="I82" s="142"/>
      <c r="J82" s="143"/>
    </row>
    <row r="83" spans="1:10" ht="18.75">
      <c r="A83" s="145" t="s">
        <v>572</v>
      </c>
      <c r="B83" s="145"/>
      <c r="C83" s="145"/>
      <c r="D83" s="145"/>
      <c r="E83" s="145"/>
      <c r="F83" s="146"/>
      <c r="G83" s="145"/>
      <c r="H83" s="145"/>
      <c r="I83" s="145"/>
      <c r="J83" s="146"/>
    </row>
    <row r="84" spans="1:10" ht="19.5">
      <c r="A84" s="154" t="s">
        <v>573</v>
      </c>
      <c r="B84" s="154"/>
      <c r="C84" s="154"/>
      <c r="D84" s="154"/>
      <c r="E84" s="154"/>
      <c r="F84" s="155"/>
      <c r="G84" s="154" t="s">
        <v>574</v>
      </c>
      <c r="H84" s="154"/>
      <c r="I84" s="154"/>
      <c r="J84" s="155"/>
    </row>
    <row r="85" spans="1:10" ht="19.5">
      <c r="A85" s="156" t="s">
        <v>570</v>
      </c>
      <c r="B85" s="154"/>
      <c r="C85" s="154"/>
      <c r="D85" s="154"/>
      <c r="E85" s="154"/>
      <c r="F85" s="157"/>
      <c r="G85" s="147"/>
      <c r="H85" s="147"/>
      <c r="I85" s="147"/>
      <c r="J85" s="155"/>
    </row>
    <row r="86" spans="1:10" ht="19.5">
      <c r="A86" s="147" t="s">
        <v>586</v>
      </c>
      <c r="B86" s="147"/>
      <c r="C86" s="147"/>
      <c r="D86" s="147"/>
      <c r="E86" s="147"/>
      <c r="F86" s="148"/>
      <c r="G86" s="158"/>
      <c r="H86" s="159"/>
      <c r="I86" s="160"/>
      <c r="J86" s="148"/>
    </row>
    <row r="87" spans="1:12" ht="18.75" customHeight="1">
      <c r="A87" s="142"/>
      <c r="B87" s="150" t="s">
        <v>576</v>
      </c>
      <c r="C87" s="161"/>
      <c r="D87" s="161"/>
      <c r="E87" s="162">
        <v>43591</v>
      </c>
      <c r="G87" s="267" t="s">
        <v>578</v>
      </c>
      <c r="H87" s="267"/>
      <c r="I87" s="267"/>
      <c r="J87" s="268">
        <v>55360</v>
      </c>
      <c r="L87" s="164"/>
    </row>
    <row r="88" spans="1:10" ht="18.75" customHeight="1">
      <c r="A88" s="142"/>
      <c r="B88" s="165" t="s">
        <v>577</v>
      </c>
      <c r="C88" s="166"/>
      <c r="D88" s="166"/>
      <c r="E88" s="167">
        <v>11769</v>
      </c>
      <c r="G88" s="262"/>
      <c r="H88" s="262"/>
      <c r="I88" s="262"/>
      <c r="J88" s="268"/>
    </row>
    <row r="91" spans="1:10" ht="18.75">
      <c r="A91" s="142" t="s">
        <v>582</v>
      </c>
      <c r="B91" s="142"/>
      <c r="F91" s="142"/>
      <c r="G91" s="142"/>
      <c r="H91" s="142"/>
      <c r="J91" s="143">
        <v>1000000</v>
      </c>
    </row>
    <row r="92" spans="1:10" ht="18.75">
      <c r="A92" s="142" t="s">
        <v>583</v>
      </c>
      <c r="B92" s="142"/>
      <c r="F92" s="142"/>
      <c r="G92" s="142"/>
      <c r="H92" s="142"/>
      <c r="J92" s="143">
        <v>55360</v>
      </c>
    </row>
    <row r="93" spans="1:10" ht="18.75">
      <c r="A93" s="142" t="s">
        <v>584</v>
      </c>
      <c r="F93" s="142"/>
      <c r="G93" s="142"/>
      <c r="H93" s="142"/>
      <c r="J93" s="180">
        <f>J91-J92</f>
        <v>944640</v>
      </c>
    </row>
    <row r="95" spans="1:10" ht="18.75">
      <c r="A95" s="174" t="s">
        <v>614</v>
      </c>
      <c r="B95" s="175"/>
      <c r="C95" s="176"/>
      <c r="D95" s="176"/>
      <c r="E95" s="176"/>
      <c r="F95" s="177"/>
      <c r="G95" s="175"/>
      <c r="H95" s="178"/>
      <c r="I95" s="179"/>
      <c r="J95" s="42"/>
    </row>
    <row r="96" spans="6:10" ht="15">
      <c r="F96" s="42"/>
      <c r="J96" s="42"/>
    </row>
    <row r="97" spans="6:10" ht="15">
      <c r="F97" s="42"/>
      <c r="J97" s="42"/>
    </row>
    <row r="98" spans="1:10" ht="18.75">
      <c r="A98" s="174"/>
      <c r="B98" s="175"/>
      <c r="C98" s="176"/>
      <c r="D98" s="176"/>
      <c r="E98" s="176"/>
      <c r="F98" s="177"/>
      <c r="G98" s="246" t="s">
        <v>589</v>
      </c>
      <c r="H98" s="246"/>
      <c r="I98" s="246"/>
      <c r="J98" s="246"/>
    </row>
    <row r="99" spans="1:10" ht="18.75">
      <c r="A99" s="174"/>
      <c r="B99" s="175"/>
      <c r="C99" s="176"/>
      <c r="D99" s="176"/>
      <c r="E99" s="176"/>
      <c r="F99" s="177"/>
      <c r="G99" s="175"/>
      <c r="H99" s="246" t="s">
        <v>87</v>
      </c>
      <c r="I99" s="246"/>
      <c r="J99" s="42"/>
    </row>
  </sheetData>
  <sheetProtection/>
  <mergeCells count="26">
    <mergeCell ref="G98:J98"/>
    <mergeCell ref="H99:I99"/>
    <mergeCell ref="A71:J71"/>
    <mergeCell ref="G87:I88"/>
    <mergeCell ref="J87:J88"/>
    <mergeCell ref="A45:J45"/>
    <mergeCell ref="A46:J46"/>
    <mergeCell ref="G62:I62"/>
    <mergeCell ref="G63:I63"/>
    <mergeCell ref="A69:J69"/>
    <mergeCell ref="A70:J70"/>
    <mergeCell ref="A16:J16"/>
    <mergeCell ref="G32:I32"/>
    <mergeCell ref="G33:I33"/>
    <mergeCell ref="A44:J44"/>
    <mergeCell ref="G34:I34"/>
    <mergeCell ref="G35:I35"/>
    <mergeCell ref="G36:I36"/>
    <mergeCell ref="G37:I37"/>
    <mergeCell ref="A1:J1"/>
    <mergeCell ref="G8:I8"/>
    <mergeCell ref="G9:I9"/>
    <mergeCell ref="G10:I10"/>
    <mergeCell ref="A15:J15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4">
      <selection activeCell="A29" sqref="A29:IV33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10.7109375" style="42" customWidth="1"/>
    <col min="9" max="9" width="24.57421875" style="0" customWidth="1"/>
    <col min="10" max="10" width="10.421875" style="42" customWidth="1"/>
  </cols>
  <sheetData>
    <row r="1" spans="1:10" ht="20.25">
      <c r="A1" s="263" t="s">
        <v>588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>
      <c r="A2" s="259" t="s">
        <v>565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8.75">
      <c r="A3" s="259" t="s">
        <v>599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8.75">
      <c r="A4" s="192"/>
      <c r="B4" s="192"/>
      <c r="C4" s="192"/>
      <c r="D4" s="192"/>
      <c r="E4" s="192"/>
      <c r="F4" s="193"/>
      <c r="G4" s="192"/>
      <c r="H4" s="192"/>
      <c r="I4" s="192"/>
      <c r="J4" s="193"/>
    </row>
    <row r="5" spans="1:10" ht="18.75">
      <c r="A5" s="142"/>
      <c r="B5" s="142"/>
      <c r="C5" s="142"/>
      <c r="D5" s="142"/>
      <c r="E5" s="142"/>
      <c r="F5" s="143"/>
      <c r="G5" s="142"/>
      <c r="H5" s="142"/>
      <c r="I5" s="144" t="s">
        <v>566</v>
      </c>
      <c r="J5" s="143"/>
    </row>
    <row r="6" spans="1:10" ht="18.75" hidden="1">
      <c r="A6" s="145" t="s">
        <v>567</v>
      </c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8.75" hidden="1">
      <c r="A7" s="142"/>
      <c r="B7" s="142"/>
      <c r="C7" s="142"/>
      <c r="D7" s="142"/>
      <c r="E7" s="142"/>
      <c r="F7" s="143"/>
      <c r="G7" s="142"/>
      <c r="H7" s="142"/>
      <c r="I7" s="142"/>
      <c r="J7" s="143"/>
    </row>
    <row r="8" spans="1:10" s="149" customFormat="1" ht="18.75" hidden="1">
      <c r="A8" s="147" t="s">
        <v>568</v>
      </c>
      <c r="B8" s="147"/>
      <c r="C8" s="147"/>
      <c r="D8" s="147"/>
      <c r="E8" s="147"/>
      <c r="F8" s="148"/>
      <c r="G8" s="147"/>
      <c r="H8" s="147"/>
      <c r="I8" s="147"/>
      <c r="J8" s="148"/>
    </row>
    <row r="9" spans="1:12" s="149" customFormat="1" ht="18.75" hidden="1">
      <c r="A9" s="147"/>
      <c r="B9" s="150" t="s">
        <v>569</v>
      </c>
      <c r="C9" s="150"/>
      <c r="D9" s="150"/>
      <c r="E9" s="150"/>
      <c r="F9" s="151"/>
      <c r="G9" s="150"/>
      <c r="H9" s="150"/>
      <c r="I9" s="150"/>
      <c r="J9" s="151">
        <v>4600</v>
      </c>
      <c r="L9" s="152"/>
    </row>
    <row r="10" spans="1:10" ht="18.75" hidden="1">
      <c r="A10" s="142"/>
      <c r="B10" s="142"/>
      <c r="C10" s="142"/>
      <c r="D10" s="142"/>
      <c r="E10" s="142"/>
      <c r="F10" s="143"/>
      <c r="G10" s="142"/>
      <c r="H10" s="142"/>
      <c r="I10" s="142"/>
      <c r="J10" s="143"/>
    </row>
    <row r="11" spans="1:10" ht="18.75" hidden="1">
      <c r="A11" s="145" t="s">
        <v>570</v>
      </c>
      <c r="B11" s="145"/>
      <c r="C11" s="145"/>
      <c r="D11" s="145"/>
      <c r="E11" s="145"/>
      <c r="F11" s="146"/>
      <c r="G11" s="145"/>
      <c r="H11" s="145"/>
      <c r="I11" s="145"/>
      <c r="J11" s="146"/>
    </row>
    <row r="12" spans="1:10" ht="18.75" hidden="1">
      <c r="A12" s="147"/>
      <c r="B12" s="147"/>
      <c r="C12" s="147"/>
      <c r="D12" s="142"/>
      <c r="E12" s="142"/>
      <c r="F12" s="143"/>
      <c r="G12" s="142"/>
      <c r="H12" s="142"/>
      <c r="I12" s="142"/>
      <c r="J12" s="143"/>
    </row>
    <row r="13" spans="1:10" ht="18.75" hidden="1">
      <c r="A13" s="153" t="s">
        <v>571</v>
      </c>
      <c r="B13" s="153"/>
      <c r="C13" s="153"/>
      <c r="D13" s="150"/>
      <c r="E13" s="150"/>
      <c r="F13" s="151"/>
      <c r="G13" s="150"/>
      <c r="H13" s="150"/>
      <c r="I13" s="150"/>
      <c r="J13" s="151">
        <v>4600</v>
      </c>
    </row>
    <row r="14" spans="1:10" ht="18.75">
      <c r="A14" s="142"/>
      <c r="B14" s="142"/>
      <c r="C14" s="142"/>
      <c r="D14" s="142"/>
      <c r="E14" s="142"/>
      <c r="F14" s="143"/>
      <c r="G14" s="142"/>
      <c r="H14" s="142"/>
      <c r="I14" s="142"/>
      <c r="J14" s="143"/>
    </row>
    <row r="15" spans="1:10" ht="18.75">
      <c r="A15" s="142"/>
      <c r="B15" s="142"/>
      <c r="C15" s="142"/>
      <c r="D15" s="142"/>
      <c r="E15" s="142"/>
      <c r="F15" s="143"/>
      <c r="G15" s="142"/>
      <c r="H15" s="142"/>
      <c r="I15" s="142"/>
      <c r="J15" s="143"/>
    </row>
    <row r="16" spans="1:10" ht="18.75">
      <c r="A16" s="145" t="s">
        <v>572</v>
      </c>
      <c r="B16" s="145"/>
      <c r="C16" s="145"/>
      <c r="D16" s="145"/>
      <c r="E16" s="145"/>
      <c r="F16" s="146"/>
      <c r="G16" s="145"/>
      <c r="H16" s="145"/>
      <c r="I16" s="145"/>
      <c r="J16" s="146"/>
    </row>
    <row r="17" spans="1:10" ht="19.5">
      <c r="A17" s="154" t="s">
        <v>573</v>
      </c>
      <c r="B17" s="154"/>
      <c r="C17" s="154"/>
      <c r="D17" s="154"/>
      <c r="E17" s="154"/>
      <c r="F17" s="155"/>
      <c r="G17" s="154" t="s">
        <v>574</v>
      </c>
      <c r="H17" s="154"/>
      <c r="I17" s="154"/>
      <c r="J17" s="155"/>
    </row>
    <row r="18" spans="1:10" ht="19.5">
      <c r="A18" s="156" t="s">
        <v>570</v>
      </c>
      <c r="B18" s="154"/>
      <c r="C18" s="154"/>
      <c r="D18" s="154"/>
      <c r="E18" s="154"/>
      <c r="F18" s="157"/>
      <c r="G18" s="147"/>
      <c r="H18" s="147"/>
      <c r="I18" s="147"/>
      <c r="J18" s="155"/>
    </row>
    <row r="19" spans="1:10" ht="19.5">
      <c r="A19" s="158" t="s">
        <v>575</v>
      </c>
      <c r="B19" s="147"/>
      <c r="C19" s="147"/>
      <c r="D19" s="147"/>
      <c r="E19" s="147"/>
      <c r="F19" s="148"/>
      <c r="G19" s="158" t="s">
        <v>596</v>
      </c>
      <c r="H19" s="159"/>
      <c r="I19" s="160"/>
      <c r="J19" s="148"/>
    </row>
    <row r="20" spans="1:12" ht="16.5" customHeight="1">
      <c r="A20" s="142"/>
      <c r="B20" s="150" t="s">
        <v>592</v>
      </c>
      <c r="C20" s="161"/>
      <c r="D20" s="161"/>
      <c r="E20" s="161"/>
      <c r="F20" s="162">
        <v>421785</v>
      </c>
      <c r="G20" s="262" t="s">
        <v>597</v>
      </c>
      <c r="H20" s="262"/>
      <c r="I20" s="262"/>
      <c r="J20" s="163">
        <v>59580</v>
      </c>
      <c r="L20" s="164"/>
    </row>
    <row r="21" spans="1:10" ht="18.75" customHeight="1">
      <c r="A21" s="142"/>
      <c r="B21" s="150" t="s">
        <v>593</v>
      </c>
      <c r="C21" s="166"/>
      <c r="D21" s="166"/>
      <c r="E21" s="166"/>
      <c r="F21" s="167">
        <v>113882</v>
      </c>
      <c r="G21" s="262" t="s">
        <v>598</v>
      </c>
      <c r="H21" s="262"/>
      <c r="I21" s="262"/>
      <c r="J21" s="168">
        <v>16087</v>
      </c>
    </row>
    <row r="22" spans="1:10" ht="18.75" customHeight="1">
      <c r="A22" s="142"/>
      <c r="B22" s="147"/>
      <c r="C22" s="184"/>
      <c r="D22" s="184"/>
      <c r="E22" s="184"/>
      <c r="F22" s="185"/>
      <c r="G22" s="264" t="s">
        <v>602</v>
      </c>
      <c r="H22" s="264"/>
      <c r="I22" s="264"/>
      <c r="J22" s="182"/>
    </row>
    <row r="23" spans="1:10" ht="18.75" customHeight="1">
      <c r="A23" s="142"/>
      <c r="B23" s="147"/>
      <c r="C23" s="184"/>
      <c r="D23" s="184"/>
      <c r="E23" s="184"/>
      <c r="F23" s="185"/>
      <c r="G23" s="262" t="s">
        <v>603</v>
      </c>
      <c r="H23" s="262"/>
      <c r="I23" s="262"/>
      <c r="J23" s="163">
        <v>60000</v>
      </c>
    </row>
    <row r="24" spans="1:10" ht="18.75" customHeight="1">
      <c r="A24" s="142"/>
      <c r="B24" s="147"/>
      <c r="C24" s="184"/>
      <c r="D24" s="184"/>
      <c r="E24" s="184"/>
      <c r="F24" s="185"/>
      <c r="G24" s="265" t="s">
        <v>604</v>
      </c>
      <c r="H24" s="265"/>
      <c r="I24" s="265"/>
      <c r="J24" s="168">
        <v>100000</v>
      </c>
    </row>
    <row r="25" spans="1:10" ht="18.75" customHeight="1">
      <c r="A25" s="142"/>
      <c r="B25" s="147"/>
      <c r="C25" s="184"/>
      <c r="D25" s="184"/>
      <c r="E25" s="184"/>
      <c r="F25" s="185"/>
      <c r="G25" s="265" t="s">
        <v>605</v>
      </c>
      <c r="H25" s="265"/>
      <c r="I25" s="265"/>
      <c r="J25" s="168">
        <v>300000</v>
      </c>
    </row>
    <row r="26" spans="1:10" s="191" customFormat="1" ht="17.25" customHeight="1">
      <c r="A26" s="186" t="s">
        <v>601</v>
      </c>
      <c r="B26" s="187"/>
      <c r="C26" s="187"/>
      <c r="D26" s="187"/>
      <c r="E26" s="187"/>
      <c r="F26" s="188">
        <f>SUM(F20:F25)</f>
        <v>535667</v>
      </c>
      <c r="G26" s="189"/>
      <c r="H26" s="189"/>
      <c r="I26" s="189"/>
      <c r="J26" s="190">
        <f>SUM(J20:J25)</f>
        <v>535667</v>
      </c>
    </row>
    <row r="27" spans="6:10" s="142" customFormat="1" ht="18.75">
      <c r="F27" s="143"/>
      <c r="G27" s="173"/>
      <c r="H27" s="173"/>
      <c r="I27" s="173"/>
      <c r="J27" s="148"/>
    </row>
    <row r="28" spans="6:10" s="142" customFormat="1" ht="18.75">
      <c r="F28" s="143"/>
      <c r="G28" s="173"/>
      <c r="H28" s="173"/>
      <c r="I28" s="173"/>
      <c r="J28" s="148"/>
    </row>
    <row r="29" spans="1:9" ht="18.75">
      <c r="A29" s="174" t="s">
        <v>600</v>
      </c>
      <c r="B29" s="175"/>
      <c r="C29" s="176"/>
      <c r="D29" s="176"/>
      <c r="E29" s="176"/>
      <c r="F29" s="177"/>
      <c r="G29" s="175"/>
      <c r="H29" s="178"/>
      <c r="I29" s="179"/>
    </row>
    <row r="32" spans="1:10" ht="18.75">
      <c r="A32" s="174"/>
      <c r="B32" s="175"/>
      <c r="C32" s="176"/>
      <c r="D32" s="176"/>
      <c r="E32" s="176"/>
      <c r="F32" s="177"/>
      <c r="G32" s="246" t="s">
        <v>589</v>
      </c>
      <c r="H32" s="246"/>
      <c r="I32" s="246"/>
      <c r="J32" s="246"/>
    </row>
    <row r="33" spans="1:9" ht="18.75">
      <c r="A33" s="174"/>
      <c r="B33" s="175"/>
      <c r="C33" s="176"/>
      <c r="D33" s="176"/>
      <c r="E33" s="176"/>
      <c r="F33" s="177"/>
      <c r="G33" s="175"/>
      <c r="H33" s="246" t="s">
        <v>87</v>
      </c>
      <c r="I33" s="246"/>
    </row>
    <row r="36" spans="1:12" s="42" customFormat="1" ht="18.75">
      <c r="A36" s="142" t="s">
        <v>582</v>
      </c>
      <c r="B36" s="142"/>
      <c r="C36"/>
      <c r="D36"/>
      <c r="E36"/>
      <c r="F36" s="142"/>
      <c r="G36" s="142"/>
      <c r="H36" s="142"/>
      <c r="I36" s="143">
        <v>944640</v>
      </c>
      <c r="K36"/>
      <c r="L36"/>
    </row>
    <row r="37" spans="1:12" s="42" customFormat="1" ht="18.75">
      <c r="A37" s="142" t="s">
        <v>583</v>
      </c>
      <c r="B37" s="142"/>
      <c r="C37"/>
      <c r="D37"/>
      <c r="E37"/>
      <c r="F37" s="142"/>
      <c r="G37" s="142"/>
      <c r="H37" s="142"/>
      <c r="I37" s="143">
        <v>460000</v>
      </c>
      <c r="K37"/>
      <c r="L37"/>
    </row>
    <row r="38" spans="1:12" s="42" customFormat="1" ht="18.75">
      <c r="A38" s="142" t="s">
        <v>584</v>
      </c>
      <c r="B38"/>
      <c r="C38"/>
      <c r="D38"/>
      <c r="E38"/>
      <c r="F38" s="142"/>
      <c r="G38" s="142"/>
      <c r="H38" s="142"/>
      <c r="I38" s="180">
        <f>I36-I37</f>
        <v>484640</v>
      </c>
      <c r="K38"/>
      <c r="L38"/>
    </row>
  </sheetData>
  <sheetProtection/>
  <mergeCells count="11">
    <mergeCell ref="G23:I23"/>
    <mergeCell ref="G24:I24"/>
    <mergeCell ref="G25:I25"/>
    <mergeCell ref="G32:J32"/>
    <mergeCell ref="H33:I33"/>
    <mergeCell ref="A1:J1"/>
    <mergeCell ref="A2:J2"/>
    <mergeCell ref="A3:J3"/>
    <mergeCell ref="G20:I20"/>
    <mergeCell ref="G21:I21"/>
    <mergeCell ref="G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33" sqref="A33:IV35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9" max="9" width="24.57421875" style="0" customWidth="1"/>
    <col min="10" max="10" width="8.7109375" style="42" customWidth="1"/>
  </cols>
  <sheetData>
    <row r="1" spans="1:10" ht="20.25">
      <c r="A1" s="263" t="s">
        <v>588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>
      <c r="A2" s="261" t="s">
        <v>565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8.75">
      <c r="A3" s="266" t="s">
        <v>591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.75">
      <c r="A4" s="142"/>
      <c r="B4" s="142"/>
      <c r="C4" s="142"/>
      <c r="D4" s="142"/>
      <c r="E4" s="142"/>
      <c r="F4" s="143"/>
      <c r="G4" s="142"/>
      <c r="H4" s="142"/>
      <c r="I4" s="142"/>
      <c r="J4" s="143"/>
    </row>
    <row r="5" spans="1:10" ht="18.75">
      <c r="A5" s="142"/>
      <c r="B5" s="142"/>
      <c r="C5" s="142"/>
      <c r="D5" s="142"/>
      <c r="E5" s="142"/>
      <c r="F5" s="143"/>
      <c r="G5" s="142"/>
      <c r="H5" s="142"/>
      <c r="I5" s="144" t="s">
        <v>566</v>
      </c>
      <c r="J5" s="143"/>
    </row>
    <row r="6" spans="1:10" ht="18.75" hidden="1">
      <c r="A6" s="145" t="s">
        <v>567</v>
      </c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8.75" hidden="1">
      <c r="A7" s="142"/>
      <c r="B7" s="142"/>
      <c r="C7" s="142"/>
      <c r="D7" s="142"/>
      <c r="E7" s="142"/>
      <c r="F7" s="143"/>
      <c r="G7" s="142"/>
      <c r="H7" s="142"/>
      <c r="I7" s="142"/>
      <c r="J7" s="143"/>
    </row>
    <row r="8" spans="1:10" s="149" customFormat="1" ht="18.75" hidden="1">
      <c r="A8" s="147" t="s">
        <v>568</v>
      </c>
      <c r="B8" s="147"/>
      <c r="C8" s="147"/>
      <c r="D8" s="147"/>
      <c r="E8" s="147"/>
      <c r="F8" s="148"/>
      <c r="G8" s="147"/>
      <c r="H8" s="147"/>
      <c r="I8" s="147"/>
      <c r="J8" s="148"/>
    </row>
    <row r="9" spans="1:12" s="149" customFormat="1" ht="18.75" hidden="1">
      <c r="A9" s="147"/>
      <c r="B9" s="150" t="s">
        <v>569</v>
      </c>
      <c r="C9" s="150"/>
      <c r="D9" s="150"/>
      <c r="E9" s="150"/>
      <c r="F9" s="151"/>
      <c r="G9" s="150"/>
      <c r="H9" s="150"/>
      <c r="I9" s="150"/>
      <c r="J9" s="151">
        <v>4600</v>
      </c>
      <c r="L9" s="152"/>
    </row>
    <row r="10" spans="1:10" ht="18.75" hidden="1">
      <c r="A10" s="142"/>
      <c r="B10" s="142"/>
      <c r="C10" s="142"/>
      <c r="D10" s="142"/>
      <c r="E10" s="142"/>
      <c r="F10" s="143"/>
      <c r="G10" s="142"/>
      <c r="H10" s="142"/>
      <c r="I10" s="142"/>
      <c r="J10" s="143"/>
    </row>
    <row r="11" spans="1:10" ht="18.75" hidden="1">
      <c r="A11" s="145" t="s">
        <v>570</v>
      </c>
      <c r="B11" s="145"/>
      <c r="C11" s="145"/>
      <c r="D11" s="145"/>
      <c r="E11" s="145"/>
      <c r="F11" s="146"/>
      <c r="G11" s="145"/>
      <c r="H11" s="145"/>
      <c r="I11" s="145"/>
      <c r="J11" s="146"/>
    </row>
    <row r="12" spans="1:10" ht="18.75" hidden="1">
      <c r="A12" s="147"/>
      <c r="B12" s="147"/>
      <c r="C12" s="147"/>
      <c r="D12" s="142"/>
      <c r="E12" s="142"/>
      <c r="F12" s="143"/>
      <c r="G12" s="142"/>
      <c r="H12" s="142"/>
      <c r="I12" s="142"/>
      <c r="J12" s="143"/>
    </row>
    <row r="13" spans="1:10" ht="18.75" hidden="1">
      <c r="A13" s="153" t="s">
        <v>571</v>
      </c>
      <c r="B13" s="153"/>
      <c r="C13" s="153"/>
      <c r="D13" s="150"/>
      <c r="E13" s="150"/>
      <c r="F13" s="151"/>
      <c r="G13" s="150"/>
      <c r="H13" s="150"/>
      <c r="I13" s="150"/>
      <c r="J13" s="151">
        <v>4600</v>
      </c>
    </row>
    <row r="14" spans="1:10" ht="18.75">
      <c r="A14" s="142"/>
      <c r="B14" s="142"/>
      <c r="C14" s="142"/>
      <c r="D14" s="142"/>
      <c r="E14" s="142"/>
      <c r="F14" s="143"/>
      <c r="G14" s="142"/>
      <c r="H14" s="142"/>
      <c r="I14" s="142"/>
      <c r="J14" s="143"/>
    </row>
    <row r="15" spans="1:10" ht="18.75">
      <c r="A15" s="142"/>
      <c r="B15" s="142"/>
      <c r="C15" s="142"/>
      <c r="D15" s="142"/>
      <c r="E15" s="142"/>
      <c r="F15" s="143"/>
      <c r="G15" s="142"/>
      <c r="H15" s="142"/>
      <c r="I15" s="142"/>
      <c r="J15" s="143"/>
    </row>
    <row r="16" spans="1:10" ht="18.75">
      <c r="A16" s="145" t="s">
        <v>572</v>
      </c>
      <c r="B16" s="145"/>
      <c r="C16" s="145"/>
      <c r="D16" s="145"/>
      <c r="E16" s="145"/>
      <c r="F16" s="146"/>
      <c r="G16" s="145"/>
      <c r="H16" s="145"/>
      <c r="I16" s="145"/>
      <c r="J16" s="146"/>
    </row>
    <row r="17" spans="1:10" ht="19.5">
      <c r="A17" s="154" t="s">
        <v>573</v>
      </c>
      <c r="B17" s="154"/>
      <c r="C17" s="154"/>
      <c r="D17" s="154"/>
      <c r="E17" s="154"/>
      <c r="F17" s="155"/>
      <c r="G17" s="154" t="s">
        <v>574</v>
      </c>
      <c r="H17" s="154"/>
      <c r="I17" s="154"/>
      <c r="J17" s="155"/>
    </row>
    <row r="18" spans="1:10" ht="19.5">
      <c r="A18" s="156" t="s">
        <v>570</v>
      </c>
      <c r="B18" s="154"/>
      <c r="C18" s="154"/>
      <c r="D18" s="154"/>
      <c r="E18" s="154"/>
      <c r="F18" s="157"/>
      <c r="G18" s="147"/>
      <c r="H18" s="147"/>
      <c r="I18" s="147"/>
      <c r="J18" s="155"/>
    </row>
    <row r="19" spans="1:10" ht="19.5">
      <c r="A19" s="158" t="s">
        <v>575</v>
      </c>
      <c r="B19" s="147"/>
      <c r="C19" s="147"/>
      <c r="D19" s="147"/>
      <c r="E19" s="147"/>
      <c r="F19" s="148"/>
      <c r="G19" s="158" t="s">
        <v>575</v>
      </c>
      <c r="H19" s="159"/>
      <c r="I19" s="160"/>
      <c r="J19" s="148"/>
    </row>
    <row r="20" spans="1:12" ht="18.75" customHeight="1">
      <c r="A20" s="142"/>
      <c r="B20" s="150" t="s">
        <v>592</v>
      </c>
      <c r="C20" s="161"/>
      <c r="D20" s="161"/>
      <c r="E20" s="161"/>
      <c r="F20" s="162">
        <v>47236</v>
      </c>
      <c r="G20" s="262" t="s">
        <v>594</v>
      </c>
      <c r="H20" s="262"/>
      <c r="I20" s="262"/>
      <c r="J20" s="163">
        <v>47236</v>
      </c>
      <c r="L20" s="164"/>
    </row>
    <row r="21" spans="1:10" ht="18.75" customHeight="1">
      <c r="A21" s="142"/>
      <c r="B21" s="150" t="s">
        <v>593</v>
      </c>
      <c r="C21" s="166"/>
      <c r="D21" s="166"/>
      <c r="E21" s="166"/>
      <c r="F21" s="167">
        <v>12754</v>
      </c>
      <c r="G21" s="262" t="s">
        <v>595</v>
      </c>
      <c r="H21" s="262"/>
      <c r="I21" s="262"/>
      <c r="J21" s="168">
        <v>12754</v>
      </c>
    </row>
    <row r="22" spans="1:10" ht="18.75" hidden="1">
      <c r="A22" s="142"/>
      <c r="B22" s="161"/>
      <c r="C22" s="150"/>
      <c r="D22" s="150"/>
      <c r="E22" s="150"/>
      <c r="F22" s="162"/>
      <c r="G22" s="264" t="s">
        <v>579</v>
      </c>
      <c r="H22" s="264"/>
      <c r="I22" s="264"/>
      <c r="J22" s="171"/>
    </row>
    <row r="23" spans="1:10" ht="17.25" customHeight="1" hidden="1">
      <c r="A23" s="161" t="s">
        <v>580</v>
      </c>
      <c r="B23" s="172"/>
      <c r="C23" s="172"/>
      <c r="D23" s="172"/>
      <c r="E23" s="172"/>
      <c r="F23" s="162">
        <v>10000</v>
      </c>
      <c r="G23" s="262" t="s">
        <v>581</v>
      </c>
      <c r="H23" s="262"/>
      <c r="I23" s="262"/>
      <c r="J23" s="151">
        <v>10000</v>
      </c>
    </row>
    <row r="24" spans="6:10" s="142" customFormat="1" ht="18.75">
      <c r="F24" s="143"/>
      <c r="G24" s="173"/>
      <c r="H24" s="173"/>
      <c r="I24" s="173"/>
      <c r="J24" s="148"/>
    </row>
    <row r="25" spans="6:10" s="142" customFormat="1" ht="18.75">
      <c r="F25" s="143"/>
      <c r="G25" s="173"/>
      <c r="H25" s="173"/>
      <c r="I25" s="173"/>
      <c r="J25" s="148"/>
    </row>
    <row r="26" spans="1:9" ht="18.75">
      <c r="A26" s="174" t="s">
        <v>590</v>
      </c>
      <c r="B26" s="175"/>
      <c r="C26" s="176"/>
      <c r="D26" s="176"/>
      <c r="E26" s="176"/>
      <c r="F26" s="177"/>
      <c r="G26" s="175"/>
      <c r="H26" s="178"/>
      <c r="I26" s="179"/>
    </row>
    <row r="29" spans="1:10" ht="18.75">
      <c r="A29" s="174"/>
      <c r="B29" s="175"/>
      <c r="C29" s="176"/>
      <c r="D29" s="176"/>
      <c r="E29" s="176"/>
      <c r="F29" s="177"/>
      <c r="G29" s="246" t="s">
        <v>589</v>
      </c>
      <c r="H29" s="246"/>
      <c r="I29" s="246"/>
      <c r="J29" s="246"/>
    </row>
    <row r="30" spans="1:9" ht="18.75">
      <c r="A30" s="174"/>
      <c r="B30" s="175"/>
      <c r="C30" s="176"/>
      <c r="D30" s="176"/>
      <c r="E30" s="176"/>
      <c r="F30" s="177"/>
      <c r="G30" s="175"/>
      <c r="H30" s="246" t="s">
        <v>87</v>
      </c>
      <c r="I30" s="246"/>
    </row>
    <row r="33" spans="1:12" s="42" customFormat="1" ht="18.75">
      <c r="A33" s="142" t="s">
        <v>582</v>
      </c>
      <c r="B33" s="142"/>
      <c r="C33"/>
      <c r="D33"/>
      <c r="E33"/>
      <c r="F33" s="142"/>
      <c r="G33" s="142"/>
      <c r="H33" s="142"/>
      <c r="I33" s="143">
        <v>944640</v>
      </c>
      <c r="K33"/>
      <c r="L33"/>
    </row>
    <row r="34" spans="1:12" s="42" customFormat="1" ht="18.75">
      <c r="A34" s="142" t="s">
        <v>583</v>
      </c>
      <c r="B34" s="142"/>
      <c r="C34"/>
      <c r="D34"/>
      <c r="E34"/>
      <c r="F34" s="142"/>
      <c r="G34" s="142"/>
      <c r="H34" s="142"/>
      <c r="I34" s="143">
        <v>0</v>
      </c>
      <c r="K34"/>
      <c r="L34"/>
    </row>
    <row r="35" spans="1:12" s="42" customFormat="1" ht="18.75">
      <c r="A35" s="142" t="s">
        <v>584</v>
      </c>
      <c r="B35"/>
      <c r="C35"/>
      <c r="D35"/>
      <c r="E35"/>
      <c r="F35" s="142"/>
      <c r="G35" s="142"/>
      <c r="H35" s="142"/>
      <c r="I35" s="180">
        <f>I33-I34</f>
        <v>944640</v>
      </c>
      <c r="K35"/>
      <c r="L35"/>
    </row>
  </sheetData>
  <sheetProtection/>
  <mergeCells count="9">
    <mergeCell ref="G23:I23"/>
    <mergeCell ref="G29:J29"/>
    <mergeCell ref="H30:I30"/>
    <mergeCell ref="A1:J1"/>
    <mergeCell ref="A2:J2"/>
    <mergeCell ref="A3:J3"/>
    <mergeCell ref="G20:I20"/>
    <mergeCell ref="G21:I21"/>
    <mergeCell ref="G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20">
      <selection activeCell="I36" sqref="I36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9" max="9" width="24.57421875" style="0" customWidth="1"/>
    <col min="10" max="10" width="8.7109375" style="42" customWidth="1"/>
  </cols>
  <sheetData>
    <row r="1" spans="1:10" ht="20.25">
      <c r="A1" s="263" t="s">
        <v>588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>
      <c r="A2" s="261" t="s">
        <v>565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8.75">
      <c r="A3" s="266" t="s">
        <v>585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.75">
      <c r="A4" s="142"/>
      <c r="B4" s="142"/>
      <c r="C4" s="142"/>
      <c r="D4" s="142"/>
      <c r="E4" s="142"/>
      <c r="F4" s="143"/>
      <c r="G4" s="142"/>
      <c r="H4" s="142"/>
      <c r="I4" s="142"/>
      <c r="J4" s="143"/>
    </row>
    <row r="5" spans="1:10" ht="18.75">
      <c r="A5" s="142"/>
      <c r="B5" s="142"/>
      <c r="C5" s="142"/>
      <c r="D5" s="142"/>
      <c r="E5" s="142"/>
      <c r="F5" s="143"/>
      <c r="G5" s="142"/>
      <c r="H5" s="142"/>
      <c r="I5" s="144" t="s">
        <v>566</v>
      </c>
      <c r="J5" s="143"/>
    </row>
    <row r="6" spans="1:10" ht="18.75" hidden="1">
      <c r="A6" s="145" t="s">
        <v>567</v>
      </c>
      <c r="B6" s="145"/>
      <c r="C6" s="145"/>
      <c r="D6" s="145"/>
      <c r="E6" s="145"/>
      <c r="F6" s="146"/>
      <c r="G6" s="145"/>
      <c r="H6" s="145"/>
      <c r="I6" s="145"/>
      <c r="J6" s="146"/>
    </row>
    <row r="7" spans="1:10" ht="18.75" hidden="1">
      <c r="A7" s="142"/>
      <c r="B7" s="142"/>
      <c r="C7" s="142"/>
      <c r="D7" s="142"/>
      <c r="E7" s="142"/>
      <c r="F7" s="143"/>
      <c r="G7" s="142"/>
      <c r="H7" s="142"/>
      <c r="I7" s="142"/>
      <c r="J7" s="143"/>
    </row>
    <row r="8" spans="1:10" s="149" customFormat="1" ht="18.75" hidden="1">
      <c r="A8" s="147" t="s">
        <v>568</v>
      </c>
      <c r="B8" s="147"/>
      <c r="C8" s="147"/>
      <c r="D8" s="147"/>
      <c r="E8" s="147"/>
      <c r="F8" s="148"/>
      <c r="G8" s="147"/>
      <c r="H8" s="147"/>
      <c r="I8" s="147"/>
      <c r="J8" s="148"/>
    </row>
    <row r="9" spans="1:12" s="149" customFormat="1" ht="18.75" hidden="1">
      <c r="A9" s="147"/>
      <c r="B9" s="150" t="s">
        <v>569</v>
      </c>
      <c r="C9" s="150"/>
      <c r="D9" s="150"/>
      <c r="E9" s="150"/>
      <c r="F9" s="151"/>
      <c r="G9" s="150"/>
      <c r="H9" s="150"/>
      <c r="I9" s="150"/>
      <c r="J9" s="151">
        <v>4600</v>
      </c>
      <c r="L9" s="152"/>
    </row>
    <row r="10" spans="1:10" ht="18.75" hidden="1">
      <c r="A10" s="142"/>
      <c r="B10" s="142"/>
      <c r="C10" s="142"/>
      <c r="D10" s="142"/>
      <c r="E10" s="142"/>
      <c r="F10" s="143"/>
      <c r="G10" s="142"/>
      <c r="H10" s="142"/>
      <c r="I10" s="142"/>
      <c r="J10" s="143"/>
    </row>
    <row r="11" spans="1:10" ht="18.75" hidden="1">
      <c r="A11" s="145" t="s">
        <v>570</v>
      </c>
      <c r="B11" s="145"/>
      <c r="C11" s="145"/>
      <c r="D11" s="145"/>
      <c r="E11" s="145"/>
      <c r="F11" s="146"/>
      <c r="G11" s="145"/>
      <c r="H11" s="145"/>
      <c r="I11" s="145"/>
      <c r="J11" s="146"/>
    </row>
    <row r="12" spans="1:10" ht="18.75" hidden="1">
      <c r="A12" s="147"/>
      <c r="B12" s="147"/>
      <c r="C12" s="147"/>
      <c r="D12" s="142"/>
      <c r="E12" s="142"/>
      <c r="F12" s="143"/>
      <c r="G12" s="142"/>
      <c r="H12" s="142"/>
      <c r="I12" s="142"/>
      <c r="J12" s="143"/>
    </row>
    <row r="13" spans="1:10" ht="18.75" hidden="1">
      <c r="A13" s="153" t="s">
        <v>571</v>
      </c>
      <c r="B13" s="153"/>
      <c r="C13" s="153"/>
      <c r="D13" s="150"/>
      <c r="E13" s="150"/>
      <c r="F13" s="151"/>
      <c r="G13" s="150"/>
      <c r="H13" s="150"/>
      <c r="I13" s="150"/>
      <c r="J13" s="151">
        <v>4600</v>
      </c>
    </row>
    <row r="14" spans="1:10" ht="18.75">
      <c r="A14" s="142"/>
      <c r="B14" s="142"/>
      <c r="C14" s="142"/>
      <c r="D14" s="142"/>
      <c r="E14" s="142"/>
      <c r="F14" s="143"/>
      <c r="G14" s="142"/>
      <c r="H14" s="142"/>
      <c r="I14" s="142"/>
      <c r="J14" s="143"/>
    </row>
    <row r="15" spans="1:10" ht="18.75">
      <c r="A15" s="142"/>
      <c r="B15" s="142"/>
      <c r="C15" s="142"/>
      <c r="D15" s="142"/>
      <c r="E15" s="142"/>
      <c r="F15" s="143"/>
      <c r="G15" s="142"/>
      <c r="H15" s="142"/>
      <c r="I15" s="142"/>
      <c r="J15" s="143"/>
    </row>
    <row r="16" spans="1:10" ht="18.75">
      <c r="A16" s="145" t="s">
        <v>572</v>
      </c>
      <c r="B16" s="145"/>
      <c r="C16" s="145"/>
      <c r="D16" s="145"/>
      <c r="E16" s="145"/>
      <c r="F16" s="146"/>
      <c r="G16" s="145"/>
      <c r="H16" s="145"/>
      <c r="I16" s="145"/>
      <c r="J16" s="146"/>
    </row>
    <row r="17" spans="1:10" ht="19.5">
      <c r="A17" s="154" t="s">
        <v>573</v>
      </c>
      <c r="B17" s="154"/>
      <c r="C17" s="154"/>
      <c r="D17" s="154"/>
      <c r="E17" s="154"/>
      <c r="F17" s="155"/>
      <c r="G17" s="154" t="s">
        <v>574</v>
      </c>
      <c r="H17" s="154"/>
      <c r="I17" s="154"/>
      <c r="J17" s="155"/>
    </row>
    <row r="18" spans="1:10" ht="19.5">
      <c r="A18" s="156" t="s">
        <v>570</v>
      </c>
      <c r="B18" s="154"/>
      <c r="C18" s="154"/>
      <c r="D18" s="154"/>
      <c r="E18" s="154"/>
      <c r="F18" s="157"/>
      <c r="G18" s="147"/>
      <c r="H18" s="147"/>
      <c r="I18" s="147"/>
      <c r="J18" s="155"/>
    </row>
    <row r="19" spans="1:10" ht="19.5">
      <c r="A19" s="147" t="s">
        <v>586</v>
      </c>
      <c r="B19" s="147"/>
      <c r="C19" s="147"/>
      <c r="D19" s="147"/>
      <c r="E19" s="147"/>
      <c r="F19" s="148"/>
      <c r="G19" s="158"/>
      <c r="H19" s="159"/>
      <c r="I19" s="160"/>
      <c r="J19" s="148"/>
    </row>
    <row r="20" spans="1:12" ht="18.75" customHeight="1">
      <c r="A20" s="142"/>
      <c r="B20" s="150" t="s">
        <v>576</v>
      </c>
      <c r="C20" s="161"/>
      <c r="D20" s="161"/>
      <c r="E20" s="161"/>
      <c r="F20" s="162">
        <v>43591</v>
      </c>
      <c r="G20" s="153" t="s">
        <v>578</v>
      </c>
      <c r="H20" s="150"/>
      <c r="I20" s="150"/>
      <c r="J20" s="163">
        <v>55360</v>
      </c>
      <c r="L20" s="164"/>
    </row>
    <row r="21" spans="1:10" ht="18.75" customHeight="1">
      <c r="A21" s="142"/>
      <c r="B21" s="165" t="s">
        <v>577</v>
      </c>
      <c r="C21" s="166"/>
      <c r="D21" s="166"/>
      <c r="E21" s="166"/>
      <c r="F21" s="167">
        <v>11769</v>
      </c>
      <c r="G21" s="183"/>
      <c r="H21" s="183"/>
      <c r="I21" s="183"/>
      <c r="J21" s="181"/>
    </row>
    <row r="22" spans="1:10" ht="16.5" customHeight="1">
      <c r="A22" s="147"/>
      <c r="B22" s="147"/>
      <c r="C22" s="147"/>
      <c r="D22" s="147"/>
      <c r="E22" s="147"/>
      <c r="F22" s="147"/>
      <c r="G22" s="169"/>
      <c r="H22" s="147"/>
      <c r="I22" s="147"/>
      <c r="J22" s="182"/>
    </row>
    <row r="23" spans="1:10" ht="16.5" customHeight="1">
      <c r="A23" s="147"/>
      <c r="B23" s="184"/>
      <c r="C23" s="147"/>
      <c r="D23" s="147"/>
      <c r="E23" s="147"/>
      <c r="F23" s="185"/>
      <c r="G23" s="169"/>
      <c r="H23" s="147"/>
      <c r="I23" s="147"/>
      <c r="J23" s="170"/>
    </row>
    <row r="24" spans="1:10" ht="18.75" hidden="1">
      <c r="A24" s="142"/>
      <c r="B24" s="161"/>
      <c r="C24" s="150"/>
      <c r="D24" s="150"/>
      <c r="E24" s="150"/>
      <c r="F24" s="162"/>
      <c r="G24" s="264" t="s">
        <v>579</v>
      </c>
      <c r="H24" s="264"/>
      <c r="I24" s="264"/>
      <c r="J24" s="171"/>
    </row>
    <row r="25" spans="1:10" ht="17.25" customHeight="1" hidden="1">
      <c r="A25" s="161" t="s">
        <v>580</v>
      </c>
      <c r="B25" s="172"/>
      <c r="C25" s="172"/>
      <c r="D25" s="172"/>
      <c r="E25" s="172"/>
      <c r="F25" s="162">
        <v>10000</v>
      </c>
      <c r="G25" s="262" t="s">
        <v>581</v>
      </c>
      <c r="H25" s="262"/>
      <c r="I25" s="262"/>
      <c r="J25" s="151">
        <v>10000</v>
      </c>
    </row>
    <row r="26" spans="6:10" s="142" customFormat="1" ht="18.75">
      <c r="F26" s="143"/>
      <c r="G26" s="173"/>
      <c r="H26" s="173"/>
      <c r="I26" s="173"/>
      <c r="J26" s="148"/>
    </row>
    <row r="27" spans="6:10" s="142" customFormat="1" ht="18.75">
      <c r="F27" s="143"/>
      <c r="G27" s="173"/>
      <c r="H27" s="173"/>
      <c r="I27" s="173"/>
      <c r="J27" s="148"/>
    </row>
    <row r="28" spans="1:9" ht="18.75">
      <c r="A28" s="174" t="s">
        <v>587</v>
      </c>
      <c r="B28" s="175"/>
      <c r="C28" s="176"/>
      <c r="D28" s="176"/>
      <c r="E28" s="176"/>
      <c r="F28" s="177"/>
      <c r="G28" s="175"/>
      <c r="H28" s="178"/>
      <c r="I28" s="179"/>
    </row>
    <row r="31" spans="1:10" ht="18.75">
      <c r="A31" s="174"/>
      <c r="B31" s="175"/>
      <c r="C31" s="176"/>
      <c r="D31" s="176"/>
      <c r="E31" s="176"/>
      <c r="F31" s="177"/>
      <c r="G31" s="246" t="s">
        <v>589</v>
      </c>
      <c r="H31" s="246"/>
      <c r="I31" s="246"/>
      <c r="J31" s="246"/>
    </row>
    <row r="32" spans="1:9" ht="18.75">
      <c r="A32" s="174"/>
      <c r="B32" s="175"/>
      <c r="C32" s="176"/>
      <c r="D32" s="176"/>
      <c r="E32" s="176"/>
      <c r="F32" s="177"/>
      <c r="G32" s="175"/>
      <c r="H32" s="246" t="s">
        <v>87</v>
      </c>
      <c r="I32" s="246"/>
    </row>
    <row r="35" spans="1:9" ht="18.75">
      <c r="A35" s="142" t="s">
        <v>582</v>
      </c>
      <c r="B35" s="142"/>
      <c r="F35" s="142"/>
      <c r="G35" s="142"/>
      <c r="H35" s="142"/>
      <c r="I35" s="143">
        <v>1000000</v>
      </c>
    </row>
    <row r="36" spans="1:9" ht="18.75">
      <c r="A36" s="142" t="s">
        <v>583</v>
      </c>
      <c r="B36" s="142"/>
      <c r="F36" s="142"/>
      <c r="G36" s="142"/>
      <c r="H36" s="142"/>
      <c r="I36" s="143">
        <v>55360</v>
      </c>
    </row>
    <row r="37" spans="1:9" ht="18.75">
      <c r="A37" s="142" t="s">
        <v>584</v>
      </c>
      <c r="F37" s="142"/>
      <c r="G37" s="142"/>
      <c r="H37" s="142"/>
      <c r="I37" s="180">
        <f>I35-I36</f>
        <v>944640</v>
      </c>
    </row>
  </sheetData>
  <sheetProtection/>
  <mergeCells count="7">
    <mergeCell ref="G25:I25"/>
    <mergeCell ref="G31:J31"/>
    <mergeCell ref="H32:I32"/>
    <mergeCell ref="A1:J1"/>
    <mergeCell ref="A2:J2"/>
    <mergeCell ref="A3:J3"/>
    <mergeCell ref="G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A1">
      <selection activeCell="R34" sqref="R3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4.7109375" style="0" customWidth="1"/>
    <col min="15" max="15" width="25.7109375" style="0" customWidth="1"/>
    <col min="16" max="24" width="14.7109375" style="0" customWidth="1"/>
    <col min="25" max="27" width="14.140625" style="0" customWidth="1"/>
  </cols>
  <sheetData>
    <row r="1" spans="1:25" s="2" customFormat="1" ht="15.75">
      <c r="A1" s="270" t="s">
        <v>554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628</v>
      </c>
      <c r="Q3" s="1" t="s">
        <v>629</v>
      </c>
      <c r="R3" s="1" t="s">
        <v>630</v>
      </c>
      <c r="S3" s="1" t="s">
        <v>631</v>
      </c>
      <c r="T3" s="1" t="s">
        <v>686</v>
      </c>
      <c r="U3" s="1" t="s">
        <v>687</v>
      </c>
      <c r="V3" s="1" t="s">
        <v>688</v>
      </c>
      <c r="W3" s="1" t="s">
        <v>689</v>
      </c>
      <c r="X3" s="1" t="s">
        <v>690</v>
      </c>
      <c r="Y3" s="1" t="s">
        <v>691</v>
      </c>
      <c r="Z3" s="1" t="s">
        <v>692</v>
      </c>
      <c r="AA3" s="1" t="s">
        <v>693</v>
      </c>
    </row>
    <row r="4" spans="1:27" s="11" customFormat="1" ht="15.75">
      <c r="A4" s="1">
        <v>1</v>
      </c>
      <c r="B4" s="272" t="s">
        <v>9</v>
      </c>
      <c r="C4" s="272" t="s">
        <v>407</v>
      </c>
      <c r="D4" s="272"/>
      <c r="E4" s="272"/>
      <c r="F4" s="272" t="s">
        <v>135</v>
      </c>
      <c r="G4" s="272"/>
      <c r="H4" s="272"/>
      <c r="I4" s="272" t="s">
        <v>136</v>
      </c>
      <c r="J4" s="272"/>
      <c r="K4" s="272"/>
      <c r="L4" s="272" t="s">
        <v>5</v>
      </c>
      <c r="M4" s="272"/>
      <c r="N4" s="272"/>
      <c r="O4" s="272" t="s">
        <v>9</v>
      </c>
      <c r="P4" s="272" t="s">
        <v>407</v>
      </c>
      <c r="Q4" s="272"/>
      <c r="R4" s="272"/>
      <c r="S4" s="272" t="s">
        <v>135</v>
      </c>
      <c r="T4" s="272"/>
      <c r="U4" s="272"/>
      <c r="V4" s="272" t="s">
        <v>136</v>
      </c>
      <c r="W4" s="272"/>
      <c r="X4" s="272"/>
      <c r="Y4" s="272" t="s">
        <v>5</v>
      </c>
      <c r="Z4" s="272"/>
      <c r="AA4" s="272"/>
    </row>
    <row r="5" spans="1:27" s="11" customFormat="1" ht="15.75">
      <c r="A5" s="1">
        <v>2</v>
      </c>
      <c r="B5" s="272"/>
      <c r="C5" s="90" t="s">
        <v>4</v>
      </c>
      <c r="D5" s="40" t="s">
        <v>696</v>
      </c>
      <c r="E5" s="40" t="s">
        <v>720</v>
      </c>
      <c r="F5" s="90" t="s">
        <v>4</v>
      </c>
      <c r="G5" s="40" t="s">
        <v>696</v>
      </c>
      <c r="H5" s="40" t="s">
        <v>720</v>
      </c>
      <c r="I5" s="90" t="s">
        <v>4</v>
      </c>
      <c r="J5" s="40" t="s">
        <v>696</v>
      </c>
      <c r="K5" s="40" t="s">
        <v>720</v>
      </c>
      <c r="L5" s="90" t="s">
        <v>4</v>
      </c>
      <c r="M5" s="40" t="s">
        <v>696</v>
      </c>
      <c r="N5" s="40" t="s">
        <v>720</v>
      </c>
      <c r="O5" s="272"/>
      <c r="P5" s="90" t="s">
        <v>4</v>
      </c>
      <c r="Q5" s="40" t="s">
        <v>696</v>
      </c>
      <c r="R5" s="40" t="s">
        <v>720</v>
      </c>
      <c r="S5" s="90" t="s">
        <v>4</v>
      </c>
      <c r="T5" s="40" t="s">
        <v>696</v>
      </c>
      <c r="U5" s="40" t="s">
        <v>720</v>
      </c>
      <c r="V5" s="90" t="s">
        <v>4</v>
      </c>
      <c r="W5" s="40" t="s">
        <v>696</v>
      </c>
      <c r="X5" s="40" t="s">
        <v>720</v>
      </c>
      <c r="Y5" s="90" t="s">
        <v>4</v>
      </c>
      <c r="Z5" s="40" t="s">
        <v>696</v>
      </c>
      <c r="AA5" s="40" t="s">
        <v>720</v>
      </c>
    </row>
    <row r="6" spans="1:27" s="97" customFormat="1" ht="16.5">
      <c r="A6" s="1">
        <v>3</v>
      </c>
      <c r="B6" s="275" t="s">
        <v>53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 t="s">
        <v>147</v>
      </c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s="11" customFormat="1" ht="47.25">
      <c r="A7" s="1">
        <v>4</v>
      </c>
      <c r="B7" s="92" t="s">
        <v>303</v>
      </c>
      <c r="C7" s="5">
        <f>Bevételek!C92</f>
        <v>0</v>
      </c>
      <c r="D7" s="5">
        <f>Bevételek!D92</f>
        <v>0</v>
      </c>
      <c r="E7" s="5">
        <f>Bevételek!E92</f>
        <v>0</v>
      </c>
      <c r="F7" s="5">
        <f>Bevételek!C93</f>
        <v>13112827</v>
      </c>
      <c r="G7" s="5">
        <f>Bevételek!D93</f>
        <v>14642173</v>
      </c>
      <c r="H7" s="5">
        <f>Bevételek!E93</f>
        <v>14653375</v>
      </c>
      <c r="I7" s="5">
        <f>Bevételek!C94</f>
        <v>0</v>
      </c>
      <c r="J7" s="5">
        <f>Bevételek!D94</f>
        <v>0</v>
      </c>
      <c r="K7" s="5">
        <f>Bevételek!E94</f>
        <v>0</v>
      </c>
      <c r="L7" s="5">
        <f aca="true" t="shared" si="0" ref="L7:N10">C7+F7+I7</f>
        <v>13112827</v>
      </c>
      <c r="M7" s="5">
        <f t="shared" si="0"/>
        <v>14642173</v>
      </c>
      <c r="N7" s="5">
        <f t="shared" si="0"/>
        <v>14653375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5967143</v>
      </c>
      <c r="T7" s="5">
        <f>Kiadás!D9</f>
        <v>6022643</v>
      </c>
      <c r="U7" s="5">
        <f>Kiadás!E9</f>
        <v>6071005</v>
      </c>
      <c r="V7" s="5">
        <f>Kiadás!C10</f>
        <v>410000</v>
      </c>
      <c r="W7" s="5">
        <f>Kiadás!D10</f>
        <v>410000</v>
      </c>
      <c r="X7" s="5">
        <f>Kiadás!E10</f>
        <v>370458</v>
      </c>
      <c r="Y7" s="5">
        <f aca="true" t="shared" si="1" ref="Y7:AA11">P7+S7+V7</f>
        <v>6377143</v>
      </c>
      <c r="Z7" s="5">
        <f t="shared" si="1"/>
        <v>6432643</v>
      </c>
      <c r="AA7" s="5">
        <f t="shared" si="1"/>
        <v>6441463</v>
      </c>
    </row>
    <row r="8" spans="1:27" s="11" customFormat="1" ht="45">
      <c r="A8" s="1">
        <v>5</v>
      </c>
      <c r="B8" s="92" t="s">
        <v>325</v>
      </c>
      <c r="C8" s="5">
        <f>Bevételek!C151</f>
        <v>0</v>
      </c>
      <c r="D8" s="5">
        <f>Bevételek!D151</f>
        <v>0</v>
      </c>
      <c r="E8" s="5">
        <f>Bevételek!E151</f>
        <v>0</v>
      </c>
      <c r="F8" s="5">
        <f>Bevételek!C152</f>
        <v>149000</v>
      </c>
      <c r="G8" s="5">
        <f>Bevételek!D152</f>
        <v>149000</v>
      </c>
      <c r="H8" s="5">
        <f>Bevételek!E152</f>
        <v>149000</v>
      </c>
      <c r="I8" s="5">
        <f>Bevételek!C153</f>
        <v>425000</v>
      </c>
      <c r="J8" s="5">
        <f>Bevételek!D153</f>
        <v>425000</v>
      </c>
      <c r="K8" s="5">
        <f>Bevételek!E153</f>
        <v>425000</v>
      </c>
      <c r="L8" s="5">
        <f t="shared" si="0"/>
        <v>574000</v>
      </c>
      <c r="M8" s="5">
        <f t="shared" si="0"/>
        <v>574000</v>
      </c>
      <c r="N8" s="5">
        <f t="shared" si="0"/>
        <v>574000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1473607</v>
      </c>
      <c r="T8" s="5">
        <f>Kiadás!D13</f>
        <v>1488592</v>
      </c>
      <c r="U8" s="5">
        <f>Kiadás!E13</f>
        <v>1496543</v>
      </c>
      <c r="V8" s="5">
        <f>Kiadás!C14</f>
        <v>122785</v>
      </c>
      <c r="W8" s="5">
        <f>Kiadás!D14</f>
        <v>122785</v>
      </c>
      <c r="X8" s="5">
        <f>Kiadás!E14</f>
        <v>117216</v>
      </c>
      <c r="Y8" s="5">
        <f t="shared" si="1"/>
        <v>1596392</v>
      </c>
      <c r="Z8" s="5">
        <f t="shared" si="1"/>
        <v>1611377</v>
      </c>
      <c r="AA8" s="5">
        <f t="shared" si="1"/>
        <v>1613759</v>
      </c>
    </row>
    <row r="9" spans="1:27" s="11" customFormat="1" ht="15.75">
      <c r="A9" s="1">
        <v>6</v>
      </c>
      <c r="B9" s="92" t="s">
        <v>53</v>
      </c>
      <c r="C9" s="5">
        <f>Bevételek!C205</f>
        <v>0</v>
      </c>
      <c r="D9" s="5">
        <f>Bevételek!D205</f>
        <v>0</v>
      </c>
      <c r="E9" s="5">
        <f>Bevételek!E205</f>
        <v>0</v>
      </c>
      <c r="F9" s="5">
        <f>Bevételek!C206</f>
        <v>749526</v>
      </c>
      <c r="G9" s="5">
        <f>Bevételek!D206</f>
        <v>819526</v>
      </c>
      <c r="H9" s="5">
        <f>Bevételek!E206</f>
        <v>819526</v>
      </c>
      <c r="I9" s="5">
        <f>Bevételek!C207</f>
        <v>0</v>
      </c>
      <c r="J9" s="5">
        <f>Bevételek!D207</f>
        <v>0</v>
      </c>
      <c r="K9" s="5">
        <f>Bevételek!E207</f>
        <v>0</v>
      </c>
      <c r="L9" s="5">
        <f t="shared" si="0"/>
        <v>749526</v>
      </c>
      <c r="M9" s="5">
        <f t="shared" si="0"/>
        <v>819526</v>
      </c>
      <c r="N9" s="5">
        <f t="shared" si="0"/>
        <v>819526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4767623</v>
      </c>
      <c r="T9" s="5">
        <f>Kiadás!D17</f>
        <v>5220263</v>
      </c>
      <c r="U9" s="5">
        <f>Kiadás!E17</f>
        <v>5219167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4767623</v>
      </c>
      <c r="Z9" s="5">
        <f t="shared" si="1"/>
        <v>5220263</v>
      </c>
      <c r="AA9" s="5">
        <f t="shared" si="1"/>
        <v>5219167</v>
      </c>
    </row>
    <row r="10" spans="1:27" s="11" customFormat="1" ht="15.75">
      <c r="A10" s="1">
        <v>7</v>
      </c>
      <c r="B10" s="273" t="s">
        <v>383</v>
      </c>
      <c r="C10" s="269">
        <f>Bevételek!C239</f>
        <v>0</v>
      </c>
      <c r="D10" s="269">
        <f>Bevételek!D239</f>
        <v>0</v>
      </c>
      <c r="E10" s="269">
        <f>Bevételek!E239</f>
        <v>0</v>
      </c>
      <c r="F10" s="269">
        <f>Bevételek!C240</f>
        <v>100000</v>
      </c>
      <c r="G10" s="269">
        <f>Bevételek!D240</f>
        <v>100000</v>
      </c>
      <c r="H10" s="269">
        <f>Bevételek!E240</f>
        <v>100000</v>
      </c>
      <c r="I10" s="269">
        <f>Bevételek!C241</f>
        <v>0</v>
      </c>
      <c r="J10" s="269">
        <f>Bevételek!D241</f>
        <v>0</v>
      </c>
      <c r="K10" s="269">
        <f>Bevételek!E241</f>
        <v>0</v>
      </c>
      <c r="L10" s="269">
        <f t="shared" si="0"/>
        <v>100000</v>
      </c>
      <c r="M10" s="269">
        <f t="shared" si="0"/>
        <v>100000</v>
      </c>
      <c r="N10" s="269">
        <f t="shared" si="0"/>
        <v>100000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544800</v>
      </c>
      <c r="T10" s="5">
        <f>Kiadás!D62</f>
        <v>1119100</v>
      </c>
      <c r="U10" s="5">
        <f>Kiadás!E62</f>
        <v>1119100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544800</v>
      </c>
      <c r="Z10" s="5">
        <f t="shared" si="1"/>
        <v>1119100</v>
      </c>
      <c r="AA10" s="5">
        <f t="shared" si="1"/>
        <v>1119100</v>
      </c>
    </row>
    <row r="11" spans="1:27" s="11" customFormat="1" ht="30">
      <c r="A11" s="1">
        <v>8</v>
      </c>
      <c r="B11" s="273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94" t="s">
        <v>92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720644</v>
      </c>
      <c r="T11" s="5">
        <f>Kiadás!D124</f>
        <v>1635565</v>
      </c>
      <c r="U11" s="5">
        <f>Kiadás!E124</f>
        <v>1635565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720644</v>
      </c>
      <c r="Z11" s="5">
        <f t="shared" si="1"/>
        <v>1635565</v>
      </c>
      <c r="AA11" s="5">
        <f t="shared" si="1"/>
        <v>1635565</v>
      </c>
    </row>
    <row r="12" spans="1:27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14111353</v>
      </c>
      <c r="G12" s="13">
        <f t="shared" si="2"/>
        <v>15710699</v>
      </c>
      <c r="H12" s="13">
        <f>SUM(H7:H11)</f>
        <v>15721901</v>
      </c>
      <c r="I12" s="13">
        <f t="shared" si="2"/>
        <v>425000</v>
      </c>
      <c r="J12" s="13">
        <f t="shared" si="2"/>
        <v>425000</v>
      </c>
      <c r="K12" s="13">
        <f>SUM(K7:K11)</f>
        <v>425000</v>
      </c>
      <c r="L12" s="13">
        <f t="shared" si="2"/>
        <v>14536353</v>
      </c>
      <c r="M12" s="13">
        <f t="shared" si="2"/>
        <v>16135699</v>
      </c>
      <c r="N12" s="13">
        <f>SUM(N7:N11)</f>
        <v>16146901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13473817</v>
      </c>
      <c r="T12" s="13">
        <f t="shared" si="3"/>
        <v>15486163</v>
      </c>
      <c r="U12" s="13">
        <f t="shared" si="3"/>
        <v>15541380</v>
      </c>
      <c r="V12" s="13">
        <f t="shared" si="3"/>
        <v>532785</v>
      </c>
      <c r="W12" s="13">
        <f t="shared" si="3"/>
        <v>532785</v>
      </c>
      <c r="X12" s="13">
        <f t="shared" si="3"/>
        <v>487674</v>
      </c>
      <c r="Y12" s="13">
        <f t="shared" si="3"/>
        <v>14006602</v>
      </c>
      <c r="Z12" s="13">
        <f t="shared" si="3"/>
        <v>16018948</v>
      </c>
      <c r="AA12" s="13">
        <f t="shared" si="3"/>
        <v>16029054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637536</v>
      </c>
      <c r="G13" s="96">
        <f t="shared" si="4"/>
        <v>224536</v>
      </c>
      <c r="H13" s="96">
        <f t="shared" si="4"/>
        <v>180521</v>
      </c>
      <c r="I13" s="96">
        <f t="shared" si="4"/>
        <v>-107785</v>
      </c>
      <c r="J13" s="96">
        <f t="shared" si="4"/>
        <v>-107785</v>
      </c>
      <c r="K13" s="96">
        <f t="shared" si="4"/>
        <v>-62674</v>
      </c>
      <c r="L13" s="96">
        <f t="shared" si="4"/>
        <v>529751</v>
      </c>
      <c r="M13" s="96">
        <f t="shared" si="4"/>
        <v>116751</v>
      </c>
      <c r="N13" s="96">
        <f t="shared" si="4"/>
        <v>117847</v>
      </c>
      <c r="O13" s="274" t="s">
        <v>138</v>
      </c>
      <c r="P13" s="271">
        <f>Kiadás!C153</f>
        <v>0</v>
      </c>
      <c r="Q13" s="271">
        <f>Kiadás!D153</f>
        <v>0</v>
      </c>
      <c r="R13" s="271">
        <f>Kiadás!E153</f>
        <v>0</v>
      </c>
      <c r="S13" s="271">
        <f>Kiadás!C154</f>
        <v>482552</v>
      </c>
      <c r="T13" s="271">
        <f>Kiadás!D154</f>
        <v>482552</v>
      </c>
      <c r="U13" s="271">
        <f>Kiadás!E154</f>
        <v>980183</v>
      </c>
      <c r="V13" s="271">
        <f>Kiadás!C155</f>
        <v>0</v>
      </c>
      <c r="W13" s="271">
        <f>Kiadás!D155</f>
        <v>0</v>
      </c>
      <c r="X13" s="271">
        <f>Kiadás!E155</f>
        <v>0</v>
      </c>
      <c r="Y13" s="271">
        <f>P13+S13+V13</f>
        <v>482552</v>
      </c>
      <c r="Z13" s="271">
        <f>Q13+T13+W13</f>
        <v>482552</v>
      </c>
      <c r="AA13" s="271">
        <f>R13+U13+X13</f>
        <v>980183</v>
      </c>
    </row>
    <row r="14" spans="1:27" s="11" customFormat="1" ht="15.75">
      <c r="A14" s="1">
        <v>11</v>
      </c>
      <c r="B14" s="95" t="s">
        <v>143</v>
      </c>
      <c r="C14" s="5">
        <f>Bevételek!C260</f>
        <v>0</v>
      </c>
      <c r="D14" s="5">
        <f>Bevételek!D260</f>
        <v>0</v>
      </c>
      <c r="E14" s="5">
        <f>Bevételek!E260</f>
        <v>0</v>
      </c>
      <c r="F14" s="5">
        <f>Bevételek!C261</f>
        <v>1839388</v>
      </c>
      <c r="G14" s="5">
        <f>Bevételek!D261</f>
        <v>1839388</v>
      </c>
      <c r="H14" s="5">
        <f>Bevételek!E261</f>
        <v>1839388</v>
      </c>
      <c r="I14" s="5">
        <f>Bevételek!C262</f>
        <v>0</v>
      </c>
      <c r="J14" s="5">
        <f>Bevételek!D262</f>
        <v>0</v>
      </c>
      <c r="K14" s="5">
        <f>Bevételek!E262</f>
        <v>0</v>
      </c>
      <c r="L14" s="5">
        <f aca="true" t="shared" si="5" ref="L14:N15">C14+F14+I14</f>
        <v>1839388</v>
      </c>
      <c r="M14" s="5">
        <f t="shared" si="5"/>
        <v>1839388</v>
      </c>
      <c r="N14" s="5">
        <f t="shared" si="5"/>
        <v>1839388</v>
      </c>
      <c r="O14" s="274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</row>
    <row r="15" spans="1:27" s="11" customFormat="1" ht="15.75">
      <c r="A15" s="1">
        <v>12</v>
      </c>
      <c r="B15" s="95" t="s">
        <v>144</v>
      </c>
      <c r="C15" s="5">
        <f>Bevételek!C281</f>
        <v>0</v>
      </c>
      <c r="D15" s="5">
        <f>Bevételek!D281</f>
        <v>0</v>
      </c>
      <c r="E15" s="5">
        <f>Bevételek!E281</f>
        <v>0</v>
      </c>
      <c r="F15" s="5">
        <f>Bevételek!C282</f>
        <v>0</v>
      </c>
      <c r="G15" s="5">
        <f>Bevételek!D282</f>
        <v>0</v>
      </c>
      <c r="H15" s="5">
        <f>Bevételek!E282</f>
        <v>497631</v>
      </c>
      <c r="I15" s="5">
        <f>Bevételek!C283</f>
        <v>0</v>
      </c>
      <c r="J15" s="5">
        <f>Bevételek!D283</f>
        <v>0</v>
      </c>
      <c r="K15" s="5">
        <f>Bevételek!E283</f>
        <v>0</v>
      </c>
      <c r="L15" s="5">
        <f t="shared" si="5"/>
        <v>0</v>
      </c>
      <c r="M15" s="5">
        <f t="shared" si="5"/>
        <v>0</v>
      </c>
      <c r="N15" s="5">
        <f t="shared" si="5"/>
        <v>497631</v>
      </c>
      <c r="O15" s="274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15950741</v>
      </c>
      <c r="G16" s="14">
        <f t="shared" si="6"/>
        <v>17550087</v>
      </c>
      <c r="H16" s="14">
        <f>H12+H14+H15</f>
        <v>18058920</v>
      </c>
      <c r="I16" s="14">
        <f t="shared" si="6"/>
        <v>425000</v>
      </c>
      <c r="J16" s="14">
        <f t="shared" si="6"/>
        <v>425000</v>
      </c>
      <c r="K16" s="14">
        <f>K12+K14+K15</f>
        <v>425000</v>
      </c>
      <c r="L16" s="14">
        <f t="shared" si="6"/>
        <v>16375741</v>
      </c>
      <c r="M16" s="14">
        <f t="shared" si="6"/>
        <v>17975087</v>
      </c>
      <c r="N16" s="14">
        <f>N12+N14+N15</f>
        <v>18483920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13956369</v>
      </c>
      <c r="T16" s="14">
        <f t="shared" si="7"/>
        <v>15968715</v>
      </c>
      <c r="U16" s="14">
        <f>U12+U13</f>
        <v>16521563</v>
      </c>
      <c r="V16" s="14">
        <f t="shared" si="7"/>
        <v>532785</v>
      </c>
      <c r="W16" s="14">
        <f t="shared" si="7"/>
        <v>532785</v>
      </c>
      <c r="X16" s="14">
        <f>X12+X13</f>
        <v>487674</v>
      </c>
      <c r="Y16" s="14">
        <f t="shared" si="7"/>
        <v>14489154</v>
      </c>
      <c r="Z16" s="14">
        <f t="shared" si="7"/>
        <v>16501500</v>
      </c>
      <c r="AA16" s="14">
        <f>AA12+AA13</f>
        <v>17009237</v>
      </c>
    </row>
    <row r="17" spans="1:27" s="97" customFormat="1" ht="16.5">
      <c r="A17" s="1">
        <v>14</v>
      </c>
      <c r="B17" s="276" t="s">
        <v>146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5" t="s">
        <v>125</v>
      </c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</row>
    <row r="18" spans="1:27" s="11" customFormat="1" ht="47.25">
      <c r="A18" s="1">
        <v>15</v>
      </c>
      <c r="B18" s="92" t="s">
        <v>312</v>
      </c>
      <c r="C18" s="5">
        <f>Bevételek!C122</f>
        <v>0</v>
      </c>
      <c r="D18" s="5">
        <f>Bevételek!D122</f>
        <v>0</v>
      </c>
      <c r="E18" s="5">
        <f>Bevételek!E122</f>
        <v>0</v>
      </c>
      <c r="F18" s="5">
        <f>Bevételek!C123</f>
        <v>1500000</v>
      </c>
      <c r="G18" s="5">
        <f>Bevételek!D123</f>
        <v>1843000</v>
      </c>
      <c r="H18" s="5">
        <f>Bevételek!E123</f>
        <v>2538000</v>
      </c>
      <c r="I18" s="5">
        <f>Bevételek!C124</f>
        <v>0</v>
      </c>
      <c r="J18" s="5">
        <f>Bevételek!D124</f>
        <v>0</v>
      </c>
      <c r="K18" s="5">
        <f>Bevételek!E124</f>
        <v>0</v>
      </c>
      <c r="L18" s="5">
        <f aca="true" t="shared" si="8" ref="L18:N20">C18+F18+I18</f>
        <v>1500000</v>
      </c>
      <c r="M18" s="5">
        <f t="shared" si="8"/>
        <v>1843000</v>
      </c>
      <c r="N18" s="5">
        <f t="shared" si="8"/>
        <v>2538000</v>
      </c>
      <c r="O18" s="92" t="s">
        <v>120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2632000</v>
      </c>
      <c r="T18" s="5">
        <f>Kiadás!D129</f>
        <v>2557000</v>
      </c>
      <c r="U18" s="5">
        <f>Kiadás!E129</f>
        <v>3043370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 aca="true" t="shared" si="9" ref="Y18:AA20">P18+S18+V18</f>
        <v>2632000</v>
      </c>
      <c r="Z18" s="5">
        <f t="shared" si="9"/>
        <v>2557000</v>
      </c>
      <c r="AA18" s="5">
        <f t="shared" si="9"/>
        <v>3043370</v>
      </c>
    </row>
    <row r="19" spans="1:27" s="11" customFormat="1" ht="15.75">
      <c r="A19" s="1">
        <v>16</v>
      </c>
      <c r="B19" s="92" t="s">
        <v>146</v>
      </c>
      <c r="C19" s="5">
        <f>Bevételek!C225</f>
        <v>0</v>
      </c>
      <c r="D19" s="5">
        <f>Bevételek!D225</f>
        <v>0</v>
      </c>
      <c r="E19" s="5">
        <f>Bevételek!E225</f>
        <v>0</v>
      </c>
      <c r="F19" s="5">
        <f>Bevételek!C226</f>
        <v>0</v>
      </c>
      <c r="G19" s="5">
        <f>Bevételek!D226</f>
        <v>0</v>
      </c>
      <c r="H19" s="5">
        <f>Bevételek!E226</f>
        <v>0</v>
      </c>
      <c r="I19" s="5">
        <f>Bevételek!C227</f>
        <v>0</v>
      </c>
      <c r="J19" s="5">
        <f>Bevételek!D227</f>
        <v>0</v>
      </c>
      <c r="K19" s="5">
        <f>Bevételek!E227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54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535940</v>
      </c>
      <c r="T19" s="5">
        <f>Kiadás!D133</f>
        <v>535940</v>
      </c>
      <c r="U19" s="5">
        <f>Kiadás!E133</f>
        <v>744570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 t="shared" si="9"/>
        <v>535940</v>
      </c>
      <c r="Z19" s="5">
        <f t="shared" si="9"/>
        <v>535940</v>
      </c>
      <c r="AA19" s="5">
        <f t="shared" si="9"/>
        <v>744570</v>
      </c>
    </row>
    <row r="20" spans="1:27" s="11" customFormat="1" ht="31.5">
      <c r="A20" s="1">
        <v>17</v>
      </c>
      <c r="B20" s="92" t="s">
        <v>384</v>
      </c>
      <c r="C20" s="5">
        <f>Bevételek!C252</f>
        <v>0</v>
      </c>
      <c r="D20" s="5">
        <f>Bevételek!D252</f>
        <v>0</v>
      </c>
      <c r="E20" s="5">
        <f>Bevételek!E252</f>
        <v>0</v>
      </c>
      <c r="F20" s="5">
        <f>Bevételek!C253</f>
        <v>0</v>
      </c>
      <c r="G20" s="5">
        <f>Bevételek!D253</f>
        <v>0</v>
      </c>
      <c r="H20" s="5">
        <f>Bevételek!E253</f>
        <v>0</v>
      </c>
      <c r="I20" s="5">
        <f>Bevételek!C254</f>
        <v>0</v>
      </c>
      <c r="J20" s="5">
        <f>Bevételek!D254</f>
        <v>0</v>
      </c>
      <c r="K20" s="5">
        <f>Bevételek!E254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220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0</v>
      </c>
      <c r="T20" s="5">
        <f>Kiadás!D137</f>
        <v>5000</v>
      </c>
      <c r="U20" s="5">
        <f>Kiadás!E137</f>
        <v>5000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 t="shared" si="9"/>
        <v>0</v>
      </c>
      <c r="Z20" s="5">
        <f t="shared" si="9"/>
        <v>5000</v>
      </c>
      <c r="AA20" s="5">
        <f t="shared" si="9"/>
        <v>5000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1500000</v>
      </c>
      <c r="G21" s="13">
        <f t="shared" si="10"/>
        <v>1843000</v>
      </c>
      <c r="H21" s="13">
        <f>SUM(H18:H20)</f>
        <v>2538000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1500000</v>
      </c>
      <c r="M21" s="13">
        <f t="shared" si="10"/>
        <v>1843000</v>
      </c>
      <c r="N21" s="13">
        <f>SUM(N18:N20)</f>
        <v>2538000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3167940</v>
      </c>
      <c r="T21" s="13">
        <f t="shared" si="11"/>
        <v>3097940</v>
      </c>
      <c r="U21" s="13">
        <f t="shared" si="11"/>
        <v>3792940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3167940</v>
      </c>
      <c r="Z21" s="13">
        <f t="shared" si="11"/>
        <v>3097940</v>
      </c>
      <c r="AA21" s="13">
        <f t="shared" si="11"/>
        <v>3792940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-1667940</v>
      </c>
      <c r="G22" s="96">
        <f t="shared" si="12"/>
        <v>-1254940</v>
      </c>
      <c r="H22" s="96">
        <f t="shared" si="12"/>
        <v>-1254940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-1667940</v>
      </c>
      <c r="M22" s="96">
        <f t="shared" si="12"/>
        <v>-1254940</v>
      </c>
      <c r="N22" s="96">
        <f t="shared" si="12"/>
        <v>-1254940</v>
      </c>
      <c r="O22" s="274" t="s">
        <v>138</v>
      </c>
      <c r="P22" s="271">
        <f>Kiadás!C168</f>
        <v>0</v>
      </c>
      <c r="Q22" s="271">
        <f>Kiadás!D168</f>
        <v>0</v>
      </c>
      <c r="R22" s="271">
        <f>Kiadás!E168</f>
        <v>0</v>
      </c>
      <c r="S22" s="271">
        <f>Kiadás!C169</f>
        <v>218647</v>
      </c>
      <c r="T22" s="271">
        <f>Kiadás!D169</f>
        <v>218647</v>
      </c>
      <c r="U22" s="271">
        <f>Kiadás!E169</f>
        <v>219743</v>
      </c>
      <c r="V22" s="271">
        <f>Kiadás!C170</f>
        <v>0</v>
      </c>
      <c r="W22" s="271">
        <f>Kiadás!D170</f>
        <v>0</v>
      </c>
      <c r="X22" s="271">
        <f>Kiadás!E170</f>
        <v>0</v>
      </c>
      <c r="Y22" s="271">
        <f>P22+S22+V22</f>
        <v>218647</v>
      </c>
      <c r="Z22" s="271">
        <f>Q22+T22+W22</f>
        <v>218647</v>
      </c>
      <c r="AA22" s="271">
        <f>R22+U22+X22</f>
        <v>219743</v>
      </c>
    </row>
    <row r="23" spans="1:27" s="11" customFormat="1" ht="15.75">
      <c r="A23" s="1">
        <v>20</v>
      </c>
      <c r="B23" s="95" t="s">
        <v>143</v>
      </c>
      <c r="C23" s="5">
        <f>Bevételek!C267</f>
        <v>0</v>
      </c>
      <c r="D23" s="5">
        <f>Bevételek!D267</f>
        <v>0</v>
      </c>
      <c r="E23" s="5">
        <f>Bevételek!E267</f>
        <v>0</v>
      </c>
      <c r="F23" s="5">
        <f>Bevételek!C268</f>
        <v>0</v>
      </c>
      <c r="G23" s="5">
        <f>Bevételek!D268</f>
        <v>0</v>
      </c>
      <c r="H23" s="5">
        <f>Bevételek!E268</f>
        <v>0</v>
      </c>
      <c r="I23" s="5">
        <f>Bevételek!C269</f>
        <v>0</v>
      </c>
      <c r="J23" s="5">
        <f>Bevételek!D269</f>
        <v>0</v>
      </c>
      <c r="K23" s="5">
        <f>Bevételek!E269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74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s="11" customFormat="1" ht="15.75">
      <c r="A24" s="1">
        <v>21</v>
      </c>
      <c r="B24" s="95" t="s">
        <v>144</v>
      </c>
      <c r="C24" s="5">
        <f>Bevételek!C294</f>
        <v>0</v>
      </c>
      <c r="D24" s="5">
        <f>Bevételek!D294</f>
        <v>0</v>
      </c>
      <c r="E24" s="5">
        <f>Bevételek!E294</f>
        <v>0</v>
      </c>
      <c r="F24" s="5">
        <f>Bevételek!C295</f>
        <v>0</v>
      </c>
      <c r="G24" s="5">
        <f>Bevételek!D295</f>
        <v>0</v>
      </c>
      <c r="H24" s="5">
        <f>Bevételek!E295</f>
        <v>0</v>
      </c>
      <c r="I24" s="5">
        <f>Bevételek!C296</f>
        <v>0</v>
      </c>
      <c r="J24" s="5">
        <f>Bevételek!D296</f>
        <v>0</v>
      </c>
      <c r="K24" s="5">
        <f>Bevételek!E296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74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1500000</v>
      </c>
      <c r="G25" s="14">
        <f t="shared" si="14"/>
        <v>1843000</v>
      </c>
      <c r="H25" s="14">
        <f>H21+H23+H24</f>
        <v>2538000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1500000</v>
      </c>
      <c r="M25" s="14">
        <f t="shared" si="14"/>
        <v>1843000</v>
      </c>
      <c r="N25" s="14">
        <f>N21+N23+N24</f>
        <v>2538000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3386587</v>
      </c>
      <c r="T25" s="14">
        <f t="shared" si="15"/>
        <v>3316587</v>
      </c>
      <c r="U25" s="14">
        <f t="shared" si="15"/>
        <v>4012683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3386587</v>
      </c>
      <c r="Z25" s="14">
        <f t="shared" si="15"/>
        <v>3316587</v>
      </c>
      <c r="AA25" s="14">
        <f t="shared" si="15"/>
        <v>4012683</v>
      </c>
    </row>
    <row r="26" spans="1:27" s="97" customFormat="1" ht="16.5">
      <c r="A26" s="1">
        <v>23</v>
      </c>
      <c r="B26" s="275" t="s">
        <v>148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 t="s">
        <v>149</v>
      </c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1:27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15611353</v>
      </c>
      <c r="G27" s="5">
        <f t="shared" si="16"/>
        <v>17553699</v>
      </c>
      <c r="H27" s="5">
        <f>H12+H21</f>
        <v>18259901</v>
      </c>
      <c r="I27" s="5">
        <f t="shared" si="16"/>
        <v>425000</v>
      </c>
      <c r="J27" s="5">
        <f t="shared" si="16"/>
        <v>425000</v>
      </c>
      <c r="K27" s="5">
        <f>K12+K21</f>
        <v>425000</v>
      </c>
      <c r="L27" s="5">
        <f t="shared" si="16"/>
        <v>16036353</v>
      </c>
      <c r="M27" s="5">
        <f t="shared" si="16"/>
        <v>17978699</v>
      </c>
      <c r="N27" s="5">
        <f>N12+N21</f>
        <v>18684901</v>
      </c>
      <c r="O27" s="92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16641757</v>
      </c>
      <c r="T27" s="5">
        <f t="shared" si="17"/>
        <v>18584103</v>
      </c>
      <c r="U27" s="5">
        <f t="shared" si="17"/>
        <v>19334320</v>
      </c>
      <c r="V27" s="5">
        <f t="shared" si="17"/>
        <v>532785</v>
      </c>
      <c r="W27" s="5">
        <f t="shared" si="17"/>
        <v>532785</v>
      </c>
      <c r="X27" s="5">
        <f t="shared" si="17"/>
        <v>487674</v>
      </c>
      <c r="Y27" s="5">
        <f t="shared" si="17"/>
        <v>17174542</v>
      </c>
      <c r="Z27" s="5">
        <f t="shared" si="17"/>
        <v>19116888</v>
      </c>
      <c r="AA27" s="5">
        <f t="shared" si="17"/>
        <v>19821994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-1030404</v>
      </c>
      <c r="G28" s="96">
        <f t="shared" si="18"/>
        <v>-1030404</v>
      </c>
      <c r="H28" s="96">
        <f t="shared" si="18"/>
        <v>-1074419</v>
      </c>
      <c r="I28" s="96">
        <f t="shared" si="18"/>
        <v>-107785</v>
      </c>
      <c r="J28" s="96">
        <f t="shared" si="18"/>
        <v>-107785</v>
      </c>
      <c r="K28" s="96">
        <f t="shared" si="18"/>
        <v>-62674</v>
      </c>
      <c r="L28" s="96">
        <f t="shared" si="18"/>
        <v>-1138189</v>
      </c>
      <c r="M28" s="96">
        <f t="shared" si="18"/>
        <v>-1138189</v>
      </c>
      <c r="N28" s="96">
        <f t="shared" si="18"/>
        <v>-1137093</v>
      </c>
      <c r="O28" s="274" t="s">
        <v>145</v>
      </c>
      <c r="P28" s="271">
        <f aca="true" t="shared" si="19" ref="P28:AA28">P13+P22</f>
        <v>0</v>
      </c>
      <c r="Q28" s="271">
        <f t="shared" si="19"/>
        <v>0</v>
      </c>
      <c r="R28" s="271">
        <f t="shared" si="19"/>
        <v>0</v>
      </c>
      <c r="S28" s="271">
        <f t="shared" si="19"/>
        <v>701199</v>
      </c>
      <c r="T28" s="271">
        <f t="shared" si="19"/>
        <v>701199</v>
      </c>
      <c r="U28" s="271">
        <f t="shared" si="19"/>
        <v>1199926</v>
      </c>
      <c r="V28" s="271">
        <f t="shared" si="19"/>
        <v>0</v>
      </c>
      <c r="W28" s="271">
        <f t="shared" si="19"/>
        <v>0</v>
      </c>
      <c r="X28" s="271">
        <f t="shared" si="19"/>
        <v>0</v>
      </c>
      <c r="Y28" s="271">
        <f t="shared" si="19"/>
        <v>701199</v>
      </c>
      <c r="Z28" s="271">
        <f t="shared" si="19"/>
        <v>701199</v>
      </c>
      <c r="AA28" s="271">
        <f t="shared" si="19"/>
        <v>1199926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1839388</v>
      </c>
      <c r="G29" s="5">
        <f t="shared" si="20"/>
        <v>1839388</v>
      </c>
      <c r="H29" s="5">
        <f t="shared" si="20"/>
        <v>1839388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1839388</v>
      </c>
      <c r="M29" s="5">
        <f t="shared" si="20"/>
        <v>1839388</v>
      </c>
      <c r="N29" s="5">
        <f t="shared" si="20"/>
        <v>1839388</v>
      </c>
      <c r="O29" s="274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</row>
    <row r="30" spans="1:27" s="11" customFormat="1" ht="15.75">
      <c r="A30" s="1">
        <v>27</v>
      </c>
      <c r="B30" s="95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497631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497631</v>
      </c>
      <c r="O30" s="274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17450741</v>
      </c>
      <c r="G31" s="14">
        <f t="shared" si="22"/>
        <v>19393087</v>
      </c>
      <c r="H31" s="14">
        <f>H27+H29+H30</f>
        <v>20596920</v>
      </c>
      <c r="I31" s="14">
        <f t="shared" si="22"/>
        <v>425000</v>
      </c>
      <c r="J31" s="14">
        <f t="shared" si="22"/>
        <v>425000</v>
      </c>
      <c r="K31" s="14">
        <f>K27+K29+K30</f>
        <v>425000</v>
      </c>
      <c r="L31" s="14">
        <f t="shared" si="22"/>
        <v>17875741</v>
      </c>
      <c r="M31" s="14">
        <f t="shared" si="22"/>
        <v>19818087</v>
      </c>
      <c r="N31" s="14">
        <f>N27+N29+N30</f>
        <v>21021920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17342956</v>
      </c>
      <c r="T31" s="14">
        <f t="shared" si="23"/>
        <v>19285302</v>
      </c>
      <c r="U31" s="14">
        <f t="shared" si="23"/>
        <v>20534246</v>
      </c>
      <c r="V31" s="14">
        <f t="shared" si="23"/>
        <v>532785</v>
      </c>
      <c r="W31" s="14">
        <f t="shared" si="23"/>
        <v>532785</v>
      </c>
      <c r="X31" s="14">
        <f t="shared" si="23"/>
        <v>487674</v>
      </c>
      <c r="Y31" s="14">
        <f t="shared" si="23"/>
        <v>17875741</v>
      </c>
      <c r="Z31" s="14">
        <f t="shared" si="23"/>
        <v>19818087</v>
      </c>
      <c r="AA31" s="14">
        <f t="shared" si="23"/>
        <v>21021920</v>
      </c>
    </row>
    <row r="32" spans="12:27" ht="15">
      <c r="L32" s="42"/>
      <c r="M32" s="42"/>
      <c r="N32" s="42"/>
      <c r="Z32" s="201"/>
      <c r="AA32" s="201" t="s">
        <v>632</v>
      </c>
    </row>
    <row r="33" spans="12:14" ht="15">
      <c r="L33" s="42"/>
      <c r="M33" s="42"/>
      <c r="N33" s="42"/>
    </row>
  </sheetData>
  <sheetProtection/>
  <mergeCells count="69">
    <mergeCell ref="O6:AA6"/>
    <mergeCell ref="X13:X15"/>
    <mergeCell ref="X22:X24"/>
    <mergeCell ref="U22:U24"/>
    <mergeCell ref="S13:S15"/>
    <mergeCell ref="K10:K11"/>
    <mergeCell ref="N10:N11"/>
    <mergeCell ref="V4:X4"/>
    <mergeCell ref="V22:V24"/>
    <mergeCell ref="C4:E4"/>
    <mergeCell ref="F4:H4"/>
    <mergeCell ref="I4:K4"/>
    <mergeCell ref="L4:N4"/>
    <mergeCell ref="P4:R4"/>
    <mergeCell ref="B6:N6"/>
    <mergeCell ref="B17:N17"/>
    <mergeCell ref="U13:U15"/>
    <mergeCell ref="Y4:AA4"/>
    <mergeCell ref="AA13:AA15"/>
    <mergeCell ref="AA22:AA24"/>
    <mergeCell ref="AA28:AA30"/>
    <mergeCell ref="S4:U4"/>
    <mergeCell ref="T28:T30"/>
    <mergeCell ref="V13:V15"/>
    <mergeCell ref="Z28:Z30"/>
    <mergeCell ref="X28:X30"/>
    <mergeCell ref="Z22:Z24"/>
    <mergeCell ref="O13:O15"/>
    <mergeCell ref="L10:L11"/>
    <mergeCell ref="P13:P15"/>
    <mergeCell ref="P28:P30"/>
    <mergeCell ref="S28:S30"/>
    <mergeCell ref="O28:O30"/>
    <mergeCell ref="P22:P24"/>
    <mergeCell ref="B26:N26"/>
    <mergeCell ref="O26:AA26"/>
    <mergeCell ref="O17:AA17"/>
    <mergeCell ref="W13:W15"/>
    <mergeCell ref="W22:W24"/>
    <mergeCell ref="W28:W30"/>
    <mergeCell ref="R22:R24"/>
    <mergeCell ref="R28:R30"/>
    <mergeCell ref="T13:T15"/>
    <mergeCell ref="S22:S24"/>
    <mergeCell ref="R13:R15"/>
    <mergeCell ref="Y28:Y30"/>
    <mergeCell ref="V28:V30"/>
    <mergeCell ref="Y22:Y24"/>
    <mergeCell ref="O22:O24"/>
    <mergeCell ref="Q22:Q24"/>
    <mergeCell ref="Q28:Q30"/>
    <mergeCell ref="T22:T24"/>
    <mergeCell ref="U28:U30"/>
    <mergeCell ref="A1:Y1"/>
    <mergeCell ref="Y13:Y15"/>
    <mergeCell ref="Z13:Z15"/>
    <mergeCell ref="B4:B5"/>
    <mergeCell ref="M10:M11"/>
    <mergeCell ref="Q13:Q15"/>
    <mergeCell ref="O4:O5"/>
    <mergeCell ref="B10:B11"/>
    <mergeCell ref="C10:C11"/>
    <mergeCell ref="F10:F11"/>
    <mergeCell ref="D10:D11"/>
    <mergeCell ref="G10:G11"/>
    <mergeCell ref="J10:J11"/>
    <mergeCell ref="E10:E11"/>
    <mergeCell ref="H10:H11"/>
    <mergeCell ref="I10:I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2" r:id="rId1"/>
  <headerFooter>
    <oddHeader>&amp;R&amp;"Arial,Normál"&amp;10 1. melléklet az 1/2017.(II.20.) önkormányzati rendelethez
"&amp;"Arial,Dőlt"1. melléklet a 4/2016.(III.7.)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6"/>
  <sheetViews>
    <sheetView zoomScalePageLayoutView="0" workbookViewId="0" topLeftCell="A1">
      <pane xSplit="3" ySplit="6" topLeftCell="D28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R34" sqref="R3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270" t="s">
        <v>529</v>
      </c>
      <c r="B1" s="270"/>
      <c r="C1" s="270"/>
      <c r="D1" s="270"/>
      <c r="E1" s="270"/>
      <c r="F1" s="270"/>
      <c r="G1" s="270"/>
      <c r="H1" s="270"/>
      <c r="I1" s="270"/>
      <c r="J1" s="270"/>
      <c r="K1" s="2"/>
      <c r="L1" s="2"/>
    </row>
    <row r="2" spans="1:12" ht="15.75">
      <c r="A2" s="270" t="s">
        <v>491</v>
      </c>
      <c r="B2" s="270"/>
      <c r="C2" s="270"/>
      <c r="D2" s="270"/>
      <c r="E2" s="270"/>
      <c r="F2" s="270"/>
      <c r="G2" s="270"/>
      <c r="H2" s="270"/>
      <c r="I2" s="270"/>
      <c r="J2" s="270"/>
      <c r="K2" s="2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59</v>
      </c>
      <c r="L4" s="1" t="s">
        <v>59</v>
      </c>
    </row>
    <row r="5" spans="1:12" s="3" customFormat="1" ht="15.75">
      <c r="A5" s="1">
        <v>1</v>
      </c>
      <c r="B5" s="277" t="s">
        <v>9</v>
      </c>
      <c r="C5" s="277" t="s">
        <v>153</v>
      </c>
      <c r="D5" s="279" t="s">
        <v>14</v>
      </c>
      <c r="E5" s="280"/>
      <c r="F5" s="280"/>
      <c r="G5" s="279" t="s">
        <v>15</v>
      </c>
      <c r="H5" s="280"/>
      <c r="I5" s="280"/>
      <c r="J5" s="281" t="s">
        <v>16</v>
      </c>
      <c r="K5" s="281"/>
      <c r="L5" s="281"/>
    </row>
    <row r="6" spans="1:12" s="3" customFormat="1" ht="31.5">
      <c r="A6" s="1">
        <v>2</v>
      </c>
      <c r="B6" s="278"/>
      <c r="C6" s="278"/>
      <c r="D6" s="40" t="s">
        <v>4</v>
      </c>
      <c r="E6" s="40" t="s">
        <v>696</v>
      </c>
      <c r="F6" s="40" t="s">
        <v>720</v>
      </c>
      <c r="G6" s="40" t="s">
        <v>4</v>
      </c>
      <c r="H6" s="40" t="s">
        <v>696</v>
      </c>
      <c r="I6" s="40" t="s">
        <v>720</v>
      </c>
      <c r="J6" s="40" t="s">
        <v>4</v>
      </c>
      <c r="K6" s="40" t="s">
        <v>696</v>
      </c>
      <c r="L6" s="40" t="s">
        <v>720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2" s="3" customFormat="1" ht="31.5">
      <c r="A10" s="1">
        <v>4</v>
      </c>
      <c r="B10" s="7" t="s">
        <v>530</v>
      </c>
      <c r="C10" s="101">
        <v>2</v>
      </c>
      <c r="D10" s="5">
        <v>236220</v>
      </c>
      <c r="E10" s="5">
        <v>551181</v>
      </c>
      <c r="F10" s="5">
        <v>0</v>
      </c>
      <c r="G10" s="5">
        <v>63780</v>
      </c>
      <c r="H10" s="5">
        <v>148819</v>
      </c>
      <c r="I10" s="5">
        <v>0</v>
      </c>
      <c r="J10" s="5">
        <f aca="true" t="shared" si="0" ref="J10:L12">D10+G10</f>
        <v>300000</v>
      </c>
      <c r="K10" s="5">
        <f t="shared" si="0"/>
        <v>700000</v>
      </c>
      <c r="L10" s="5">
        <f t="shared" si="0"/>
        <v>0</v>
      </c>
    </row>
    <row r="11" spans="1:12" s="3" customFormat="1" ht="15.75" hidden="1">
      <c r="A11" s="1"/>
      <c r="B11" s="7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7"/>
      <c r="C13" s="101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31.5">
      <c r="A14" s="1">
        <v>5</v>
      </c>
      <c r="B14" s="123" t="s">
        <v>531</v>
      </c>
      <c r="C14" s="101">
        <v>2</v>
      </c>
      <c r="D14" s="5">
        <v>1836220</v>
      </c>
      <c r="E14" s="5">
        <v>1355388</v>
      </c>
      <c r="F14" s="5">
        <v>1355388</v>
      </c>
      <c r="G14" s="5">
        <v>495780</v>
      </c>
      <c r="H14" s="5">
        <v>365955</v>
      </c>
      <c r="I14" s="5">
        <v>365955</v>
      </c>
      <c r="J14" s="5">
        <f>D14+G14</f>
        <v>2332000</v>
      </c>
      <c r="K14" s="5">
        <f>E14+H14</f>
        <v>1721343</v>
      </c>
      <c r="L14" s="5">
        <f>F14+I14</f>
        <v>1721343</v>
      </c>
    </row>
    <row r="15" spans="1:12" s="3" customFormat="1" ht="15.75" hidden="1">
      <c r="A15" s="1"/>
      <c r="B15" s="7"/>
      <c r="C15" s="101"/>
      <c r="D15" s="5"/>
      <c r="E15" s="5"/>
      <c r="F15" s="5"/>
      <c r="G15" s="5"/>
      <c r="H15" s="5"/>
      <c r="I15" s="5"/>
      <c r="J15" s="5"/>
      <c r="K15" s="5"/>
      <c r="L15" s="5"/>
    </row>
    <row r="16" spans="1:12" s="3" customFormat="1" ht="31.5">
      <c r="A16" s="1">
        <v>6</v>
      </c>
      <c r="B16" s="7" t="s">
        <v>211</v>
      </c>
      <c r="C16" s="101"/>
      <c r="D16" s="5">
        <f>SUM(D10:D14)</f>
        <v>2072440</v>
      </c>
      <c r="E16" s="5">
        <f>SUM(E10:E14)</f>
        <v>1906569</v>
      </c>
      <c r="F16" s="5">
        <f>SUM(F10:F14)</f>
        <v>1355388</v>
      </c>
      <c r="G16" s="117"/>
      <c r="H16" s="117"/>
      <c r="I16" s="117"/>
      <c r="J16" s="117"/>
      <c r="K16" s="117"/>
      <c r="L16" s="117"/>
    </row>
    <row r="17" spans="1:12" s="3" customFormat="1" ht="15.75">
      <c r="A17" s="1" t="s">
        <v>617</v>
      </c>
      <c r="B17" s="7" t="s">
        <v>615</v>
      </c>
      <c r="C17" s="101">
        <v>2</v>
      </c>
      <c r="D17" s="5">
        <v>0</v>
      </c>
      <c r="E17" s="5">
        <v>47236</v>
      </c>
      <c r="F17" s="5">
        <v>47236</v>
      </c>
      <c r="G17" s="5">
        <v>0</v>
      </c>
      <c r="H17" s="5">
        <v>12754</v>
      </c>
      <c r="I17" s="5">
        <v>12754</v>
      </c>
      <c r="J17" s="5">
        <f>D17+G17</f>
        <v>0</v>
      </c>
      <c r="K17" s="5">
        <f>E17+H17</f>
        <v>59990</v>
      </c>
      <c r="L17" s="5">
        <f>F17+I17</f>
        <v>59990</v>
      </c>
    </row>
    <row r="18" spans="1:12" s="3" customFormat="1" ht="47.25">
      <c r="A18" s="1" t="s">
        <v>618</v>
      </c>
      <c r="B18" s="7" t="s">
        <v>210</v>
      </c>
      <c r="C18" s="101"/>
      <c r="D18" s="5">
        <f>SUM(D17)</f>
        <v>0</v>
      </c>
      <c r="E18" s="5">
        <f>SUM(E17)</f>
        <v>47236</v>
      </c>
      <c r="F18" s="5">
        <f>SUM(F17)</f>
        <v>47236</v>
      </c>
      <c r="G18" s="117"/>
      <c r="H18" s="117"/>
      <c r="I18" s="117"/>
      <c r="J18" s="117"/>
      <c r="K18" s="117"/>
      <c r="L18" s="117"/>
    </row>
    <row r="19" spans="1:12" s="3" customFormat="1" ht="15.75">
      <c r="A19" s="1" t="s">
        <v>619</v>
      </c>
      <c r="B19" s="7" t="s">
        <v>616</v>
      </c>
      <c r="C19" s="101">
        <v>2</v>
      </c>
      <c r="D19" s="5">
        <v>0</v>
      </c>
      <c r="E19" s="5">
        <v>59580</v>
      </c>
      <c r="F19" s="5">
        <v>59580</v>
      </c>
      <c r="G19" s="5">
        <v>0</v>
      </c>
      <c r="H19" s="5">
        <v>16087</v>
      </c>
      <c r="I19" s="5">
        <v>16087</v>
      </c>
      <c r="J19" s="5">
        <f aca="true" t="shared" si="1" ref="J19:L21">D19+G19</f>
        <v>0</v>
      </c>
      <c r="K19" s="5">
        <f t="shared" si="1"/>
        <v>75667</v>
      </c>
      <c r="L19" s="5">
        <f t="shared" si="1"/>
        <v>75667</v>
      </c>
    </row>
    <row r="20" spans="1:12" s="3" customFormat="1" ht="15.75">
      <c r="A20" s="1" t="s">
        <v>733</v>
      </c>
      <c r="B20" s="7" t="s">
        <v>732</v>
      </c>
      <c r="C20" s="101">
        <v>2</v>
      </c>
      <c r="D20" s="5">
        <v>0</v>
      </c>
      <c r="E20" s="5">
        <v>0</v>
      </c>
      <c r="F20" s="5">
        <v>387397</v>
      </c>
      <c r="G20" s="5">
        <v>0</v>
      </c>
      <c r="H20" s="5">
        <v>0</v>
      </c>
      <c r="I20" s="5">
        <v>103973</v>
      </c>
      <c r="J20" s="5">
        <f t="shared" si="1"/>
        <v>0</v>
      </c>
      <c r="K20" s="5">
        <f t="shared" si="1"/>
        <v>0</v>
      </c>
      <c r="L20" s="5">
        <f t="shared" si="1"/>
        <v>491370</v>
      </c>
    </row>
    <row r="21" spans="1:12" s="3" customFormat="1" ht="15.75">
      <c r="A21" s="1" t="s">
        <v>734</v>
      </c>
      <c r="B21" s="7" t="s">
        <v>728</v>
      </c>
      <c r="C21" s="101">
        <v>2</v>
      </c>
      <c r="D21" s="5">
        <v>0</v>
      </c>
      <c r="E21" s="5">
        <v>0</v>
      </c>
      <c r="F21" s="5">
        <v>695000</v>
      </c>
      <c r="G21" s="5">
        <v>0</v>
      </c>
      <c r="H21" s="5">
        <v>0</v>
      </c>
      <c r="I21" s="5">
        <v>0</v>
      </c>
      <c r="J21" s="5">
        <f t="shared" si="1"/>
        <v>0</v>
      </c>
      <c r="K21" s="5">
        <f t="shared" si="1"/>
        <v>0</v>
      </c>
      <c r="L21" s="5">
        <f t="shared" si="1"/>
        <v>695000</v>
      </c>
    </row>
    <row r="22" spans="1:12" s="3" customFormat="1" ht="47.25">
      <c r="A22" s="1" t="s">
        <v>620</v>
      </c>
      <c r="B22" s="7" t="s">
        <v>213</v>
      </c>
      <c r="C22" s="101"/>
      <c r="D22" s="5">
        <f>SUM(D19:D19)</f>
        <v>0</v>
      </c>
      <c r="E22" s="5">
        <f>SUM(E19:E19)</f>
        <v>59580</v>
      </c>
      <c r="F22" s="5">
        <f>SUM(F19:F21)</f>
        <v>1141977</v>
      </c>
      <c r="G22" s="117"/>
      <c r="H22" s="117"/>
      <c r="I22" s="117"/>
      <c r="J22" s="117"/>
      <c r="K22" s="117"/>
      <c r="L22" s="117"/>
    </row>
    <row r="23" spans="1:12" s="3" customFormat="1" ht="15.75" hidden="1">
      <c r="A23" s="1"/>
      <c r="B23" s="7" t="s">
        <v>214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</row>
    <row r="24" spans="1:12" s="3" customFormat="1" ht="31.5" hidden="1">
      <c r="A24" s="1"/>
      <c r="B24" s="7" t="s">
        <v>215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</row>
    <row r="25" spans="1:12" s="3" customFormat="1" ht="47.25">
      <c r="A25" s="1">
        <v>7</v>
      </c>
      <c r="B25" s="7" t="s">
        <v>234</v>
      </c>
      <c r="C25" s="101"/>
      <c r="D25" s="117"/>
      <c r="E25" s="117"/>
      <c r="F25" s="117"/>
      <c r="G25" s="5">
        <f>SUM(G7:G24)</f>
        <v>559560</v>
      </c>
      <c r="H25" s="5">
        <f>SUM(H7:H24)</f>
        <v>543615</v>
      </c>
      <c r="I25" s="5">
        <f>SUM(I7:I24)</f>
        <v>498769</v>
      </c>
      <c r="J25" s="117"/>
      <c r="K25" s="117"/>
      <c r="L25" s="117"/>
    </row>
    <row r="26" spans="1:12" s="3" customFormat="1" ht="15.75">
      <c r="A26" s="1">
        <v>8</v>
      </c>
      <c r="B26" s="9" t="s">
        <v>120</v>
      </c>
      <c r="C26" s="101"/>
      <c r="D26" s="14">
        <f aca="true" t="shared" si="2" ref="D26:I26">SUM(D27:D29)</f>
        <v>2072440</v>
      </c>
      <c r="E26" s="14">
        <f t="shared" si="2"/>
        <v>2013385</v>
      </c>
      <c r="F26" s="14">
        <f t="shared" si="2"/>
        <v>2544601</v>
      </c>
      <c r="G26" s="14">
        <f t="shared" si="2"/>
        <v>559560</v>
      </c>
      <c r="H26" s="14">
        <f t="shared" si="2"/>
        <v>543615</v>
      </c>
      <c r="I26" s="14">
        <f t="shared" si="2"/>
        <v>498769</v>
      </c>
      <c r="J26" s="14">
        <f aca="true" t="shared" si="3" ref="J26:L29">D26+G26</f>
        <v>2632000</v>
      </c>
      <c r="K26" s="14">
        <f t="shared" si="3"/>
        <v>2557000</v>
      </c>
      <c r="L26" s="14">
        <f t="shared" si="3"/>
        <v>3043370</v>
      </c>
    </row>
    <row r="27" spans="1:12" s="3" customFormat="1" ht="31.5">
      <c r="A27" s="1">
        <v>9</v>
      </c>
      <c r="B27" s="89" t="s">
        <v>408</v>
      </c>
      <c r="C27" s="101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10</v>
      </c>
      <c r="B28" s="89" t="s">
        <v>245</v>
      </c>
      <c r="C28" s="101">
        <v>2</v>
      </c>
      <c r="D28" s="5">
        <f aca="true" t="shared" si="5" ref="D28:I28">SUMIF($C$7:$C$26,"2",D$7:D$26)</f>
        <v>2072440</v>
      </c>
      <c r="E28" s="5">
        <f t="shared" si="5"/>
        <v>2013385</v>
      </c>
      <c r="F28" s="5">
        <f t="shared" si="5"/>
        <v>2544601</v>
      </c>
      <c r="G28" s="5">
        <f t="shared" si="5"/>
        <v>559560</v>
      </c>
      <c r="H28" s="5">
        <f t="shared" si="5"/>
        <v>543615</v>
      </c>
      <c r="I28" s="5">
        <f t="shared" si="5"/>
        <v>498769</v>
      </c>
      <c r="J28" s="5">
        <f t="shared" si="3"/>
        <v>2632000</v>
      </c>
      <c r="K28" s="5">
        <f t="shared" si="3"/>
        <v>2557000</v>
      </c>
      <c r="L28" s="5">
        <f t="shared" si="3"/>
        <v>3043370</v>
      </c>
    </row>
    <row r="29" spans="1:12" s="3" customFormat="1" ht="15.75">
      <c r="A29" s="1">
        <v>11</v>
      </c>
      <c r="B29" s="89" t="s">
        <v>137</v>
      </c>
      <c r="C29" s="101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</row>
    <row r="30" spans="1:12" s="3" customFormat="1" ht="15.75">
      <c r="A30" s="1">
        <v>12</v>
      </c>
      <c r="B30" s="106" t="s">
        <v>54</v>
      </c>
      <c r="C30" s="101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13</v>
      </c>
      <c r="B31" s="123" t="s">
        <v>510</v>
      </c>
      <c r="C31" s="101">
        <v>2</v>
      </c>
      <c r="D31" s="5">
        <v>300000</v>
      </c>
      <c r="E31" s="5">
        <v>300000</v>
      </c>
      <c r="F31" s="5">
        <v>300000</v>
      </c>
      <c r="G31" s="5">
        <v>81000</v>
      </c>
      <c r="H31" s="5">
        <v>81000</v>
      </c>
      <c r="I31" s="5">
        <v>81000</v>
      </c>
      <c r="J31" s="5">
        <f aca="true" t="shared" si="7" ref="J31:L34">D31+G31</f>
        <v>381000</v>
      </c>
      <c r="K31" s="5">
        <f t="shared" si="7"/>
        <v>381000</v>
      </c>
      <c r="L31" s="5">
        <f t="shared" si="7"/>
        <v>381000</v>
      </c>
    </row>
    <row r="32" spans="1:12" s="3" customFormat="1" ht="15.75">
      <c r="A32" s="1">
        <v>14</v>
      </c>
      <c r="B32" s="123" t="s">
        <v>532</v>
      </c>
      <c r="C32" s="101">
        <v>2</v>
      </c>
      <c r="D32" s="5">
        <v>122000</v>
      </c>
      <c r="E32" s="5">
        <v>122000</v>
      </c>
      <c r="F32" s="5">
        <v>122000</v>
      </c>
      <c r="G32" s="5">
        <v>32940</v>
      </c>
      <c r="H32" s="5">
        <v>32940</v>
      </c>
      <c r="I32" s="5">
        <v>32940</v>
      </c>
      <c r="J32" s="5">
        <f t="shared" si="7"/>
        <v>154940</v>
      </c>
      <c r="K32" s="5">
        <f t="shared" si="7"/>
        <v>154940</v>
      </c>
      <c r="L32" s="5">
        <f t="shared" si="7"/>
        <v>154940</v>
      </c>
    </row>
    <row r="33" spans="1:12" s="3" customFormat="1" ht="31.5">
      <c r="A33" s="1" t="s">
        <v>735</v>
      </c>
      <c r="B33" s="123" t="s">
        <v>530</v>
      </c>
      <c r="C33" s="101">
        <v>2</v>
      </c>
      <c r="D33" s="5">
        <v>0</v>
      </c>
      <c r="E33" s="5">
        <v>0</v>
      </c>
      <c r="F33" s="5">
        <v>175841</v>
      </c>
      <c r="G33" s="5">
        <v>0</v>
      </c>
      <c r="H33" s="5">
        <v>0</v>
      </c>
      <c r="I33" s="5">
        <v>32789</v>
      </c>
      <c r="J33" s="5">
        <f t="shared" si="7"/>
        <v>0</v>
      </c>
      <c r="K33" s="5">
        <f t="shared" si="7"/>
        <v>0</v>
      </c>
      <c r="L33" s="5">
        <f t="shared" si="7"/>
        <v>208630</v>
      </c>
    </row>
    <row r="34" spans="1:12" s="3" customFormat="1" ht="15.75" hidden="1">
      <c r="A34" s="1"/>
      <c r="B34" s="123"/>
      <c r="C34" s="101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</row>
    <row r="35" spans="1:12" s="3" customFormat="1" ht="15.75">
      <c r="A35" s="1">
        <v>15</v>
      </c>
      <c r="B35" s="7" t="s">
        <v>216</v>
      </c>
      <c r="C35" s="101"/>
      <c r="D35" s="5">
        <f>SUM(D31:D34)</f>
        <v>422000</v>
      </c>
      <c r="E35" s="5">
        <f>SUM(E31:E34)</f>
        <v>422000</v>
      </c>
      <c r="F35" s="5">
        <f>SUM(F31:F34)</f>
        <v>597841</v>
      </c>
      <c r="G35" s="117"/>
      <c r="H35" s="117"/>
      <c r="I35" s="117"/>
      <c r="J35" s="117"/>
      <c r="K35" s="117"/>
      <c r="L35" s="117"/>
    </row>
    <row r="36" spans="1:12" s="3" customFormat="1" ht="31.5" hidden="1">
      <c r="A36" s="1"/>
      <c r="B36" s="7" t="s">
        <v>217</v>
      </c>
      <c r="C36" s="101"/>
      <c r="D36" s="5"/>
      <c r="E36" s="5"/>
      <c r="F36" s="5"/>
      <c r="G36" s="117"/>
      <c r="H36" s="117"/>
      <c r="I36" s="117"/>
      <c r="J36" s="117"/>
      <c r="K36" s="117"/>
      <c r="L36" s="117"/>
    </row>
    <row r="37" spans="1:12" s="3" customFormat="1" ht="15.75" hidden="1">
      <c r="A37" s="1"/>
      <c r="B37" s="7"/>
      <c r="C37" s="101"/>
      <c r="D37" s="5"/>
      <c r="E37" s="5"/>
      <c r="F37" s="5"/>
      <c r="G37" s="5"/>
      <c r="H37" s="5"/>
      <c r="I37" s="5"/>
      <c r="J37" s="5">
        <f aca="true" t="shared" si="8" ref="J37:L38">D37+G37</f>
        <v>0</v>
      </c>
      <c r="K37" s="5">
        <f t="shared" si="8"/>
        <v>0</v>
      </c>
      <c r="L37" s="5">
        <f t="shared" si="8"/>
        <v>0</v>
      </c>
    </row>
    <row r="38" spans="1:12" s="3" customFormat="1" ht="15.75" hidden="1">
      <c r="A38" s="1"/>
      <c r="B38" s="7"/>
      <c r="C38" s="101"/>
      <c r="D38" s="5"/>
      <c r="E38" s="5"/>
      <c r="F38" s="5"/>
      <c r="G38" s="5"/>
      <c r="H38" s="5"/>
      <c r="I38" s="5"/>
      <c r="J38" s="5">
        <f t="shared" si="8"/>
        <v>0</v>
      </c>
      <c r="K38" s="5">
        <f t="shared" si="8"/>
        <v>0</v>
      </c>
      <c r="L38" s="5">
        <f t="shared" si="8"/>
        <v>0</v>
      </c>
    </row>
    <row r="39" spans="1:12" s="3" customFormat="1" ht="31.5" hidden="1">
      <c r="A39" s="1"/>
      <c r="B39" s="7" t="s">
        <v>218</v>
      </c>
      <c r="C39" s="101"/>
      <c r="D39" s="5">
        <f>SUM(D37:D38)</f>
        <v>0</v>
      </c>
      <c r="E39" s="5">
        <f>SUM(E37:E38)</f>
        <v>0</v>
      </c>
      <c r="F39" s="5">
        <f>SUM(F37:F38)</f>
        <v>0</v>
      </c>
      <c r="G39" s="117"/>
      <c r="H39" s="117"/>
      <c r="I39" s="117"/>
      <c r="J39" s="117"/>
      <c r="K39" s="117"/>
      <c r="L39" s="117"/>
    </row>
    <row r="40" spans="1:12" s="3" customFormat="1" ht="47.25">
      <c r="A40" s="1">
        <v>16</v>
      </c>
      <c r="B40" s="7" t="s">
        <v>219</v>
      </c>
      <c r="C40" s="101"/>
      <c r="D40" s="117"/>
      <c r="E40" s="117"/>
      <c r="F40" s="117"/>
      <c r="G40" s="5">
        <f>SUM(G30:G39)</f>
        <v>113940</v>
      </c>
      <c r="H40" s="5">
        <f>SUM(H30:H39)</f>
        <v>113940</v>
      </c>
      <c r="I40" s="5">
        <f>SUM(I30:I39)</f>
        <v>146729</v>
      </c>
      <c r="J40" s="117"/>
      <c r="K40" s="117"/>
      <c r="L40" s="117"/>
    </row>
    <row r="41" spans="1:12" s="3" customFormat="1" ht="15.75">
      <c r="A41" s="1">
        <v>17</v>
      </c>
      <c r="B41" s="9" t="s">
        <v>54</v>
      </c>
      <c r="C41" s="101"/>
      <c r="D41" s="14">
        <f aca="true" t="shared" si="9" ref="D41:I41">SUM(D42:D44)</f>
        <v>422000</v>
      </c>
      <c r="E41" s="14">
        <f t="shared" si="9"/>
        <v>422000</v>
      </c>
      <c r="F41" s="14">
        <f t="shared" si="9"/>
        <v>597841</v>
      </c>
      <c r="G41" s="14">
        <f t="shared" si="9"/>
        <v>113940</v>
      </c>
      <c r="H41" s="14">
        <f t="shared" si="9"/>
        <v>113940</v>
      </c>
      <c r="I41" s="14">
        <f t="shared" si="9"/>
        <v>146729</v>
      </c>
      <c r="J41" s="14">
        <f aca="true" t="shared" si="10" ref="J41:L44">D41+G41</f>
        <v>535940</v>
      </c>
      <c r="K41" s="14">
        <f t="shared" si="10"/>
        <v>535940</v>
      </c>
      <c r="L41" s="14">
        <f t="shared" si="10"/>
        <v>744570</v>
      </c>
    </row>
    <row r="42" spans="1:12" s="3" customFormat="1" ht="31.5">
      <c r="A42" s="1">
        <v>18</v>
      </c>
      <c r="B42" s="89" t="s">
        <v>408</v>
      </c>
      <c r="C42" s="101">
        <v>1</v>
      </c>
      <c r="D42" s="5">
        <f aca="true" t="shared" si="11" ref="D42:I42">SUMIF($C$30:$C$41,"1",D$30:D$41)</f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</row>
    <row r="43" spans="1:12" s="3" customFormat="1" ht="15.75">
      <c r="A43" s="1">
        <v>19</v>
      </c>
      <c r="B43" s="89" t="s">
        <v>245</v>
      </c>
      <c r="C43" s="101">
        <v>2</v>
      </c>
      <c r="D43" s="5">
        <f aca="true" t="shared" si="12" ref="D43:I43">SUMIF($C$30:$C$41,"2",D$30:D$41)</f>
        <v>422000</v>
      </c>
      <c r="E43" s="5">
        <f t="shared" si="12"/>
        <v>422000</v>
      </c>
      <c r="F43" s="5">
        <f t="shared" si="12"/>
        <v>597841</v>
      </c>
      <c r="G43" s="5">
        <f t="shared" si="12"/>
        <v>113940</v>
      </c>
      <c r="H43" s="5">
        <f t="shared" si="12"/>
        <v>113940</v>
      </c>
      <c r="I43" s="5">
        <f t="shared" si="12"/>
        <v>146729</v>
      </c>
      <c r="J43" s="5">
        <f t="shared" si="10"/>
        <v>535940</v>
      </c>
      <c r="K43" s="5">
        <f t="shared" si="10"/>
        <v>535940</v>
      </c>
      <c r="L43" s="5">
        <f t="shared" si="10"/>
        <v>744570</v>
      </c>
    </row>
    <row r="44" spans="1:12" s="3" customFormat="1" ht="15.75">
      <c r="A44" s="1">
        <v>20</v>
      </c>
      <c r="B44" s="89" t="s">
        <v>137</v>
      </c>
      <c r="C44" s="101">
        <v>3</v>
      </c>
      <c r="D44" s="5">
        <f aca="true" t="shared" si="13" ref="D44:I44">SUMIF($C$30:$C$41,"3",D$30:D$41)</f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</row>
    <row r="45" spans="1:12" s="3" customFormat="1" ht="31.5">
      <c r="A45" s="1" t="s">
        <v>621</v>
      </c>
      <c r="B45" s="106" t="s">
        <v>220</v>
      </c>
      <c r="C45" s="101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3" customFormat="1" ht="47.25" hidden="1">
      <c r="A46" s="1"/>
      <c r="B46" s="64" t="s">
        <v>223</v>
      </c>
      <c r="C46" s="101"/>
      <c r="D46" s="5"/>
      <c r="E46" s="5"/>
      <c r="F46" s="5"/>
      <c r="G46" s="117"/>
      <c r="H46" s="117"/>
      <c r="I46" s="117"/>
      <c r="J46" s="5">
        <f aca="true" t="shared" si="14" ref="J46:J65">D46+G46</f>
        <v>0</v>
      </c>
      <c r="K46" s="5">
        <f aca="true" t="shared" si="15" ref="K46:K65">E46+H46</f>
        <v>0</v>
      </c>
      <c r="L46" s="5">
        <f aca="true" t="shared" si="16" ref="L46:L65">F46+I46</f>
        <v>0</v>
      </c>
    </row>
    <row r="47" spans="1:12" s="3" customFormat="1" ht="15.75" hidden="1">
      <c r="A47" s="1"/>
      <c r="B47" s="64"/>
      <c r="C47" s="101"/>
      <c r="D47" s="5"/>
      <c r="E47" s="5"/>
      <c r="F47" s="5"/>
      <c r="G47" s="117"/>
      <c r="H47" s="117"/>
      <c r="I47" s="117"/>
      <c r="J47" s="5">
        <f t="shared" si="14"/>
        <v>0</v>
      </c>
      <c r="K47" s="5">
        <f t="shared" si="15"/>
        <v>0</v>
      </c>
      <c r="L47" s="5">
        <f t="shared" si="16"/>
        <v>0</v>
      </c>
    </row>
    <row r="48" spans="1:12" s="3" customFormat="1" ht="47.25" hidden="1">
      <c r="A48" s="1"/>
      <c r="B48" s="64" t="s">
        <v>222</v>
      </c>
      <c r="C48" s="101"/>
      <c r="D48" s="5"/>
      <c r="E48" s="5"/>
      <c r="F48" s="5"/>
      <c r="G48" s="117"/>
      <c r="H48" s="117"/>
      <c r="I48" s="117"/>
      <c r="J48" s="5">
        <f t="shared" si="14"/>
        <v>0</v>
      </c>
      <c r="K48" s="5">
        <f t="shared" si="15"/>
        <v>0</v>
      </c>
      <c r="L48" s="5">
        <f t="shared" si="16"/>
        <v>0</v>
      </c>
    </row>
    <row r="49" spans="1:12" s="3" customFormat="1" ht="15.75" hidden="1">
      <c r="A49" s="1"/>
      <c r="B49" s="64"/>
      <c r="C49" s="101"/>
      <c r="D49" s="5"/>
      <c r="E49" s="5"/>
      <c r="F49" s="5"/>
      <c r="G49" s="117"/>
      <c r="H49" s="117"/>
      <c r="I49" s="117"/>
      <c r="J49" s="5">
        <f t="shared" si="14"/>
        <v>0</v>
      </c>
      <c r="K49" s="5">
        <f t="shared" si="15"/>
        <v>0</v>
      </c>
      <c r="L49" s="5">
        <f t="shared" si="16"/>
        <v>0</v>
      </c>
    </row>
    <row r="50" spans="1:12" s="3" customFormat="1" ht="47.25" hidden="1">
      <c r="A50" s="1"/>
      <c r="B50" s="64" t="s">
        <v>221</v>
      </c>
      <c r="C50" s="101"/>
      <c r="D50" s="5"/>
      <c r="E50" s="5"/>
      <c r="F50" s="5"/>
      <c r="G50" s="117"/>
      <c r="H50" s="117"/>
      <c r="I50" s="117"/>
      <c r="J50" s="5">
        <f t="shared" si="14"/>
        <v>0</v>
      </c>
      <c r="K50" s="5">
        <f t="shared" si="15"/>
        <v>0</v>
      </c>
      <c r="L50" s="5">
        <f t="shared" si="16"/>
        <v>0</v>
      </c>
    </row>
    <row r="51" spans="1:12" s="3" customFormat="1" ht="15.75" hidden="1">
      <c r="A51" s="1"/>
      <c r="B51" s="89"/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31.5" hidden="1">
      <c r="A52" s="1"/>
      <c r="B52" s="64" t="s">
        <v>391</v>
      </c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/>
      <c r="B53" s="64" t="s">
        <v>224</v>
      </c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15.75" hidden="1">
      <c r="A54" s="1"/>
      <c r="B54" s="64"/>
      <c r="C54" s="101"/>
      <c r="D54" s="5"/>
      <c r="E54" s="5"/>
      <c r="F54" s="5"/>
      <c r="G54" s="117"/>
      <c r="H54" s="117"/>
      <c r="I54" s="117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47.25" hidden="1">
      <c r="A55" s="1"/>
      <c r="B55" s="64" t="s">
        <v>225</v>
      </c>
      <c r="C55" s="101"/>
      <c r="D55" s="5"/>
      <c r="E55" s="5"/>
      <c r="F55" s="5"/>
      <c r="G55" s="117"/>
      <c r="H55" s="117"/>
      <c r="I55" s="117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15.75" hidden="1">
      <c r="A56" s="1"/>
      <c r="B56" s="64"/>
      <c r="C56" s="101"/>
      <c r="D56" s="5"/>
      <c r="E56" s="5"/>
      <c r="F56" s="5"/>
      <c r="G56" s="117"/>
      <c r="H56" s="117"/>
      <c r="I56" s="117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4" t="s">
        <v>226</v>
      </c>
      <c r="C57" s="101"/>
      <c r="D57" s="5"/>
      <c r="E57" s="5"/>
      <c r="F57" s="5"/>
      <c r="G57" s="117"/>
      <c r="H57" s="117"/>
      <c r="I57" s="117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15.75" hidden="1">
      <c r="A58" s="1"/>
      <c r="B58" s="64"/>
      <c r="C58" s="101"/>
      <c r="D58" s="5"/>
      <c r="E58" s="5"/>
      <c r="F58" s="5"/>
      <c r="G58" s="117"/>
      <c r="H58" s="117"/>
      <c r="I58" s="117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15.75">
      <c r="A59" s="1" t="s">
        <v>622</v>
      </c>
      <c r="B59" s="64" t="s">
        <v>612</v>
      </c>
      <c r="C59" s="101">
        <v>2</v>
      </c>
      <c r="D59" s="5">
        <v>0</v>
      </c>
      <c r="E59" s="5">
        <v>5000</v>
      </c>
      <c r="F59" s="5">
        <v>5000</v>
      </c>
      <c r="G59" s="117"/>
      <c r="H59" s="117"/>
      <c r="I59" s="117"/>
      <c r="J59" s="5">
        <f t="shared" si="14"/>
        <v>0</v>
      </c>
      <c r="K59" s="5">
        <f t="shared" si="15"/>
        <v>5000</v>
      </c>
      <c r="L59" s="5">
        <f t="shared" si="16"/>
        <v>5000</v>
      </c>
    </row>
    <row r="60" spans="1:12" s="3" customFormat="1" ht="63">
      <c r="A60" s="1" t="s">
        <v>623</v>
      </c>
      <c r="B60" s="64" t="s">
        <v>227</v>
      </c>
      <c r="C60" s="101"/>
      <c r="D60" s="5">
        <f>SUM(D59)</f>
        <v>0</v>
      </c>
      <c r="E60" s="5">
        <f>SUM(E59)</f>
        <v>5000</v>
      </c>
      <c r="F60" s="5">
        <f>SUM(F59)</f>
        <v>5000</v>
      </c>
      <c r="G60" s="117"/>
      <c r="H60" s="117"/>
      <c r="I60" s="117"/>
      <c r="J60" s="5">
        <f t="shared" si="14"/>
        <v>0</v>
      </c>
      <c r="K60" s="5">
        <f t="shared" si="15"/>
        <v>5000</v>
      </c>
      <c r="L60" s="5">
        <f t="shared" si="16"/>
        <v>5000</v>
      </c>
    </row>
    <row r="61" spans="1:12" s="3" customFormat="1" ht="31.5">
      <c r="A61" s="1" t="s">
        <v>624</v>
      </c>
      <c r="B61" s="9" t="s">
        <v>55</v>
      </c>
      <c r="C61" s="101"/>
      <c r="D61" s="14">
        <f aca="true" t="shared" si="17" ref="D61:I61">SUM(D62:D64)</f>
        <v>0</v>
      </c>
      <c r="E61" s="14">
        <f t="shared" si="17"/>
        <v>5000</v>
      </c>
      <c r="F61" s="14">
        <f t="shared" si="17"/>
        <v>5000</v>
      </c>
      <c r="G61" s="14">
        <f t="shared" si="17"/>
        <v>0</v>
      </c>
      <c r="H61" s="14">
        <f t="shared" si="17"/>
        <v>0</v>
      </c>
      <c r="I61" s="14">
        <f t="shared" si="17"/>
        <v>0</v>
      </c>
      <c r="J61" s="14">
        <f t="shared" si="14"/>
        <v>0</v>
      </c>
      <c r="K61" s="14">
        <f t="shared" si="15"/>
        <v>5000</v>
      </c>
      <c r="L61" s="14">
        <f t="shared" si="16"/>
        <v>5000</v>
      </c>
    </row>
    <row r="62" spans="1:12" s="3" customFormat="1" ht="31.5">
      <c r="A62" s="1" t="s">
        <v>625</v>
      </c>
      <c r="B62" s="89" t="s">
        <v>408</v>
      </c>
      <c r="C62" s="101">
        <v>1</v>
      </c>
      <c r="D62" s="5">
        <f aca="true" t="shared" si="18" ref="D62:I62">SUMIF($C$45:$C$61,"1",D$45:D$61)</f>
        <v>0</v>
      </c>
      <c r="E62" s="5">
        <f t="shared" si="18"/>
        <v>0</v>
      </c>
      <c r="F62" s="5">
        <f t="shared" si="18"/>
        <v>0</v>
      </c>
      <c r="G62" s="5">
        <f t="shared" si="18"/>
        <v>0</v>
      </c>
      <c r="H62" s="5">
        <f t="shared" si="18"/>
        <v>0</v>
      </c>
      <c r="I62" s="5">
        <f t="shared" si="18"/>
        <v>0</v>
      </c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15.75">
      <c r="A63" s="1" t="s">
        <v>626</v>
      </c>
      <c r="B63" s="89" t="s">
        <v>245</v>
      </c>
      <c r="C63" s="101">
        <v>2</v>
      </c>
      <c r="D63" s="5">
        <f aca="true" t="shared" si="19" ref="D63:I63">SUMIF($C$45:$C$61,"2",D$45:D$61)</f>
        <v>0</v>
      </c>
      <c r="E63" s="5">
        <f t="shared" si="19"/>
        <v>5000</v>
      </c>
      <c r="F63" s="5">
        <f t="shared" si="19"/>
        <v>5000</v>
      </c>
      <c r="G63" s="5">
        <f t="shared" si="19"/>
        <v>0</v>
      </c>
      <c r="H63" s="5">
        <f t="shared" si="19"/>
        <v>0</v>
      </c>
      <c r="I63" s="5">
        <f t="shared" si="19"/>
        <v>0</v>
      </c>
      <c r="J63" s="5">
        <f t="shared" si="14"/>
        <v>0</v>
      </c>
      <c r="K63" s="5">
        <f t="shared" si="15"/>
        <v>5000</v>
      </c>
      <c r="L63" s="5">
        <f t="shared" si="16"/>
        <v>5000</v>
      </c>
    </row>
    <row r="64" spans="1:12" s="3" customFormat="1" ht="15.75">
      <c r="A64" s="1" t="s">
        <v>627</v>
      </c>
      <c r="B64" s="89" t="s">
        <v>137</v>
      </c>
      <c r="C64" s="101">
        <v>3</v>
      </c>
      <c r="D64" s="5">
        <f aca="true" t="shared" si="20" ref="D64:I64">SUMIF($C$45:$C$61,"3",D$45:D$61)</f>
        <v>0</v>
      </c>
      <c r="E64" s="5">
        <f t="shared" si="20"/>
        <v>0</v>
      </c>
      <c r="F64" s="5">
        <f t="shared" si="20"/>
        <v>0</v>
      </c>
      <c r="G64" s="5">
        <f t="shared" si="20"/>
        <v>0</v>
      </c>
      <c r="H64" s="5">
        <f t="shared" si="20"/>
        <v>0</v>
      </c>
      <c r="I64" s="5">
        <f t="shared" si="20"/>
        <v>0</v>
      </c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31.5">
      <c r="A65" s="1">
        <v>21</v>
      </c>
      <c r="B65" s="9" t="s">
        <v>180</v>
      </c>
      <c r="C65" s="101"/>
      <c r="D65" s="14">
        <f aca="true" t="shared" si="21" ref="D65:I65">D26+D41+D61</f>
        <v>2494440</v>
      </c>
      <c r="E65" s="14">
        <f t="shared" si="21"/>
        <v>2440385</v>
      </c>
      <c r="F65" s="14">
        <f t="shared" si="21"/>
        <v>3147442</v>
      </c>
      <c r="G65" s="14">
        <f t="shared" si="21"/>
        <v>673500</v>
      </c>
      <c r="H65" s="14">
        <f t="shared" si="21"/>
        <v>657555</v>
      </c>
      <c r="I65" s="14">
        <f t="shared" si="21"/>
        <v>645498</v>
      </c>
      <c r="J65" s="14">
        <f t="shared" si="14"/>
        <v>3167940</v>
      </c>
      <c r="K65" s="14">
        <f t="shared" si="15"/>
        <v>3097940</v>
      </c>
      <c r="L65" s="14">
        <f t="shared" si="16"/>
        <v>3792940</v>
      </c>
    </row>
    <row r="66" spans="11:12" ht="15.75">
      <c r="K66" s="202"/>
      <c r="L66" s="202" t="s">
        <v>632</v>
      </c>
    </row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3" ht="15.75"/>
    <row r="94" ht="15.75"/>
    <row r="95" ht="15.75"/>
    <row r="97" ht="15.75"/>
    <row r="98" ht="15.75"/>
    <row r="99" ht="15.75"/>
    <row r="100" ht="15.75"/>
    <row r="101" ht="15.75"/>
    <row r="103" ht="15.75"/>
    <row r="104" ht="15.75"/>
    <row r="105" ht="15.75"/>
    <row r="106" ht="15.75"/>
    <row r="107" ht="15.75"/>
    <row r="108" ht="15.75"/>
    <row r="109" ht="15.75"/>
  </sheetData>
  <sheetProtection/>
  <mergeCells count="7">
    <mergeCell ref="B5:B6"/>
    <mergeCell ref="A1:J1"/>
    <mergeCell ref="A2:J2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0" r:id="rId3"/>
  <headerFooter>
    <oddHeader>&amp;R&amp;"Arial,Normál"&amp;10 2. melléklet az 1/2017.(II.20.) önkormányzati rendelethez
"&amp;"Arial,Dőlt"2. melléklet a 4/2016.(III.7.) önkormányzati rendelethez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R34" sqref="R3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8515625" style="22" customWidth="1"/>
    <col min="6" max="9" width="9.140625" style="22" customWidth="1"/>
    <col min="10" max="11" width="10.7109375" style="22" customWidth="1"/>
    <col min="12" max="16384" width="9.140625" style="22" customWidth="1"/>
  </cols>
  <sheetData>
    <row r="1" spans="1:10" s="16" customFormat="1" ht="15.75">
      <c r="A1" s="282" t="s">
        <v>519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s="16" customFormat="1" ht="15.75">
      <c r="A2" s="283" t="s">
        <v>506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s="16" customFormat="1" ht="15.75">
      <c r="A3" s="283" t="s">
        <v>179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283" t="s">
        <v>507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1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  <c r="H6" s="46" t="s">
        <v>57</v>
      </c>
      <c r="I6" s="46" t="s">
        <v>58</v>
      </c>
      <c r="J6" s="46" t="s">
        <v>103</v>
      </c>
      <c r="K6" s="46" t="s">
        <v>104</v>
      </c>
    </row>
    <row r="7" spans="1:11" s="3" customFormat="1" ht="15.75">
      <c r="A7" s="1">
        <v>1</v>
      </c>
      <c r="B7" s="277" t="s">
        <v>9</v>
      </c>
      <c r="C7" s="279" t="s">
        <v>100</v>
      </c>
      <c r="D7" s="280"/>
      <c r="E7" s="280"/>
      <c r="F7" s="279" t="s">
        <v>389</v>
      </c>
      <c r="G7" s="284"/>
      <c r="H7" s="4" t="s">
        <v>414</v>
      </c>
      <c r="I7" s="4" t="s">
        <v>508</v>
      </c>
      <c r="J7" s="279" t="s">
        <v>5</v>
      </c>
      <c r="K7" s="284"/>
    </row>
    <row r="8" spans="1:11" s="3" customFormat="1" ht="31.5">
      <c r="A8" s="1">
        <v>2</v>
      </c>
      <c r="B8" s="278"/>
      <c r="C8" s="6" t="s">
        <v>4</v>
      </c>
      <c r="D8" s="6" t="s">
        <v>696</v>
      </c>
      <c r="E8" s="6" t="s">
        <v>720</v>
      </c>
      <c r="F8" s="6" t="s">
        <v>4</v>
      </c>
      <c r="G8" s="6" t="s">
        <v>720</v>
      </c>
      <c r="H8" s="6" t="s">
        <v>4</v>
      </c>
      <c r="I8" s="6" t="s">
        <v>4</v>
      </c>
      <c r="J8" s="6" t="s">
        <v>4</v>
      </c>
      <c r="K8" s="6" t="s">
        <v>720</v>
      </c>
    </row>
    <row r="9" spans="1:11" ht="15.75">
      <c r="A9" s="1">
        <v>3</v>
      </c>
      <c r="B9" s="47" t="s">
        <v>409</v>
      </c>
      <c r="C9" s="15">
        <f>Bevételek!C128+Bevételek!C129+Bevételek!C131+Bevételek!C132+Bevételek!C137</f>
        <v>425000</v>
      </c>
      <c r="D9" s="15">
        <f>Bevételek!D128+Bevételek!D129+Bevételek!D131+Bevételek!D132+Bevételek!D137</f>
        <v>425000</v>
      </c>
      <c r="E9" s="15">
        <f>Bevételek!E128+Bevételek!E129+Bevételek!E131+Bevételek!E132+Bevételek!E137</f>
        <v>425000</v>
      </c>
      <c r="F9" s="15">
        <v>425000</v>
      </c>
      <c r="G9" s="15">
        <v>425000</v>
      </c>
      <c r="H9" s="15">
        <v>668000</v>
      </c>
      <c r="I9" s="15">
        <v>668000</v>
      </c>
      <c r="J9" s="48"/>
      <c r="K9" s="48"/>
    </row>
    <row r="10" spans="1:11" ht="30">
      <c r="A10" s="1">
        <v>4</v>
      </c>
      <c r="B10" s="47" t="s">
        <v>410</v>
      </c>
      <c r="C10" s="15">
        <f>Bevételek!C174+Bevételek!C175+Bevételek!C176</f>
        <v>0</v>
      </c>
      <c r="D10" s="15">
        <f>Bevételek!D174+Bevételek!D175+Bevételek!D176</f>
        <v>0</v>
      </c>
      <c r="E10" s="15">
        <f>Bevételek!E174+Bevételek!E175+Bevételek!E176</f>
        <v>0</v>
      </c>
      <c r="F10" s="15">
        <v>0</v>
      </c>
      <c r="G10" s="15">
        <v>0</v>
      </c>
      <c r="H10" s="15">
        <v>0</v>
      </c>
      <c r="I10" s="15">
        <v>0</v>
      </c>
      <c r="J10" s="48"/>
      <c r="K10" s="48"/>
    </row>
    <row r="11" spans="1:11" ht="15.75">
      <c r="A11" s="1">
        <v>5</v>
      </c>
      <c r="B11" s="47" t="s">
        <v>31</v>
      </c>
      <c r="C11" s="15">
        <f>Bevételek!C135+Bevételek!C149+Bevételek!C161</f>
        <v>3000</v>
      </c>
      <c r="D11" s="15">
        <f>Bevételek!D135+Bevételek!D149+Bevételek!D161</f>
        <v>3000</v>
      </c>
      <c r="E11" s="15">
        <f>Bevételek!E135+Bevételek!E149+Bevételek!E161</f>
        <v>3000</v>
      </c>
      <c r="F11" s="15">
        <v>3000</v>
      </c>
      <c r="G11" s="15">
        <v>3000</v>
      </c>
      <c r="H11" s="15">
        <v>4000</v>
      </c>
      <c r="I11" s="15">
        <v>4000</v>
      </c>
      <c r="J11" s="48"/>
      <c r="K11" s="48"/>
    </row>
    <row r="12" spans="1:11" ht="45">
      <c r="A12" s="1">
        <v>6</v>
      </c>
      <c r="B12" s="47" t="s">
        <v>32</v>
      </c>
      <c r="C12" s="15">
        <f>Bevételek!C158+Bevételek!C171+Bevételek!C172+Bevételek!C173+Bevételek!C210+Bevételek!C215+Bevételek!C219</f>
        <v>90000</v>
      </c>
      <c r="D12" s="15">
        <f>Bevételek!D158+Bevételek!D171+Bevételek!D172+Bevételek!D173+Bevételek!D210+Bevételek!D215+Bevételek!D219</f>
        <v>95000</v>
      </c>
      <c r="E12" s="15">
        <f>Bevételek!E158+Bevételek!E171+Bevételek!E172+Bevételek!E173+Bevételek!E210+Bevételek!E215+Bevételek!E219</f>
        <v>95000</v>
      </c>
      <c r="F12" s="15">
        <v>90000</v>
      </c>
      <c r="G12" s="15">
        <v>90000</v>
      </c>
      <c r="H12" s="15">
        <v>138000</v>
      </c>
      <c r="I12" s="15">
        <v>138000</v>
      </c>
      <c r="J12" s="48"/>
      <c r="K12" s="48"/>
    </row>
    <row r="13" spans="1:11" ht="15.75">
      <c r="A13" s="1">
        <v>7</v>
      </c>
      <c r="B13" s="47" t="s">
        <v>33</v>
      </c>
      <c r="C13" s="15">
        <f>Bevételek!C221</f>
        <v>0</v>
      </c>
      <c r="D13" s="15">
        <f>Bevételek!D221</f>
        <v>0</v>
      </c>
      <c r="E13" s="15">
        <f>Bevételek!E221</f>
        <v>0</v>
      </c>
      <c r="F13" s="15">
        <v>0</v>
      </c>
      <c r="G13" s="15">
        <v>0</v>
      </c>
      <c r="H13" s="15">
        <v>0</v>
      </c>
      <c r="I13" s="15">
        <v>0</v>
      </c>
      <c r="J13" s="48"/>
      <c r="K13" s="48"/>
    </row>
    <row r="14" spans="1:11" ht="30">
      <c r="A14" s="1">
        <v>8</v>
      </c>
      <c r="B14" s="47" t="s">
        <v>34</v>
      </c>
      <c r="C14" s="15">
        <f>Bevételek!C220</f>
        <v>0</v>
      </c>
      <c r="D14" s="15">
        <f>Bevételek!D220</f>
        <v>0</v>
      </c>
      <c r="E14" s="15">
        <f>Bevételek!E220</f>
        <v>0</v>
      </c>
      <c r="F14" s="15">
        <v>0</v>
      </c>
      <c r="G14" s="15">
        <v>0</v>
      </c>
      <c r="H14" s="15">
        <v>0</v>
      </c>
      <c r="I14" s="15">
        <v>0</v>
      </c>
      <c r="J14" s="48"/>
      <c r="K14" s="48"/>
    </row>
    <row r="15" spans="1:11" ht="30">
      <c r="A15" s="1">
        <v>9</v>
      </c>
      <c r="B15" s="47" t="s">
        <v>411</v>
      </c>
      <c r="C15" s="15">
        <f>Bevételek!C50+Bevételek!C108+Bevételek!C230+Bevételek!C244</f>
        <v>0</v>
      </c>
      <c r="D15" s="15">
        <f>Bevételek!D50+Bevételek!D108+Bevételek!D230+Bevételek!D244</f>
        <v>0</v>
      </c>
      <c r="E15" s="15">
        <f>Bevételek!E50+Bevételek!E108+Bevételek!E230+Bevételek!E244</f>
        <v>0</v>
      </c>
      <c r="F15" s="15">
        <f>Bevételek!D50+Bevételek!D108+Bevételek!D230+Bevételek!D244</f>
        <v>0</v>
      </c>
      <c r="G15" s="15">
        <f>Bevételek!E50+Bevételek!E108+Bevételek!E230+Bevételek!E244</f>
        <v>0</v>
      </c>
      <c r="H15" s="15">
        <v>0</v>
      </c>
      <c r="I15" s="15">
        <v>0</v>
      </c>
      <c r="J15" s="48"/>
      <c r="K15" s="48"/>
    </row>
    <row r="16" spans="1:11" s="24" customFormat="1" ht="15.75">
      <c r="A16" s="1">
        <v>10</v>
      </c>
      <c r="B16" s="49" t="s">
        <v>60</v>
      </c>
      <c r="C16" s="18">
        <f aca="true" t="shared" si="0" ref="C16:I16">SUM(C9:C15)</f>
        <v>518000</v>
      </c>
      <c r="D16" s="18">
        <f t="shared" si="0"/>
        <v>523000</v>
      </c>
      <c r="E16" s="18">
        <f t="shared" si="0"/>
        <v>523000</v>
      </c>
      <c r="F16" s="18">
        <f t="shared" si="0"/>
        <v>518000</v>
      </c>
      <c r="G16" s="18">
        <f>SUM(G9:G15)</f>
        <v>518000</v>
      </c>
      <c r="H16" s="18">
        <f t="shared" si="0"/>
        <v>810000</v>
      </c>
      <c r="I16" s="18">
        <f t="shared" si="0"/>
        <v>810000</v>
      </c>
      <c r="J16" s="48"/>
      <c r="K16" s="48"/>
    </row>
    <row r="17" spans="1:11" ht="15.75">
      <c r="A17" s="1">
        <v>11</v>
      </c>
      <c r="B17" s="49" t="s">
        <v>61</v>
      </c>
      <c r="C17" s="18">
        <f aca="true" t="shared" si="1" ref="C17:I17">ROUNDDOWN(C16*0.5,0)</f>
        <v>259000</v>
      </c>
      <c r="D17" s="18">
        <f t="shared" si="1"/>
        <v>261500</v>
      </c>
      <c r="E17" s="18">
        <f t="shared" si="1"/>
        <v>261500</v>
      </c>
      <c r="F17" s="18">
        <f t="shared" si="1"/>
        <v>259000</v>
      </c>
      <c r="G17" s="18">
        <f>ROUNDDOWN(G16*0.5,0)</f>
        <v>259000</v>
      </c>
      <c r="H17" s="18">
        <f t="shared" si="1"/>
        <v>405000</v>
      </c>
      <c r="I17" s="18">
        <f t="shared" si="1"/>
        <v>405000</v>
      </c>
      <c r="J17" s="48"/>
      <c r="K17" s="48"/>
    </row>
    <row r="18" spans="1:11" ht="30">
      <c r="A18" s="1">
        <v>12</v>
      </c>
      <c r="B18" s="47" t="s">
        <v>36</v>
      </c>
      <c r="C18" s="15">
        <v>218647</v>
      </c>
      <c r="D18" s="15">
        <v>218647</v>
      </c>
      <c r="E18" s="15">
        <v>219743</v>
      </c>
      <c r="F18" s="15">
        <v>237736</v>
      </c>
      <c r="G18" s="15">
        <v>236640</v>
      </c>
      <c r="H18" s="15">
        <v>258493</v>
      </c>
      <c r="I18" s="15">
        <v>174289</v>
      </c>
      <c r="J18" s="15">
        <f aca="true" t="shared" si="2" ref="J18:J25">C18+F18+H18+I18</f>
        <v>889165</v>
      </c>
      <c r="K18" s="15">
        <f>E18+G18+I18+H18</f>
        <v>889165</v>
      </c>
    </row>
    <row r="19" spans="1:11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2"/>
        <v>0</v>
      </c>
      <c r="K19" s="15">
        <f aca="true" t="shared" si="3" ref="K19:K32">E19+G19+I19+H19</f>
        <v>0</v>
      </c>
    </row>
    <row r="20" spans="1:11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2"/>
        <v>0</v>
      </c>
      <c r="K20" s="15">
        <f t="shared" si="3"/>
        <v>0</v>
      </c>
    </row>
    <row r="21" spans="1:11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2"/>
        <v>0</v>
      </c>
      <c r="K21" s="15">
        <f t="shared" si="3"/>
        <v>0</v>
      </c>
    </row>
    <row r="22" spans="1:11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2"/>
        <v>0</v>
      </c>
      <c r="K22" s="15">
        <f t="shared" si="3"/>
        <v>0</v>
      </c>
    </row>
    <row r="23" spans="1:11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2"/>
        <v>0</v>
      </c>
      <c r="K23" s="15">
        <f t="shared" si="3"/>
        <v>0</v>
      </c>
    </row>
    <row r="24" spans="1:11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2"/>
        <v>0</v>
      </c>
      <c r="K24" s="15">
        <f t="shared" si="3"/>
        <v>0</v>
      </c>
    </row>
    <row r="25" spans="1:11" s="24" customFormat="1" ht="15.75">
      <c r="A25" s="1">
        <v>19</v>
      </c>
      <c r="B25" s="49" t="s">
        <v>62</v>
      </c>
      <c r="C25" s="18">
        <f aca="true" t="shared" si="4" ref="C25:I25">SUM(C18:C24)</f>
        <v>218647</v>
      </c>
      <c r="D25" s="18">
        <f t="shared" si="4"/>
        <v>218647</v>
      </c>
      <c r="E25" s="18">
        <f t="shared" si="4"/>
        <v>219743</v>
      </c>
      <c r="F25" s="18">
        <f t="shared" si="4"/>
        <v>237736</v>
      </c>
      <c r="G25" s="18">
        <f>SUM(G18:G24)</f>
        <v>236640</v>
      </c>
      <c r="H25" s="18">
        <f t="shared" si="4"/>
        <v>258493</v>
      </c>
      <c r="I25" s="18">
        <f t="shared" si="4"/>
        <v>174289</v>
      </c>
      <c r="J25" s="18">
        <f t="shared" si="2"/>
        <v>889165</v>
      </c>
      <c r="K25" s="18">
        <f t="shared" si="3"/>
        <v>889165</v>
      </c>
    </row>
    <row r="26" spans="1:11" s="24" customFormat="1" ht="29.25">
      <c r="A26" s="1">
        <v>20</v>
      </c>
      <c r="B26" s="49" t="s">
        <v>63</v>
      </c>
      <c r="C26" s="18">
        <f aca="true" t="shared" si="5" ref="C26:I26">C17-C25</f>
        <v>40353</v>
      </c>
      <c r="D26" s="18">
        <f t="shared" si="5"/>
        <v>42853</v>
      </c>
      <c r="E26" s="18">
        <f t="shared" si="5"/>
        <v>41757</v>
      </c>
      <c r="F26" s="18">
        <f t="shared" si="5"/>
        <v>21264</v>
      </c>
      <c r="G26" s="18">
        <f>G17-G25</f>
        <v>22360</v>
      </c>
      <c r="H26" s="18">
        <f t="shared" si="5"/>
        <v>146507</v>
      </c>
      <c r="I26" s="18">
        <f t="shared" si="5"/>
        <v>230711</v>
      </c>
      <c r="J26" s="48"/>
      <c r="K26" s="48"/>
    </row>
    <row r="27" spans="1:11" s="24" customFormat="1" ht="42.75">
      <c r="A27" s="1">
        <v>21</v>
      </c>
      <c r="B27" s="50" t="s">
        <v>406</v>
      </c>
      <c r="C27" s="18">
        <f aca="true" t="shared" si="6" ref="C27:J27">SUM(C28:C32)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>SUM(G28:G32)</f>
        <v>0</v>
      </c>
      <c r="H27" s="18">
        <f t="shared" si="6"/>
        <v>0</v>
      </c>
      <c r="I27" s="18">
        <f t="shared" si="6"/>
        <v>0</v>
      </c>
      <c r="J27" s="18">
        <f t="shared" si="6"/>
        <v>0</v>
      </c>
      <c r="K27" s="18">
        <f t="shared" si="3"/>
        <v>0</v>
      </c>
    </row>
    <row r="28" spans="1:11" ht="30">
      <c r="A28" s="1">
        <v>22</v>
      </c>
      <c r="B28" s="47" t="s">
        <v>413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C28+F28+H28+I28</f>
        <v>0</v>
      </c>
      <c r="K28" s="15">
        <f t="shared" si="3"/>
        <v>0</v>
      </c>
    </row>
    <row r="29" spans="1:11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C29+F29+H29+I29</f>
        <v>0</v>
      </c>
      <c r="K29" s="15">
        <f t="shared" si="3"/>
        <v>0</v>
      </c>
    </row>
    <row r="30" spans="1:11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C30+F30+H30+I30</f>
        <v>0</v>
      </c>
      <c r="K30" s="15">
        <f t="shared" si="3"/>
        <v>0</v>
      </c>
    </row>
    <row r="31" spans="1:11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C31+F31+H31+I31</f>
        <v>0</v>
      </c>
      <c r="K31" s="15">
        <f t="shared" si="3"/>
        <v>0</v>
      </c>
    </row>
    <row r="32" spans="1:11" ht="45">
      <c r="A32" s="1">
        <v>26</v>
      </c>
      <c r="B32" s="47" t="s">
        <v>405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C32+F32+H32+I32</f>
        <v>0</v>
      </c>
      <c r="K32" s="15">
        <f t="shared" si="3"/>
        <v>0</v>
      </c>
    </row>
    <row r="33" spans="10:11" ht="15">
      <c r="J33" s="236"/>
      <c r="K33" s="236" t="s">
        <v>632</v>
      </c>
    </row>
  </sheetData>
  <sheetProtection/>
  <mergeCells count="8">
    <mergeCell ref="A1:J1"/>
    <mergeCell ref="A3:J3"/>
    <mergeCell ref="A4:J4"/>
    <mergeCell ref="B7:B8"/>
    <mergeCell ref="A2:J2"/>
    <mergeCell ref="C7:E7"/>
    <mergeCell ref="F7:G7"/>
    <mergeCell ref="J7:K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1" r:id="rId1"/>
  <headerFooter>
    <oddHeader>&amp;R&amp;"Arial,Normál"&amp;10 3. melléklet az 1/2017.(II.20.) önkormányzati rendelethez
"&amp;"Arial,Dőlt"3. melléklet a 4/2016.(III.7.)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2017-02-20T12:16:54Z</cp:lastPrinted>
  <dcterms:created xsi:type="dcterms:W3CDTF">2011-02-02T09:24:37Z</dcterms:created>
  <dcterms:modified xsi:type="dcterms:W3CDTF">2017-02-20T12:17:06Z</dcterms:modified>
  <cp:category/>
  <cp:version/>
  <cp:contentType/>
  <cp:contentStatus/>
</cp:coreProperties>
</file>