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Mindösszesen" sheetId="1" r:id="rId1"/>
    <sheet name="Összes Önk." sheetId="2" r:id="rId2"/>
    <sheet name="Összes Hivatal" sheetId="3" r:id="rId3"/>
    <sheet name="Felh" sheetId="4" r:id="rId4"/>
    <sheet name="Adósságot kel.köt." sheetId="5" r:id="rId5"/>
    <sheet name="Maradvány  (2)" sheetId="6" r:id="rId6"/>
    <sheet name="vagyonmérleg" sheetId="7" r:id="rId7"/>
    <sheet name="EU" sheetId="8" r:id="rId8"/>
    <sheet name="kvalap" sheetId="9" r:id="rId9"/>
    <sheet name="köztisztv. jutt." sheetId="10" r:id="rId10"/>
    <sheet name="Egyensúly 2012-2014. " sheetId="11" r:id="rId11"/>
    <sheet name="utem (2)" sheetId="12" r:id="rId12"/>
    <sheet name="utem" sheetId="13" state="hidden" r:id="rId13"/>
    <sheet name="forintos mérleg" sheetId="14" r:id="rId14"/>
    <sheet name="hivatal tárgyi eszköz" sheetId="15" r:id="rId15"/>
    <sheet name="önkorm tárgyi eszköz" sheetId="16" r:id="rId16"/>
    <sheet name="100 fölötti" sheetId="17" r:id="rId17"/>
    <sheet name="beruházás" sheetId="18" r:id="rId18"/>
    <sheet name="értékpapír" sheetId="19" r:id="rId19"/>
    <sheet name="követelés" sheetId="20" r:id="rId20"/>
    <sheet name="kötelezettség" sheetId="21" r:id="rId21"/>
    <sheet name="műemlék" sheetId="22" r:id="rId22"/>
    <sheet name="változások rédics" sheetId="23" r:id="rId23"/>
    <sheet name="változások hivatal" sheetId="24" r:id="rId24"/>
    <sheet name="reszesedes" sheetId="25" r:id="rId25"/>
    <sheet name="tobbeves" sheetId="26" r:id="rId26"/>
    <sheet name="közvetett támog" sheetId="27" r:id="rId27"/>
    <sheet name="Adósságot kel.köt. (2)" sheetId="28" state="hidden" r:id="rId28"/>
    <sheet name="Bevétel Önk." sheetId="29" r:id="rId29"/>
    <sheet name="Kiadás Önk." sheetId="30" r:id="rId30"/>
    <sheet name="COFOG Önk." sheetId="31" r:id="rId31"/>
    <sheet name="Bevétel Hivatal" sheetId="32" r:id="rId32"/>
    <sheet name="Kiadás Hivatal" sheetId="33" r:id="rId33"/>
    <sheet name="Határozat" sheetId="34" state="hidden" r:id="rId34"/>
    <sheet name="Határozat (2)" sheetId="35" state="hidden" r:id="rId35"/>
    <sheet name="Munka2" sheetId="36" state="hidden" r:id="rId36"/>
  </sheets>
  <externalReferences>
    <externalReference r:id="rId39"/>
    <externalReference r:id="rId40"/>
    <externalReference r:id="rId41"/>
    <externalReference r:id="rId42"/>
    <externalReference r:id="rId43"/>
  </externalReferences>
  <definedNames>
    <definedName name="aa" localSheetId="15">'[1]vagyon'!#REF!</definedName>
    <definedName name="aa" localSheetId="6">'[1]vagyon'!#REF!</definedName>
    <definedName name="aa" localSheetId="23">'[1]vagyon'!#REF!</definedName>
    <definedName name="aa" localSheetId="22">'[1]vagyon'!#REF!</definedName>
    <definedName name="aa">'[1]vagyon'!#REF!</definedName>
    <definedName name="aaa" localSheetId="15">'[1]vagyon'!#REF!</definedName>
    <definedName name="aaa" localSheetId="6">'[1]vagyon'!#REF!</definedName>
    <definedName name="aaa" localSheetId="23">'[1]vagyon'!#REF!</definedName>
    <definedName name="aaa" localSheetId="22">'[1]vagyon'!#REF!</definedName>
    <definedName name="aaa">'[1]vagyon'!#REF!</definedName>
    <definedName name="bb" localSheetId="15">'[1]vagyon'!#REF!</definedName>
    <definedName name="bb" localSheetId="23">'[1]vagyon'!#REF!</definedName>
    <definedName name="bb" localSheetId="22">'[1]vagyon'!#REF!</definedName>
    <definedName name="bb">'[1]vagyon'!#REF!</definedName>
    <definedName name="bbb" localSheetId="15">'[1]vagyon'!#REF!</definedName>
    <definedName name="bbb" localSheetId="23">'[1]vagyon'!#REF!</definedName>
    <definedName name="bbb" localSheetId="22">'[1]vagyon'!#REF!</definedName>
    <definedName name="bbb">'[1]vagyon'!#REF!</definedName>
    <definedName name="bháza" localSheetId="15">'[1]vagyon'!#REF!</definedName>
    <definedName name="bháza" localSheetId="23">'[1]vagyon'!#REF!</definedName>
    <definedName name="bháza" localSheetId="22">'[1]vagyon'!#REF!</definedName>
    <definedName name="bháza">'[1]vagyon'!#REF!</definedName>
    <definedName name="CC" localSheetId="15">'[1]vagyon'!#REF!</definedName>
    <definedName name="CC" localSheetId="23">'[1]vagyon'!#REF!</definedName>
    <definedName name="CC" localSheetId="22">'[1]vagyon'!#REF!</definedName>
    <definedName name="CC">'[1]vagyon'!#REF!</definedName>
    <definedName name="ccc" localSheetId="15">'[1]vagyon'!#REF!</definedName>
    <definedName name="ccc" localSheetId="23">'[1]vagyon'!#REF!</definedName>
    <definedName name="ccc" localSheetId="22">'[1]vagyon'!#REF!</definedName>
    <definedName name="ccc">'[1]vagyon'!#REF!</definedName>
    <definedName name="cccc" localSheetId="15">'[2]vagyon'!#REF!</definedName>
    <definedName name="cccc" localSheetId="23">'[2]vagyon'!#REF!</definedName>
    <definedName name="cccc" localSheetId="22">'[2]vagyon'!#REF!</definedName>
    <definedName name="cccc">'[2]vagyon'!#REF!</definedName>
    <definedName name="cccccc" localSheetId="15">'[1]vagyon'!#REF!</definedName>
    <definedName name="cccccc" localSheetId="23">'[1]vagyon'!#REF!</definedName>
    <definedName name="cccccc" localSheetId="22">'[1]vagyon'!#REF!</definedName>
    <definedName name="cccccc">'[1]vagyon'!#REF!</definedName>
    <definedName name="ee" localSheetId="15">'[2]vagyon'!#REF!</definedName>
    <definedName name="ee" localSheetId="23">'[2]vagyon'!#REF!</definedName>
    <definedName name="ee" localSheetId="22">'[2]vagyon'!#REF!</definedName>
    <definedName name="ee">'[2]vagyon'!#REF!</definedName>
    <definedName name="éé" localSheetId="15">'[1]vagyon'!#REF!</definedName>
    <definedName name="éé" localSheetId="23">'[1]vagyon'!#REF!</definedName>
    <definedName name="éé" localSheetId="22">'[1]vagyon'!#REF!</definedName>
    <definedName name="éé">'[1]vagyon'!#REF!</definedName>
    <definedName name="ééééé" localSheetId="15">'[1]vagyon'!#REF!</definedName>
    <definedName name="ééééé" localSheetId="23">'[1]vagyon'!#REF!</definedName>
    <definedName name="ééééé" localSheetId="22">'[1]vagyon'!#REF!</definedName>
    <definedName name="ééééé">'[1]vagyon'!#REF!</definedName>
    <definedName name="ff" localSheetId="15">'[2]vagyon'!#REF!</definedName>
    <definedName name="ff" localSheetId="23">'[2]vagyon'!#REF!</definedName>
    <definedName name="ff" localSheetId="22">'[2]vagyon'!#REF!</definedName>
    <definedName name="ff">'[2]vagyon'!#REF!</definedName>
    <definedName name="fff" localSheetId="15">'[1]vagyon'!#REF!</definedName>
    <definedName name="fff" localSheetId="23">'[1]vagyon'!#REF!</definedName>
    <definedName name="fff" localSheetId="22">'[1]vagyon'!#REF!</definedName>
    <definedName name="fff">'[1]vagyon'!#REF!</definedName>
    <definedName name="ffff" localSheetId="15">'[1]vagyon'!#REF!</definedName>
    <definedName name="ffff" localSheetId="23">'[1]vagyon'!#REF!</definedName>
    <definedName name="ffff" localSheetId="22">'[1]vagyon'!#REF!</definedName>
    <definedName name="ffff">'[1]vagyon'!#REF!</definedName>
    <definedName name="ffffffff" localSheetId="15">'[1]vagyon'!#REF!</definedName>
    <definedName name="ffffffff" localSheetId="23">'[1]vagyon'!#REF!</definedName>
    <definedName name="ffffffff" localSheetId="22">'[1]vagyon'!#REF!</definedName>
    <definedName name="ffffffff">'[1]vagyon'!#REF!</definedName>
    <definedName name="HHH" localSheetId="15">'[1]vagyon'!#REF!</definedName>
    <definedName name="HHH" localSheetId="23">'[1]vagyon'!#REF!</definedName>
    <definedName name="HHH" localSheetId="22">'[1]vagyon'!#REF!</definedName>
    <definedName name="HHH">'[1]vagyon'!#REF!</definedName>
    <definedName name="HHHH" localSheetId="15">'[1]vagyon'!#REF!</definedName>
    <definedName name="HHHH" localSheetId="23">'[1]vagyon'!#REF!</definedName>
    <definedName name="HHHH" localSheetId="22">'[1]vagyon'!#REF!</definedName>
    <definedName name="HHHH">'[1]vagyon'!#REF!</definedName>
    <definedName name="iiii" localSheetId="15">'[1]vagyon'!#REF!</definedName>
    <definedName name="iiii" localSheetId="23">'[1]vagyon'!#REF!</definedName>
    <definedName name="iiii" localSheetId="22">'[1]vagyon'!#REF!</definedName>
    <definedName name="iiii">'[1]vagyon'!#REF!</definedName>
    <definedName name="kkk" localSheetId="15">'[1]vagyon'!#REF!</definedName>
    <definedName name="kkk" localSheetId="23">'[1]vagyon'!#REF!</definedName>
    <definedName name="kkk" localSheetId="22">'[1]vagyon'!#REF!</definedName>
    <definedName name="kkk">'[1]vagyon'!#REF!</definedName>
    <definedName name="kkkkk" localSheetId="15">'[1]vagyon'!#REF!</definedName>
    <definedName name="kkkkk" localSheetId="23">'[1]vagyon'!#REF!</definedName>
    <definedName name="kkkkk" localSheetId="22">'[1]vagyon'!#REF!</definedName>
    <definedName name="kkkkk">'[1]vagyon'!#REF!</definedName>
    <definedName name="lll" localSheetId="15">'[1]vagyon'!#REF!</definedName>
    <definedName name="lll" localSheetId="23">'[1]vagyon'!#REF!</definedName>
    <definedName name="lll" localSheetId="22">'[1]vagyon'!#REF!</definedName>
    <definedName name="lll">'[1]vagyon'!#REF!</definedName>
    <definedName name="mm" localSheetId="15">'[1]vagyon'!#REF!</definedName>
    <definedName name="mm" localSheetId="23">'[1]vagyon'!#REF!</definedName>
    <definedName name="mm" localSheetId="22">'[1]vagyon'!#REF!</definedName>
    <definedName name="mm">'[1]vagyon'!#REF!</definedName>
    <definedName name="mmm" localSheetId="15">'[1]vagyon'!#REF!</definedName>
    <definedName name="mmm" localSheetId="23">'[1]vagyon'!#REF!</definedName>
    <definedName name="mmm" localSheetId="22">'[1]vagyon'!#REF!</definedName>
    <definedName name="mmm">'[1]vagyon'!#REF!</definedName>
    <definedName name="_xlnm.Print_Titles" localSheetId="16">'100 fölötti'!$1:$6</definedName>
    <definedName name="_xlnm.Print_Titles" localSheetId="27">'Adósságot kel.köt. (2)'!$1:$9</definedName>
    <definedName name="_xlnm.Print_Titles" localSheetId="17">'beruházás'!$1:$6</definedName>
    <definedName name="_xlnm.Print_Titles" localSheetId="31">'Bevétel Hivatal'!$1:$4</definedName>
    <definedName name="_xlnm.Print_Titles" localSheetId="28">'Bevétel Önk.'!$1:$4</definedName>
    <definedName name="_xlnm.Print_Titles" localSheetId="30">'COFOG Önk.'!$1:$5</definedName>
    <definedName name="_xlnm.Print_Titles" localSheetId="10">'Egyensúly 2012-2014. '!$1:$2</definedName>
    <definedName name="_xlnm.Print_Titles" localSheetId="18">'értékpapír'!$1:$7</definedName>
    <definedName name="_xlnm.Print_Titles" localSheetId="3">'Felh'!$1:$6</definedName>
    <definedName name="_xlnm.Print_Titles" localSheetId="13">'forintos mérleg'!$1:$4</definedName>
    <definedName name="_xlnm.Print_Titles" localSheetId="14">'hivatal tárgyi eszköz'!$1:$6</definedName>
    <definedName name="_xlnm.Print_Titles" localSheetId="32">'Kiadás Hivatal'!$1:$4</definedName>
    <definedName name="_xlnm.Print_Titles" localSheetId="29">'Kiadás Önk.'!$1:$4</definedName>
    <definedName name="_xlnm.Print_Titles" localSheetId="20">'kötelezettség'!$1:$6</definedName>
    <definedName name="_xlnm.Print_Titles" localSheetId="19">'követelés'!$1:$6</definedName>
    <definedName name="_xlnm.Print_Titles" localSheetId="26">'közvetett támog'!$1:$3</definedName>
    <definedName name="_xlnm.Print_Titles" localSheetId="0">'Mindösszesen'!$1:$4</definedName>
    <definedName name="_xlnm.Print_Titles" localSheetId="21">'műemlék'!$1:$7</definedName>
    <definedName name="_xlnm.Print_Titles" localSheetId="15">'önkorm tárgyi eszköz'!$1:$6</definedName>
    <definedName name="_xlnm.Print_Titles" localSheetId="2">'Összes Hivatal'!$1:$4</definedName>
    <definedName name="_xlnm.Print_Titles" localSheetId="1">'Összes Önk.'!$1:$4</definedName>
    <definedName name="_xlnm.Print_Titles" localSheetId="23">'változások hivatal'!$1:$4</definedName>
    <definedName name="_xlnm.Print_Titles" localSheetId="22">'változások rédics'!$1:$4</definedName>
    <definedName name="Nyomtatási_ter" localSheetId="13">'[3]vagyon'!#REF!</definedName>
    <definedName name="Nyomtatási_ter" localSheetId="14">'[3]vagyon'!#REF!</definedName>
    <definedName name="Nyomtatási_ter" localSheetId="20">'[3]vagyon'!#REF!</definedName>
    <definedName name="Nyomtatási_ter" localSheetId="19">'[3]vagyon'!#REF!</definedName>
    <definedName name="Nyomtatási_ter" localSheetId="21">'[5]vagyon'!#REF!</definedName>
    <definedName name="Nyomtatási_ter" localSheetId="15">'[3]vagyon'!#REF!</definedName>
    <definedName name="Nyomtatási_ter" localSheetId="24">'[1]vagyon'!#REF!</definedName>
    <definedName name="Nyomtatási_ter" localSheetId="6">'[1]vagyon'!#REF!</definedName>
    <definedName name="Nyomtatási_ter" localSheetId="23">'[1]vagyon'!#REF!</definedName>
    <definedName name="Nyomtatási_ter" localSheetId="22">'[1]vagyon'!#REF!</definedName>
    <definedName name="Nyomtatási_ter">'[1]vagyon'!#REF!</definedName>
    <definedName name="Nyomtatási_ter2" localSheetId="15">'[1]vagyon'!#REF!</definedName>
    <definedName name="Nyomtatási_ter2">'[1]vagyon'!#REF!</definedName>
    <definedName name="OOO" localSheetId="15">'[2]vagyon'!#REF!</definedName>
    <definedName name="OOO" localSheetId="23">'[2]vagyon'!#REF!</definedName>
    <definedName name="OOO" localSheetId="22">'[2]vagyon'!#REF!</definedName>
    <definedName name="OOO">'[2]vagyon'!#REF!</definedName>
    <definedName name="OOOO" localSheetId="15">'[1]vagyon'!#REF!</definedName>
    <definedName name="OOOO" localSheetId="23">'[1]vagyon'!#REF!</definedName>
    <definedName name="OOOO" localSheetId="22">'[1]vagyon'!#REF!</definedName>
    <definedName name="OOOO">'[1]vagyon'!#REF!</definedName>
    <definedName name="OOOOOO" localSheetId="15">'[1]vagyon'!#REF!</definedName>
    <definedName name="OOOOOO" localSheetId="23">'[1]vagyon'!#REF!</definedName>
    <definedName name="OOOOOO" localSheetId="22">'[1]vagyon'!#REF!</definedName>
    <definedName name="OOOOOO">'[1]vagyon'!#REF!</definedName>
    <definedName name="OOÚÚÚÚ" localSheetId="15">'[1]vagyon'!#REF!</definedName>
    <definedName name="OOÚÚÚÚ" localSheetId="23">'[1]vagyon'!#REF!</definedName>
    <definedName name="OOÚÚÚÚ" localSheetId="22">'[1]vagyon'!#REF!</definedName>
    <definedName name="OOÚÚÚÚ">'[1]vagyon'!#REF!</definedName>
    <definedName name="OŐŐ" localSheetId="15">'[1]vagyon'!#REF!</definedName>
    <definedName name="OŐŐ" localSheetId="23">'[1]vagyon'!#REF!</definedName>
    <definedName name="OŐŐ" localSheetId="22">'[1]vagyon'!#REF!</definedName>
    <definedName name="OŐŐ">'[1]vagyon'!#REF!</definedName>
    <definedName name="ŐŐŐ" localSheetId="15">'[1]vagyon'!#REF!</definedName>
    <definedName name="ŐŐŐ" localSheetId="23">'[1]vagyon'!#REF!</definedName>
    <definedName name="ŐŐŐ" localSheetId="22">'[1]vagyon'!#REF!</definedName>
    <definedName name="ŐŐŐ">'[1]vagyon'!#REF!</definedName>
    <definedName name="Pénzmaradvány." localSheetId="13">'[2]vagyon'!#REF!</definedName>
    <definedName name="Pénzmaradvány." localSheetId="14">'[2]vagyon'!#REF!</definedName>
    <definedName name="Pénzmaradvány." localSheetId="20">'[2]vagyon'!#REF!</definedName>
    <definedName name="Pénzmaradvány." localSheetId="19">'[2]vagyon'!#REF!</definedName>
    <definedName name="Pénzmaradvány." localSheetId="15">'[2]vagyon'!#REF!</definedName>
    <definedName name="Pénzmaradvány." localSheetId="6">'[2]vagyon'!#REF!</definedName>
    <definedName name="Pénzmaradvány." localSheetId="23">'[2]vagyon'!#REF!</definedName>
    <definedName name="Pénzmaradvány." localSheetId="22">'[2]vagyon'!#REF!</definedName>
    <definedName name="Pénzmaradvány.">'[2]vagyon'!#REF!</definedName>
    <definedName name="pénzmaradvány1" localSheetId="15">'[1]vagyon'!#REF!</definedName>
    <definedName name="pénzmaradvány1" localSheetId="6">'[1]vagyon'!#REF!</definedName>
    <definedName name="pénzmaradvány1" localSheetId="23">'[1]vagyon'!#REF!</definedName>
    <definedName name="pénzmaradvány1" localSheetId="22">'[1]vagyon'!#REF!</definedName>
    <definedName name="pénzmaradvány1">'[1]vagyon'!#REF!</definedName>
    <definedName name="pp" localSheetId="15">'[1]vagyon'!#REF!</definedName>
    <definedName name="pp" localSheetId="23">'[1]vagyon'!#REF!</definedName>
    <definedName name="pp" localSheetId="22">'[1]vagyon'!#REF!</definedName>
    <definedName name="pp">'[1]vagyon'!#REF!</definedName>
    <definedName name="uu" localSheetId="15">'[1]vagyon'!#REF!</definedName>
    <definedName name="uu" localSheetId="23">'[1]vagyon'!#REF!</definedName>
    <definedName name="uu" localSheetId="22">'[1]vagyon'!#REF!</definedName>
    <definedName name="uu">'[1]vagyon'!#REF!</definedName>
    <definedName name="uuuuu" localSheetId="15">'[1]vagyon'!#REF!</definedName>
    <definedName name="uuuuu" localSheetId="23">'[1]vagyon'!#REF!</definedName>
    <definedName name="uuuuu" localSheetId="22">'[1]vagyon'!#REF!</definedName>
    <definedName name="uuuuu">'[1]vagyon'!#REF!</definedName>
    <definedName name="ŰŰ" localSheetId="15">'[2]vagyon'!#REF!</definedName>
    <definedName name="ŰŰ" localSheetId="23">'[2]vagyon'!#REF!</definedName>
    <definedName name="ŰŰ" localSheetId="22">'[2]vagyon'!#REF!</definedName>
    <definedName name="ŰŰ">'[2]vagyon'!#REF!</definedName>
    <definedName name="vagy" localSheetId="13">'[4]vagyon'!#REF!</definedName>
    <definedName name="vagy" localSheetId="14">'[4]vagyon'!#REF!</definedName>
    <definedName name="vagy" localSheetId="20">'[4]vagyon'!#REF!</definedName>
    <definedName name="vagy" localSheetId="19">'[4]vagyon'!#REF!</definedName>
    <definedName name="vagy" localSheetId="15">'[4]vagyon'!#REF!</definedName>
    <definedName name="vagy">'[3]vagyon'!#REF!</definedName>
    <definedName name="ww" localSheetId="15">'[1]vagyon'!#REF!</definedName>
    <definedName name="ww" localSheetId="23">'[1]vagyon'!#REF!</definedName>
    <definedName name="ww" localSheetId="22">'[1]vagyon'!#REF!</definedName>
    <definedName name="ww">'[1]vagyon'!#REF!</definedName>
    <definedName name="XXXX" localSheetId="15">'[1]vagyon'!#REF!</definedName>
    <definedName name="XXXX" localSheetId="24">'[1]vagyon'!#REF!</definedName>
    <definedName name="XXXX" localSheetId="6">'[1]vagyon'!#REF!</definedName>
    <definedName name="XXXX" localSheetId="23">'[1]vagyon'!#REF!</definedName>
    <definedName name="XXXX" localSheetId="22">'[1]vagyon'!#REF!</definedName>
    <definedName name="XXXX">'[1]vagyon'!#REF!</definedName>
    <definedName name="xxxxx" localSheetId="15">'[1]vagyon'!#REF!</definedName>
    <definedName name="xxxxx" localSheetId="23">'[1]vagyon'!#REF!</definedName>
    <definedName name="xxxxx" localSheetId="22">'[1]vagyon'!#REF!</definedName>
    <definedName name="xxxxx">'[1]vagyon'!#REF!</definedName>
    <definedName name="ZZZZZ" localSheetId="15">'[1]vagyon'!#REF!</definedName>
    <definedName name="ZZZZZ" localSheetId="23">'[1]vagyon'!#REF!</definedName>
    <definedName name="ZZZZZ" localSheetId="22">'[1]vagyon'!#REF!</definedName>
    <definedName name="ZZZZZ">'[1]vagyon'!#REF!</definedName>
  </definedNames>
  <calcPr fullCalcOnLoad="1"/>
</workbook>
</file>

<file path=xl/comments29.xml><?xml version="1.0" encoding="utf-8"?>
<comments xmlns="http://schemas.openxmlformats.org/spreadsheetml/2006/main">
  <authors>
    <author>Livi</author>
  </authors>
  <commentList>
    <comment ref="A29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30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3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4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6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6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30.xml><?xml version="1.0" encoding="utf-8"?>
<comments xmlns="http://schemas.openxmlformats.org/spreadsheetml/2006/main">
  <authors>
    <author>Livi</author>
  </authors>
  <commentList>
    <comment ref="A9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3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3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9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20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32.xml><?xml version="1.0" encoding="utf-8"?>
<comments xmlns="http://schemas.openxmlformats.org/spreadsheetml/2006/main">
  <authors>
    <author>Livi</author>
  </authors>
  <commentList>
    <comment ref="A1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3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  <comment ref="A3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4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4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2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3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3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comments33.xml><?xml version="1.0" encoding="utf-8"?>
<comments xmlns="http://schemas.openxmlformats.org/spreadsheetml/2006/main">
  <authors>
    <author>Livi</author>
  </authors>
  <commentList>
    <comment ref="A5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6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6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comments4.xml><?xml version="1.0" encoding="utf-8"?>
<comments xmlns="http://schemas.openxmlformats.org/spreadsheetml/2006/main">
  <authors>
    <author>Livi</author>
  </authors>
  <commentList>
    <comment ref="B6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7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11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11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11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12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12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<sst xmlns="http://schemas.openxmlformats.org/spreadsheetml/2006/main" count="2389" uniqueCount="1143">
  <si>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</si>
  <si>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</si>
  <si>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</si>
  <si>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</si>
  <si>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</si>
  <si>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</si>
  <si>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</si>
  <si>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</si>
  <si>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</si>
  <si>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</si>
  <si>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</si>
  <si>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</si>
  <si>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</si>
  <si>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</si>
  <si>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ezer Ft-ban)</t>
    </r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</si>
  <si>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</si>
  <si>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</si>
  <si>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</si>
  <si>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</si>
  <si>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</si>
  <si>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</si>
  <si>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</si>
  <si>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</si>
  <si>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</si>
  <si>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</si>
  <si>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</si>
  <si>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Dologi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</si>
  <si>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ezer Ft-ban)</t>
    </r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</si>
  <si>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</si>
  <si>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</si>
  <si>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</si>
  <si>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</si>
  <si>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</si>
  <si>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</si>
  <si>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</si>
  <si>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</si>
  <si>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</si>
  <si>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</si>
  <si>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</si>
  <si>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</si>
  <si>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</si>
  <si>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</si>
  <si>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</si>
  <si>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</si>
  <si>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Kiadások</t>
  </si>
  <si>
    <t>Személyi juttatások</t>
  </si>
  <si>
    <t>Bevételek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</si>
  <si>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</si>
  <si>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</si>
  <si>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</si>
  <si>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</si>
  <si>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</si>
  <si>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</si>
  <si>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</si>
  <si>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</si>
  <si>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</si>
  <si>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</si>
  <si>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</si>
  <si>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</si>
  <si>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</si>
  <si>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</si>
  <si>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</si>
  <si>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</si>
  <si>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</si>
  <si>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</si>
  <si>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</si>
  <si>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</si>
  <si>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</si>
  <si>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</si>
  <si>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</si>
  <si>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</si>
  <si>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</si>
  <si>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</si>
  <si>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</si>
  <si>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</si>
  <si>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</si>
  <si>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</si>
  <si>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</si>
  <si>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</si>
  <si>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</si>
  <si>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</si>
  <si>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</si>
  <si>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</si>
  <si>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</si>
  <si>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</si>
  <si>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</si>
  <si>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</si>
  <si>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</si>
  <si>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</si>
  <si>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</si>
  <si>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</si>
  <si>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</si>
  <si>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</si>
  <si>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</si>
  <si>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</si>
  <si>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</si>
  <si>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</si>
  <si>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</si>
  <si>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</si>
  <si>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</si>
  <si>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</si>
  <si>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</si>
  <si>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</si>
  <si>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</si>
  <si>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</si>
  <si>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</si>
  <si>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</si>
  <si>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</si>
  <si>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</si>
  <si>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</si>
  <si>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</si>
  <si>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</si>
  <si>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</si>
  <si>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</si>
  <si>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</si>
  <si>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</si>
  <si>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</si>
  <si>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</si>
  <si>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</si>
  <si>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</si>
  <si>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</si>
  <si>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</si>
  <si>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r>
      <t>FELHALMOZÁSI KIADÁSAI</t>
    </r>
    <r>
      <rPr>
        <i/>
        <sz val="12"/>
        <color indexed="8"/>
        <rFont val="Times New Roman"/>
        <family val="1"/>
      </rPr>
      <t xml:space="preserve"> (adatok ezer Ft-ban)</t>
    </r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</si>
  <si>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</si>
  <si>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</si>
  <si>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</si>
  <si>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</si>
  <si>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</si>
  <si>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</si>
  <si>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t>ÖNKORMÁNYZATI KÖRNYEZETVÉDELMI ALAP</t>
  </si>
  <si>
    <t>Előző évi maradvány</t>
  </si>
  <si>
    <t>Tárgyévi maradvány</t>
  </si>
  <si>
    <t>Környezetvédelmi bírság</t>
  </si>
  <si>
    <r>
      <t xml:space="preserve">BEVÉTELEI </t>
    </r>
    <r>
      <rPr>
        <i/>
        <sz val="12"/>
        <rFont val="Times New Roman"/>
        <family val="1"/>
      </rPr>
      <t>(adatok ezer Ft-ban)</t>
    </r>
  </si>
  <si>
    <t>Záró pénzkészlet</t>
  </si>
  <si>
    <t>- Magánszemélyek kommunális adója</t>
  </si>
  <si>
    <t>- Építményadó</t>
  </si>
  <si>
    <t>-</t>
  </si>
  <si>
    <t xml:space="preserve">   - </t>
  </si>
  <si>
    <r>
      <t>EGYES MŰKÖDÉSI KIADÁSAI</t>
    </r>
    <r>
      <rPr>
        <i/>
        <sz val="12"/>
        <color indexed="8"/>
        <rFont val="Times New Roman"/>
        <family val="1"/>
      </rPr>
      <t xml:space="preserve"> (adatok ezer Ft-ban)</t>
    </r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</si>
  <si>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</si>
  <si>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</si>
  <si>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</si>
  <si>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</si>
  <si>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</si>
  <si>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</si>
  <si>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r>
      <t>KIADÁSAI</t>
    </r>
    <r>
      <rPr>
        <i/>
        <sz val="12"/>
        <rFont val="Times New Roman"/>
        <family val="1"/>
      </rPr>
      <t xml:space="preserve"> (adatok ezer Ft-ban)</t>
    </r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</si>
  <si>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</si>
  <si>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</si>
  <si>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</si>
  <si>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</si>
  <si>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</si>
  <si>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</si>
  <si>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</si>
  <si>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</si>
  <si>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</si>
  <si>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</si>
  <si>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</si>
  <si>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</si>
  <si>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</si>
  <si>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</si>
  <si>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</si>
  <si>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</si>
  <si>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</si>
  <si>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</si>
  <si>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 xml:space="preserve">   - fogorvosi ügyeleti hozzájárulás</t>
  </si>
  <si>
    <t>- központi költségvetési szerveknek</t>
  </si>
  <si>
    <t xml:space="preserve">   - Bursa Hungarica</t>
  </si>
  <si>
    <t xml:space="preserve">   - óvodai hozzájárulás 2013.</t>
  </si>
  <si>
    <t xml:space="preserve">   - fogorvosi hozzájárulás 2013.</t>
  </si>
  <si>
    <t xml:space="preserve">   - háziorvosi hozzájárulás 2013.</t>
  </si>
  <si>
    <t xml:space="preserve">   - védőnői hozzájárulás 2013.</t>
  </si>
  <si>
    <t xml:space="preserve">   - falugondnok 2013.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</si>
  <si>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</si>
  <si>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</si>
  <si>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</si>
  <si>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</si>
  <si>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</si>
  <si>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</si>
  <si>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</si>
  <si>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</si>
  <si>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</si>
  <si>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>- Iparűzési adó beszámítás</t>
  </si>
  <si>
    <t xml:space="preserve">   - háziorvosi ellátás</t>
  </si>
  <si>
    <t xml:space="preserve">   - védőnői ellátás</t>
  </si>
  <si>
    <t xml:space="preserve">   - Munkaerőpiaci Alap (közfoglalkoztatás)</t>
  </si>
  <si>
    <t>- társadalombiztosítás pénzügyi alapjaitól</t>
  </si>
  <si>
    <t>- elkülönített állami pénzalapoktól</t>
  </si>
  <si>
    <t>- helyi önkormányzatoktól és  költségvetési szerveiktől</t>
  </si>
  <si>
    <t>Tárgyévi talajterhelési díj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</si>
  <si>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</si>
  <si>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</si>
  <si>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</si>
  <si>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</si>
  <si>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</si>
  <si>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</si>
  <si>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</si>
  <si>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r>
      <t>ÉS SAJÁT BEVÉTELEI A FUTAMIDŐ VÉGÉIG</t>
    </r>
    <r>
      <rPr>
        <i/>
        <sz val="12"/>
        <rFont val="Times New Roman"/>
        <family val="1"/>
      </rPr>
      <t xml:space="preserve"> (adatok ezer Ft-ban)</t>
    </r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</si>
  <si>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</si>
  <si>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</si>
  <si>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</si>
  <si>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</si>
  <si>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</si>
  <si>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</si>
  <si>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</si>
  <si>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K44. Betegséggel kapcsolatos (nem társadalombiztosítási) ellátások</t>
  </si>
  <si>
    <t>K48. Egyéb nem intézményi ellátások</t>
  </si>
  <si>
    <t xml:space="preserve">   - egyéb pénzbeli és természetbeni gyermekvédelmi támogatások</t>
  </si>
  <si>
    <t xml:space="preserve">   - óvodáztatási támogatás (Gyvt. 20/C. §)</t>
  </si>
  <si>
    <t xml:space="preserve">   - pénzbeli rendszeres szociális segély (Szoctv. 37. § (1) bek. a)-d) pont)</t>
  </si>
  <si>
    <t xml:space="preserve">   - természetben nyújtott rendszeres szociális segély (Szoctv. 47. § (1) bek. a) pont)</t>
  </si>
  <si>
    <t xml:space="preserve">   - pénzbeli önkormányzati segély (Szoctv. 45. § (1) bek. )</t>
  </si>
  <si>
    <t xml:space="preserve">   - természetben nyújtott önkormányzati segély  (Szoctv. 47. § (1) bek. c) pont)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</si>
  <si>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</si>
  <si>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</si>
  <si>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</si>
  <si>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 xml:space="preserve">   - önkormányzat által saját hatáskörben (nem szociális és gyermekvédelmi előírások alapján) adott pénzügyi ellátás</t>
  </si>
  <si>
    <t xml:space="preserve">   - önkormányzat által saját hatáskörben (nem szociális és gyermekvédelmi előírások alapján) adott természetbeni ellátás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</si>
  <si>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</si>
  <si>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</si>
  <si>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- természetben nyújtott lakásfenntartási támogatás (Szoctv. 47. § (1) bek. b) pont)</t>
  </si>
  <si>
    <t xml:space="preserve">   - pénzbeli lakásfenntartási támogatás  (Szoctv. 38. § (1) bek. a)-b) pont)</t>
  </si>
  <si>
    <t>K46. Lakhatással kapcsolatos ellátások</t>
  </si>
  <si>
    <t xml:space="preserve">      - Start-számla kiegészítése</t>
  </si>
  <si>
    <t>K45. Foglalkoztatással, munkanélküliséggel kapcsolatos ellátások</t>
  </si>
  <si>
    <t xml:space="preserve">   - foglalkoztatást helyettesítő támogatás (Szoctv. 35. § (1) bek.</t>
  </si>
  <si>
    <t xml:space="preserve">   - helyi megállapítású közgyógyellátás (Szoctv. 50. § (3) bek.)</t>
  </si>
  <si>
    <t xml:space="preserve">   - méltányossági ápolási díj (Szoctv. 43/B. § (1) bek.</t>
  </si>
  <si>
    <t xml:space="preserve">      - rendszeres gyermekvédelmi kedvezményben részesülők természetbeni támogatása</t>
  </si>
  <si>
    <t xml:space="preserve">      - kiegészítő gyermekvédelmi támogatás és pótléka</t>
  </si>
  <si>
    <t xml:space="preserve">   - hozzájárulás a lakossági energiaköltségekhez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</si>
  <si>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</si>
  <si>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</si>
  <si>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</si>
  <si>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</si>
  <si>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</si>
  <si>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</si>
  <si>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</si>
  <si>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</si>
  <si>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 xml:space="preserve">   - óvodai hozzájárulás 2014.</t>
  </si>
  <si>
    <t xml:space="preserve">   - iskolai étkeztetéshez hozzájárulás 2013.</t>
  </si>
  <si>
    <t xml:space="preserve">   - iskolai étkeztetéshez hozzájárulás 2014.</t>
  </si>
  <si>
    <t xml:space="preserve">   - fogorvosi hozzájárulás 2014.</t>
  </si>
  <si>
    <t xml:space="preserve">   - háziorvosi hozzájárulás 2014.</t>
  </si>
  <si>
    <t xml:space="preserve">   - védőnői hozzájárulás 2014.</t>
  </si>
  <si>
    <t xml:space="preserve">   - falugondnok 2014.</t>
  </si>
  <si>
    <t xml:space="preserve">   - településüzemeltetési feladatok ellátása 2014.</t>
  </si>
  <si>
    <t xml:space="preserve">   - településüzemeltetési feladatok ellátása 2013.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</si>
  <si>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</si>
  <si>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</si>
  <si>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</si>
  <si>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</si>
  <si>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</si>
  <si>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</si>
  <si>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</si>
  <si>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</si>
  <si>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</si>
  <si>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</si>
  <si>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</si>
  <si>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</si>
  <si>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</si>
  <si>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</si>
  <si>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</si>
  <si>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</si>
  <si>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</si>
  <si>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</si>
  <si>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</si>
  <si>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</si>
  <si>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</si>
  <si>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</si>
  <si>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</si>
  <si>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</si>
  <si>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</si>
  <si>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</si>
  <si>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</si>
  <si>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</si>
  <si>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</si>
  <si>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</si>
  <si>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</si>
  <si>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</si>
  <si>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</si>
  <si>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</si>
  <si>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</si>
  <si>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</si>
  <si>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</si>
  <si>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</si>
  <si>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</si>
  <si>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</si>
  <si>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</si>
  <si>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</si>
  <si>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</si>
  <si>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</si>
  <si>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</si>
  <si>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</si>
  <si>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</si>
  <si>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</si>
  <si>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</si>
  <si>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</si>
  <si>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</si>
  <si>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</si>
  <si>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</si>
  <si>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</si>
  <si>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041233 Hosszabb időtartamú közfoglalkoztatás</t>
  </si>
  <si>
    <t>041236 Országos közfoglalkoztatási program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</si>
  <si>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</si>
  <si>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</si>
  <si>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</si>
  <si>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</si>
  <si>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</si>
  <si>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</si>
  <si>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</si>
  <si>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</si>
  <si>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</si>
  <si>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</si>
  <si>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</si>
  <si>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</si>
  <si>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</si>
  <si>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</si>
  <si>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</si>
  <si>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</si>
  <si>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</si>
  <si>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</si>
  <si>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</si>
  <si>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</si>
  <si>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</si>
  <si>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</si>
  <si>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</si>
  <si>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</si>
  <si>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</si>
  <si>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</si>
  <si>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</si>
  <si>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</si>
  <si>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</si>
  <si>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</si>
  <si>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</si>
  <si>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</si>
  <si>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</si>
  <si>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</si>
  <si>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Kistelepülések szociális feladatainak támogatása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</si>
  <si>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</si>
  <si>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</si>
  <si>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</si>
  <si>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</si>
  <si>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</si>
  <si>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</si>
  <si>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</si>
  <si>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</si>
  <si>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</si>
  <si>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</si>
  <si>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</si>
  <si>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</si>
  <si>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</si>
  <si>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</si>
  <si>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</si>
  <si>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</si>
  <si>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</si>
  <si>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</si>
  <si>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</si>
  <si>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</si>
  <si>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>- Felhalmozási célú központosított előirányzatok</t>
  </si>
  <si>
    <t xml:space="preserve">   -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</si>
  <si>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</si>
  <si>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</si>
  <si>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</si>
  <si>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</si>
  <si>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</si>
  <si>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</si>
  <si>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</si>
  <si>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</si>
  <si>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</si>
  <si>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</si>
  <si>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</si>
  <si>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</si>
  <si>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</si>
  <si>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</si>
  <si>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központi költségvetést megillető része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</si>
  <si>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</si>
  <si>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</si>
  <si>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</si>
  <si>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</si>
  <si>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</si>
  <si>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</si>
  <si>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</si>
  <si>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</si>
  <si>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</si>
  <si>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</si>
  <si>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</si>
  <si>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</si>
  <si>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</si>
  <si>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</si>
  <si>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</si>
  <si>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</si>
  <si>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</si>
  <si>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</si>
  <si>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</si>
  <si>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</si>
  <si>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</si>
  <si>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</si>
  <si>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</si>
  <si>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</si>
  <si>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</si>
  <si>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</si>
  <si>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</si>
  <si>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</si>
  <si>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</si>
  <si>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</si>
  <si>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</si>
  <si>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</si>
  <si>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</si>
  <si>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</si>
  <si>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- Kamatbevételek államháztartáson belülről</t>
  </si>
  <si>
    <t>- Befektetési jegyek kamatbevételei</t>
  </si>
  <si>
    <t>- Fedezeti ügyletek kamatbevételei</t>
  </si>
  <si>
    <t>- Egyéb kamatbevételek</t>
  </si>
  <si>
    <t>B408. Kamatbevételek</t>
  </si>
  <si>
    <t>- Részesedések értékesítéséhez kapcsolódó realizált nyereség</t>
  </si>
  <si>
    <t>- Hitelviszonyt megtestesítő értékpapírok értékesítési nyeresége</t>
  </si>
  <si>
    <t>- Hitelviszonyt megtestesítő értékpapírok kibocsátási nyeresége</t>
  </si>
  <si>
    <t>- Valuta és devíza eszközök realizált árfolyamnyeresége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</si>
  <si>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</si>
  <si>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</si>
  <si>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</si>
  <si>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</si>
  <si>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</si>
  <si>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</si>
  <si>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</si>
  <si>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</si>
  <si>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</si>
  <si>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</si>
  <si>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</si>
  <si>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</si>
  <si>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</si>
  <si>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</si>
  <si>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</si>
  <si>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</si>
  <si>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</si>
  <si>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</si>
  <si>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</si>
  <si>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</si>
  <si>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</si>
  <si>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</si>
  <si>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</si>
  <si>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</si>
  <si>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 xml:space="preserve">      - temetéshez nyújtott pénzbeli önkormányzati segély</t>
  </si>
  <si>
    <t xml:space="preserve">      - nem temetéshez nyújtott pénzbeli önkormányzati segély</t>
  </si>
  <si>
    <t xml:space="preserve">      - temetéshez nyújtott természetbeni önkormányzati segély</t>
  </si>
  <si>
    <t xml:space="preserve">      - nem temetéshez nyújtott természetbeni önkormányzati segély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</si>
  <si>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</si>
  <si>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</si>
  <si>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</si>
  <si>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</si>
  <si>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</si>
  <si>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</si>
  <si>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</si>
  <si>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r>
      <t>A KÖLTSÉGVETÉSI ÉVET KÖVETŐ HÁROM ÉVRE</t>
    </r>
    <r>
      <rPr>
        <i/>
        <sz val="12"/>
        <rFont val="Times New Roman"/>
        <family val="1"/>
      </rPr>
      <t xml:space="preserve"> (adatok ezer Ft-ban)</t>
    </r>
  </si>
  <si>
    <t>2013. évi határozat</t>
  </si>
  <si>
    <t>2014. évi határozat</t>
  </si>
  <si>
    <t>Végleges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</si>
  <si>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</si>
  <si>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</si>
  <si>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</si>
  <si>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</si>
  <si>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KULTURÁLIS, EGÉSZSÉGÜGYI JUTTATÁSAI,</t>
  </si>
  <si>
    <t>SZOCIÁLIS ÉS KEGYELETI TÁMOGATÁSAI</t>
  </si>
  <si>
    <t>Éves keretösszeg (Ft)</t>
  </si>
  <si>
    <t>Köztisztviselők juttatásai</t>
  </si>
  <si>
    <t>1. Szociális támogatás</t>
  </si>
  <si>
    <t>1.1. Rendkívüli helyzetre való tekintettel</t>
  </si>
  <si>
    <t>1.2. Temetési segély</t>
  </si>
  <si>
    <t>2. Illetményelőleg</t>
  </si>
  <si>
    <t>Juttatások összesen</t>
  </si>
  <si>
    <t>Nyugállományú köztisztviselők támogatása</t>
  </si>
  <si>
    <t>1. Szociális és kegyeleti támogatás</t>
  </si>
  <si>
    <t>Támogatások összesen</t>
  </si>
  <si>
    <t>Juttatások és támogatások összesen</t>
  </si>
  <si>
    <t>RÉDICSI KÖZÖS ÖNKORMÁNYZATI HIVATAL</t>
  </si>
  <si>
    <t xml:space="preserve">   - választásra</t>
  </si>
  <si>
    <t>- központi költségvetési szervektől</t>
  </si>
  <si>
    <t xml:space="preserve">   - Rédics</t>
  </si>
  <si>
    <t xml:space="preserve">      - </t>
  </si>
  <si>
    <t>Felhalmozási kiadások mindösszesen</t>
  </si>
  <si>
    <t>ÖNKORMÁNYZAT KÖLTSÉGVETÉSI SZERV NÉLKÜL</t>
  </si>
  <si>
    <t>011220 Adó-, vám- és jövedéki igazgatás</t>
  </si>
  <si>
    <t>016010 Országgyűlési, önkormányzati és európai parlamenti képviselőválasztásokhoz kapcsolódó tevékenységek</t>
  </si>
  <si>
    <t>(: Szép Zsuzsanna :)</t>
  </si>
  <si>
    <t>címzetes főjegyző</t>
  </si>
  <si>
    <t>Saját bevétel 50 %-ánál figyelmen kívül hagyható, tárgyévet terhelő kötelezettség</t>
  </si>
  <si>
    <t>Kezesség- illetve garanciavállalásból fennálló kötelezettség az érvényesíthetőség végéig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</si>
  <si>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</si>
  <si>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</si>
  <si>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</si>
  <si>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</si>
  <si>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</si>
  <si>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</si>
  <si>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</si>
  <si>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</si>
  <si>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2015. évi határozat</t>
  </si>
  <si>
    <t>2015. évi rendelet</t>
  </si>
  <si>
    <r>
      <t>1. RÉDICS KÖZSÉG ÖNKORMÁNYZATA 2015. ÉVI KÖLTSÉGVETÉSÉNEK BEVÉTELEI ÉS KIADÁSAI</t>
    </r>
    <r>
      <rPr>
        <i/>
        <sz val="12"/>
        <color indexed="8"/>
        <rFont val="Times New Roman"/>
        <family val="1"/>
      </rPr>
      <t xml:space="preserve"> (adatok ezer Ft-ban)</t>
    </r>
  </si>
  <si>
    <r>
      <t>2. RÉDICS KÖZSÉG ÖNKORMÁNYZATA 2015. ÉVI KÖLTSÉGVETÉSÉNEK BEVÉTELEI ÉS KIADÁSAI KÖLTSÉGVETÉSI SZERV NÉLKÜL</t>
    </r>
    <r>
      <rPr>
        <i/>
        <sz val="12"/>
        <color indexed="8"/>
        <rFont val="Times New Roman"/>
        <family val="1"/>
      </rPr>
      <t xml:space="preserve"> (adatok ezer Ft-ban)</t>
    </r>
  </si>
  <si>
    <r>
      <t>3. RÉDICSI KÖZÖS ÖNKORMÁNYZATI HIVATAL 2015. ÉVI KÖLTSÉGVETÉSÉNEK BEVÉTELEI ÉS KIADÁSAI</t>
    </r>
    <r>
      <rPr>
        <i/>
        <sz val="12"/>
        <color indexed="8"/>
        <rFont val="Times New Roman"/>
        <family val="1"/>
      </rPr>
      <t xml:space="preserve"> (adatok ezer Ft-ban)</t>
    </r>
  </si>
  <si>
    <t xml:space="preserve">2015. ÉVI SAJÁT BEVÉTELEI, TOVÁBBÁ ADÓSSÁGOT KELETKEZTETŐ </t>
  </si>
  <si>
    <t>2014-ben befolyt, 2015-ben átutalt talajterhelési díj</t>
  </si>
  <si>
    <r>
      <t>2015. ÉVI KÖLTSÉGVETÉSE</t>
    </r>
    <r>
      <rPr>
        <i/>
        <sz val="12"/>
        <color indexed="8"/>
        <rFont val="Times New Roman"/>
        <family val="1"/>
      </rPr>
      <t xml:space="preserve"> (adatok ezer Ft-ban)</t>
    </r>
  </si>
  <si>
    <t>KÖZTISZTVISELŐK 2015. ÉVI SZOCIÁLIS, JÓLÉTI</t>
  </si>
  <si>
    <t xml:space="preserve">2013. Tény </t>
  </si>
  <si>
    <t>2014. várható tény</t>
  </si>
  <si>
    <t>2015. terv</t>
  </si>
  <si>
    <t>Egyes működési kiadások összesen</t>
  </si>
  <si>
    <r>
      <t xml:space="preserve"> 2015. ÉVI KÖLTSÉGVETÉSÉNEK BEVÉTELEI </t>
    </r>
    <r>
      <rPr>
        <i/>
        <sz val="12"/>
        <rFont val="Times New Roman"/>
        <family val="1"/>
      </rPr>
      <t>(adatok ezer Ft-ban)</t>
    </r>
  </si>
  <si>
    <r>
      <t xml:space="preserve"> 2015. ÉVI KÖLTSÉGVETÉSÉNEK KIADÁSAI </t>
    </r>
    <r>
      <rPr>
        <i/>
        <sz val="12"/>
        <rFont val="Times New Roman"/>
        <family val="1"/>
      </rPr>
      <t>(adatok ezer Ft-ban)</t>
    </r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</si>
  <si>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2015. december 31.</t>
    </r>
  </si>
  <si>
    <t xml:space="preserve">   - települési támogatás</t>
  </si>
  <si>
    <t xml:space="preserve">     - pénzbeli települési támogatás</t>
  </si>
  <si>
    <t xml:space="preserve">        -  rendkívüli települési támogatás (pénzbeli)</t>
  </si>
  <si>
    <t xml:space="preserve">        -  lakhatáshoz kapcsolódó rendszeres kiadások viseléséhez nyújtott települési támogatás (pénzbeli)</t>
  </si>
  <si>
    <t xml:space="preserve">        -  gyógyszerkiadások viseléséhez nyújtott települési támogatás (pénzbeli)</t>
  </si>
  <si>
    <t xml:space="preserve">        -  gyermek fogadásához nyújtott települési támogatás (pénzbeli)</t>
  </si>
  <si>
    <t xml:space="preserve">        -  temetéshez nyújtott települési támogatás (pénzbeli)</t>
  </si>
  <si>
    <t xml:space="preserve">        -  fűtési támogatás (pénzbeli)</t>
  </si>
  <si>
    <t xml:space="preserve">        -  karácsonyi támogatás (pénzbeli)</t>
  </si>
  <si>
    <t xml:space="preserve">        -  gyermekek karácsonyi támogatása (pénzbeli)</t>
  </si>
  <si>
    <t xml:space="preserve">        -  tankönyv- és iskoláztatási támogatás (pénzbeli)</t>
  </si>
  <si>
    <t xml:space="preserve">        -  térítési díj támogatás (pénzbeli)</t>
  </si>
  <si>
    <t xml:space="preserve">        -  eseti gyógyszertámogatás (pénzbeli)</t>
  </si>
  <si>
    <t xml:space="preserve">        -  kórházi ápolási támogatás (pénzbeli)</t>
  </si>
  <si>
    <t xml:space="preserve">     - természetbeni települési támogatás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</si>
  <si>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</si>
  <si>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</si>
  <si>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</si>
  <si>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</si>
  <si>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</si>
  <si>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</si>
  <si>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</si>
  <si>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</si>
  <si>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</si>
  <si>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</si>
  <si>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2014. évi rendelet</t>
  </si>
  <si>
    <t>K5021. A helyi önkormányzatok előző évi elszámolásából származó kiadások</t>
  </si>
  <si>
    <t>K5022. A helyi önkormányzatok törvényi előíráson alapuló befizetései</t>
  </si>
  <si>
    <t>K5023. Egyéb elvonások, befizetések</t>
  </si>
  <si>
    <t>K513. Tartalékok</t>
  </si>
  <si>
    <t>K512. Egyéb működési célú támogatások államháztartáson kívülre</t>
  </si>
  <si>
    <t>B115. Működési célú költségvetési támogatások és kiegészítő támogatások</t>
  </si>
  <si>
    <t>B116. Elszámolásból származó bevételek</t>
  </si>
  <si>
    <t xml:space="preserve">B411. Egyéb működési bevételek </t>
  </si>
  <si>
    <t>B410. Biztosító által fizetett kártérítés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</si>
  <si>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</si>
  <si>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</si>
  <si>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</si>
  <si>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</si>
  <si>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B817. Lekötött bankbetétek megszüntetése</t>
  </si>
  <si>
    <t>- B8111. Hosszú lejáratú hitelek, kölcsönök felvétele pénzügyi vállalkozástól</t>
  </si>
  <si>
    <t>- B8113. Rövid lejáratú hitelek, kölcsönök felvétele pénzügyi vállalkozástól</t>
  </si>
  <si>
    <t>- K9111. Hosszú lejáratú hitelek, kölcsönök törlesztése pénzügyi vállalkozásnak</t>
  </si>
  <si>
    <t>- K9113. Rövid lejáratú hitelek, kölcsönök törlesztése pénzügyi vállalkozásnak</t>
  </si>
  <si>
    <t>- K916. Szabad pénzeszközök lekötött bankbetétként elhelyezése</t>
  </si>
  <si>
    <t xml:space="preserve">   - Munkaerőpiaci Alap Start munka mintaprogram</t>
  </si>
  <si>
    <t xml:space="preserve">   - Munkaerőpiaci Alap (közfoglalkoztatás) hosszabb időtart.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</si>
  <si>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</si>
  <si>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</si>
  <si>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</si>
  <si>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 xml:space="preserve">   - Tü. szertár 2013. évi elsz.</t>
  </si>
  <si>
    <t>- fejezeti kezelésű előirányzatoktól EU-s programok és azon hazai társfinanszírozása</t>
  </si>
  <si>
    <t xml:space="preserve"> - Nemz. Rehab. És Szoc. Hivatal (TÁMOP)</t>
  </si>
  <si>
    <t>- egyéb fejezeti kezelésű előirányzat</t>
  </si>
  <si>
    <t xml:space="preserve"> - prémium évek program</t>
  </si>
  <si>
    <t>- központi kezelésű előirányzat</t>
  </si>
  <si>
    <t xml:space="preserve"> - Kieg. GYEV Erzsébet  utalvány</t>
  </si>
  <si>
    <t xml:space="preserve">   - Vis maior támogatás I. út helyreállítás:</t>
  </si>
  <si>
    <t xml:space="preserve">   - Vis maior támogatás II.</t>
  </si>
  <si>
    <t xml:space="preserve">  - Kerékpárút helyreállítás</t>
  </si>
  <si>
    <t>- Önkormányzattól:</t>
  </si>
  <si>
    <t>- társulástól átvét</t>
  </si>
  <si>
    <t xml:space="preserve">  - óvoda felújítás</t>
  </si>
  <si>
    <t xml:space="preserve">  - NKA Tájház felújítása</t>
  </si>
  <si>
    <t xml:space="preserve">  - EMVA tám. Kultúr.</t>
  </si>
  <si>
    <t>- sírhely</t>
  </si>
  <si>
    <t>- szállásdíj</t>
  </si>
  <si>
    <t>- brigád tevékenysége</t>
  </si>
  <si>
    <t xml:space="preserve">   - telefon</t>
  </si>
  <si>
    <t xml:space="preserve">   - közvilágítás</t>
  </si>
  <si>
    <t xml:space="preserve">  - visszetérítendő kölcsön lakosságtól</t>
  </si>
  <si>
    <t xml:space="preserve">  - háztartásoktól virágosításra</t>
  </si>
  <si>
    <t xml:space="preserve">  - Rédics és Vonz. Alapítvány rendezv.</t>
  </si>
  <si>
    <t xml:space="preserve">  - lakáscélú kölcsön</t>
  </si>
  <si>
    <t xml:space="preserve"> reprezentáció</t>
  </si>
  <si>
    <t>041232 Start-munka program - Rehab.</t>
  </si>
  <si>
    <t>041232 Start-munka mintaprogram</t>
  </si>
  <si>
    <t>045160 Közutak, hidak, alagutak üzemelt., fenntart. Vis maior II:</t>
  </si>
  <si>
    <t xml:space="preserve"> személyhez nem köthető reprezentáció</t>
  </si>
  <si>
    <t>082091 Közművelődés - közösségi és társadalmi részvétel fejlesztése Sátorral kapcsolatos kiad.</t>
  </si>
  <si>
    <t xml:space="preserve"> - Temető parkoló kialakítás</t>
  </si>
  <si>
    <t xml:space="preserve"> - Mulcsázó beszerzés</t>
  </si>
  <si>
    <t xml:space="preserve"> - Hidak helyreállítás vis maior II.</t>
  </si>
  <si>
    <t xml:space="preserve"> - Út helyreállítás: vis maior II.</t>
  </si>
  <si>
    <t xml:space="preserve"> - Patak helyreállítása vis maior II.</t>
  </si>
  <si>
    <t xml:space="preserve"> - Épületek helyreállítása vis maior II.</t>
  </si>
  <si>
    <t xml:space="preserve"> - Út helyreállítás vis maior I.</t>
  </si>
  <si>
    <t xml:space="preserve"> - Közös sátor ponyva felújítás</t>
  </si>
  <si>
    <t xml:space="preserve">   - óvodai hozzájárulás 2015.</t>
  </si>
  <si>
    <t xml:space="preserve">   - iskolai étkeztetéshez hozzájárulás 2015.</t>
  </si>
  <si>
    <t xml:space="preserve">   - falugondnok 2015.</t>
  </si>
  <si>
    <t xml:space="preserve"> - lakosságnak kölcsön</t>
  </si>
  <si>
    <t xml:space="preserve">  - Polgárőrség</t>
  </si>
  <si>
    <t xml:space="preserve">  - Sportegyesület</t>
  </si>
  <si>
    <t xml:space="preserve">   - iskolaegészségügyi ellátás támog.</t>
  </si>
  <si>
    <t xml:space="preserve">      - 2015. évi központi támogatás hivatal működtetéséhez</t>
  </si>
  <si>
    <t xml:space="preserve">   - 2014. évi át nem utalt hozzájárulás</t>
  </si>
  <si>
    <t>- Esküvő tartása</t>
  </si>
  <si>
    <t xml:space="preserve">   - Telefondíj továbbszámlázása</t>
  </si>
  <si>
    <t>A költségvetési hiány belső finanszírozására szolgáló finanszírozási bevételek</t>
  </si>
  <si>
    <t xml:space="preserve"> - Számítógép beszerzés</t>
  </si>
  <si>
    <t>RÉDICS KÖZSÉG ÖNKORMÁNYZATA 2015. ÉVI KÖLTSÉGVETÉSÉNEK</t>
  </si>
  <si>
    <r>
      <t>Rédics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2015. költségvetési évet követő három évre várható összegét az alábbiak szerint állapítja meg: 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</si>
  <si>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Soós Endréné polgármester</t>
    </r>
  </si>
  <si>
    <t>(: Soós Endréné :)</t>
  </si>
  <si>
    <t xml:space="preserve">RÉDICS KÖZSÉG ÖNKORMÁNYZATA </t>
  </si>
  <si>
    <t>RÉDICS KÖZSÉG ÖNKORMÁNYZATA ÁLTAL VAGY HOZZÁJÁRULÁSÁVAL</t>
  </si>
  <si>
    <t xml:space="preserve"> - Ingatlan vásárlás</t>
  </si>
  <si>
    <t xml:space="preserve"> - Traktor beszerzés</t>
  </si>
  <si>
    <t xml:space="preserve"> - Fűnyíró traktor Start munka mintaprogram</t>
  </si>
  <si>
    <t xml:space="preserve"> - Ivóvízhálózat</t>
  </si>
  <si>
    <t xml:space="preserve"> - Szennyvízhálózat</t>
  </si>
  <si>
    <t xml:space="preserve"> - Tájház felújítás NKA támogatás</t>
  </si>
  <si>
    <t xml:space="preserve"> - Művelődési Ház nyílászáró felújítás</t>
  </si>
  <si>
    <t xml:space="preserve"> - Óvoda felújítás</t>
  </si>
  <si>
    <t xml:space="preserve"> - Program használati jog vásárlás</t>
  </si>
  <si>
    <t xml:space="preserve"> - Kisértékű inforatikai tárgyi eszköz</t>
  </si>
  <si>
    <t xml:space="preserve"> - Informatikai eszköznek nem minősülő egyéb kisértékű tárgyi eszköz</t>
  </si>
  <si>
    <t>Rédics Község Önkormányzata Képviselő-testületének  25/2015.(II.17.) határozata az önkormányzat saját bevételeinek és adósságot keletkeztető ügyleteiből eredő fizetési kötelezettségeinek a költségvetési évet követő három évre várható összegének megállapításáról</t>
  </si>
  <si>
    <r>
      <t xml:space="preserve">RÉDICS KÖZSÉG ÖNKORMÁNYZATA TÖBBÉVES KIHATÁSSAL JÁRÓ FELADATAI </t>
    </r>
    <r>
      <rPr>
        <i/>
        <sz val="12"/>
        <color indexed="8"/>
        <rFont val="Times New Roman"/>
        <family val="1"/>
      </rPr>
      <t>(adatok ezer Ft-ban)</t>
    </r>
  </si>
  <si>
    <t>Ár és belvízvédelem</t>
  </si>
  <si>
    <t>Zöldterület kezelés</t>
  </si>
  <si>
    <t>2014.</t>
  </si>
  <si>
    <t>011130 Önkormányzatok és önkormányzati hivatalok jogalkotó és általános igazgatási tevékenysége Képviselői t. díj</t>
  </si>
  <si>
    <t>083050 Televízió-műsor szolgáltatása és támogatása</t>
  </si>
  <si>
    <r>
      <t xml:space="preserve">1. Program, projekt megnevezése: </t>
    </r>
    <r>
      <rPr>
        <b/>
        <sz val="12"/>
        <rFont val="Times New Roman"/>
        <family val="1"/>
      </rPr>
      <t>Közösségi busz beszerzése</t>
    </r>
  </si>
  <si>
    <t>Tény</t>
  </si>
  <si>
    <t>RÉDICS KÖZSÉG ÖNKORMÁNYZATA 2013-2015. ÉVI MŰKÖDÉSI ÉS FELHALMOZÁSI</t>
  </si>
  <si>
    <t>A költségvetési hiány belső finanszírozására 
szolgáló finanszírozási bevételek</t>
  </si>
  <si>
    <r>
      <t xml:space="preserve">Rédics Község Önkormányzata 2015. évi közvetett támogatásai </t>
    </r>
    <r>
      <rPr>
        <i/>
        <sz val="12"/>
        <rFont val="Times New Roman"/>
        <family val="1"/>
      </rPr>
      <t>(adatok ezer Ft-ban)</t>
    </r>
  </si>
  <si>
    <r>
      <t xml:space="preserve">RÉDICS KÖZSÉG ÖNKORMÁNYZATA 2015. ÉVI ELŐIRÁNYZAT-FELHASZNÁLÁSI TERVE </t>
    </r>
    <r>
      <rPr>
        <i/>
        <sz val="11"/>
        <rFont val="Times New Roman"/>
        <family val="1"/>
      </rPr>
      <t>(adatok ezer Ft-ban)</t>
    </r>
  </si>
  <si>
    <t>Összesen:</t>
  </si>
  <si>
    <t>ÁFA befiz. műk. Célú befiz.</t>
  </si>
  <si>
    <t>Egyéb dologi kiadások: Elsz. Követő évben történt visszafizetés</t>
  </si>
  <si>
    <t xml:space="preserve">   - 2014. évi elszámolás:</t>
  </si>
  <si>
    <t xml:space="preserve">        - Óvodai hozzájárulás szakmai </t>
  </si>
  <si>
    <t xml:space="preserve">        - Gyermekétkeztetés</t>
  </si>
  <si>
    <t xml:space="preserve">   - ZALAVÍZ Rrt. Vízdíj támog. 2014. évi</t>
  </si>
  <si>
    <t xml:space="preserve">   - Nemzeti Kulturális Alaptól (Szlovén pályázat)</t>
  </si>
  <si>
    <t xml:space="preserve">   - Magyar Nemzeti Művelődési Intézet Lendva</t>
  </si>
  <si>
    <t xml:space="preserve"> - Egyéb külföldinek: </t>
  </si>
  <si>
    <t xml:space="preserve"> - Előző évi bérkompenzáció</t>
  </si>
  <si>
    <t>- bérkompenzáció támogatása</t>
  </si>
  <si>
    <t xml:space="preserve"> - Ágazati pótlék</t>
  </si>
  <si>
    <t>- Fém hulladék:</t>
  </si>
  <si>
    <t xml:space="preserve">   - Egyéb, árvíz kapcsán kifiz. Szla visszautalása</t>
  </si>
  <si>
    <t xml:space="preserve">      - Bérkompenzáció:</t>
  </si>
  <si>
    <t xml:space="preserve">      - 2014.-2015. évi bérkompenzáció</t>
  </si>
  <si>
    <t xml:space="preserve">   - Bérkompenzáció Falug. Gosztola</t>
  </si>
  <si>
    <t xml:space="preserve">   - Ágazati pótlék falug. </t>
  </si>
  <si>
    <t xml:space="preserve">        - gyermek fogadásához kapcs. Támog.</t>
  </si>
  <si>
    <t xml:space="preserve">        - gyógyszerkiadás viseléséhez nyújt. Tám.</t>
  </si>
  <si>
    <t xml:space="preserve">        - lakáshoz jutást segítő támog.</t>
  </si>
  <si>
    <t xml:space="preserve"> - Egyéb vállalkozásnak  átadás választás miatt</t>
  </si>
  <si>
    <t>O</t>
  </si>
  <si>
    <t>P</t>
  </si>
  <si>
    <t>R</t>
  </si>
  <si>
    <t xml:space="preserve">        - Rendkívűli települési támog. </t>
  </si>
  <si>
    <t xml:space="preserve"> - Munkahelyvéd.akcióterv. Összefügg. Befiz. (55 év feletti munk.elv.)</t>
  </si>
  <si>
    <t xml:space="preserve">   - Bérkompenzáció óvoda</t>
  </si>
  <si>
    <t xml:space="preserve"> - Kisértékű tárgyi eszköz: kerékpár beszerzése</t>
  </si>
  <si>
    <t xml:space="preserve"> - Kisértékű tárgyi eszköz: bozótvágó beszerzése</t>
  </si>
  <si>
    <t>Vis maior támogatás Önerő Lendvadedes Önkormányzatnak</t>
  </si>
  <si>
    <t xml:space="preserve">   - Egyéb költségvisszatérítés (temetési költség)</t>
  </si>
  <si>
    <t xml:space="preserve">  - Sportegyesület Íjász szakosztály</t>
  </si>
  <si>
    <t xml:space="preserve"> - Óvodáztatási támog. </t>
  </si>
  <si>
    <t xml:space="preserve">        - Óvodába járási támogatás</t>
  </si>
  <si>
    <t>S</t>
  </si>
  <si>
    <t>T</t>
  </si>
  <si>
    <t>U</t>
  </si>
  <si>
    <t>W</t>
  </si>
  <si>
    <t>X</t>
  </si>
  <si>
    <t>Y</t>
  </si>
  <si>
    <t xml:space="preserve"> - Kompresszor beszerzés Start munka mintaprogram</t>
  </si>
  <si>
    <t>Mód. 08.12.</t>
  </si>
  <si>
    <t xml:space="preserve"> - Szennyvíz hozz. Befiz (Plébános)</t>
  </si>
  <si>
    <t xml:space="preserve"> - Víz hozz. Befiz (Plébános)</t>
  </si>
  <si>
    <t xml:space="preserve">   - Munkaerőpiaci Alap Nyári diákmunka</t>
  </si>
  <si>
    <t xml:space="preserve">   - utiköltségt megtérítése </t>
  </si>
  <si>
    <t xml:space="preserve">      - Adatszolgáltatást javító int.</t>
  </si>
  <si>
    <t xml:space="preserve">      - Önkormányzatok hozzájárulása</t>
  </si>
  <si>
    <t>Mosógép vásárlás</t>
  </si>
  <si>
    <t xml:space="preserve">   - rendkívűli szoc. Tám</t>
  </si>
  <si>
    <t xml:space="preserve">   - szociális célú tüzelő vásárlás</t>
  </si>
  <si>
    <t xml:space="preserve"> -Önkorm. Adatszolg. Javítása</t>
  </si>
  <si>
    <t xml:space="preserve">      - önkormányzati hozzájárulás saját erő</t>
  </si>
  <si>
    <t xml:space="preserve">      - önkormányzati hozzájárulás támog. Adatszolg. Min. jav.</t>
  </si>
  <si>
    <t xml:space="preserve">   - Ágazati pótlék kieg.  falug. </t>
  </si>
  <si>
    <t xml:space="preserve">   - ZALAVÍZ Rrt. Vízdíj támog. 2015. évi</t>
  </si>
  <si>
    <t xml:space="preserve"> - Szoc.kieg. Ágazati pótlék</t>
  </si>
  <si>
    <t xml:space="preserve"> - Sörasztal és pad</t>
  </si>
  <si>
    <t xml:space="preserve"> - Mosógép</t>
  </si>
  <si>
    <t xml:space="preserve"> - Iróasztal LED lámpa</t>
  </si>
  <si>
    <t xml:space="preserve"> - Kültéri állólámpa</t>
  </si>
  <si>
    <t>081045 Szabadidősport-(rekreációs sport)tevékenység és támogatása</t>
  </si>
  <si>
    <t>Q</t>
  </si>
  <si>
    <t>V</t>
  </si>
  <si>
    <t>Z</t>
  </si>
  <si>
    <t>Mód. 12.31.</t>
  </si>
  <si>
    <t>Tény 12.31.</t>
  </si>
  <si>
    <t xml:space="preserve">hivatalban finanszirozás </t>
  </si>
  <si>
    <t xml:space="preserve">Pénzkészlet </t>
  </si>
  <si>
    <t>Nyító</t>
  </si>
  <si>
    <t>Bev</t>
  </si>
  <si>
    <t>Kiad</t>
  </si>
  <si>
    <t>366*</t>
  </si>
  <si>
    <t>367*</t>
  </si>
  <si>
    <t>Záró</t>
  </si>
  <si>
    <t>041237 Közfoglalkoztatási mintaprogram Start munka</t>
  </si>
  <si>
    <t xml:space="preserve">   - Villanyhálózat felúj megtérítése fenntartónak</t>
  </si>
  <si>
    <t>-Tűzoltóautó értékesítése</t>
  </si>
  <si>
    <t>B8141 Államháztartáson belüli megelőlegezések</t>
  </si>
  <si>
    <t xml:space="preserve">  - Rédics és Vonz. Alapítvány támogatási különbözet visszautalása</t>
  </si>
  <si>
    <t>óvodaáfa befiz dologiról</t>
  </si>
  <si>
    <t xml:space="preserve">   - Közművelődési érdekeltségnövelő tám</t>
  </si>
  <si>
    <t>066010 Zöldterület-kezelés- rehabilitációs foglalkoztatás</t>
  </si>
  <si>
    <t>Telj. %-a</t>
  </si>
  <si>
    <t>RÉDICS  KÖZSÉG ÖNKORMÁNYZATA</t>
  </si>
  <si>
    <t>Önkor-mányzat</t>
  </si>
  <si>
    <t>Hivatal</t>
  </si>
  <si>
    <t>Alaptevékenység költségvetési bevételei</t>
  </si>
  <si>
    <t>Alaptevékenység költségvetési kiadásai</t>
  </si>
  <si>
    <t>I.Alaptevékenység költségvetési egyenlege</t>
  </si>
  <si>
    <t>Alaptevékenység finanszírozási bevételei</t>
  </si>
  <si>
    <t>Alaptevékenység finanszírozási kiadásai</t>
  </si>
  <si>
    <t>II. Alaptevékenység finanszírozási egyenlege</t>
  </si>
  <si>
    <t xml:space="preserve">A) Alaptevékenység maradványa </t>
  </si>
  <si>
    <t>Vállalkozási tevékenység költségvetési bevételei</t>
  </si>
  <si>
    <t>Vállalkozási tevékenység költségvetési kiadásai</t>
  </si>
  <si>
    <t>III. Vállalkozási tevékenység költségvetési egyenlege</t>
  </si>
  <si>
    <t>Vállalkozási tevékenységfinanszírozási bevételei</t>
  </si>
  <si>
    <t>Vállalkozási tevékenység finanszírozási kiadásai</t>
  </si>
  <si>
    <t>IV. Vállalkozási tevékenység finanszírozási egyenlege</t>
  </si>
  <si>
    <t>B.) Vállalkozási tevékenység maradványa</t>
  </si>
  <si>
    <t>C.) Összes maradvány</t>
  </si>
  <si>
    <t>D.) Alaptevékenység kötelezettségvállalással terhelt maradványa</t>
  </si>
  <si>
    <t>E.) Alaptevékenység szabad maradványa</t>
  </si>
  <si>
    <t>F.) Vállalkozási tevékenységet terhelő befizetési kötelezettség</t>
  </si>
  <si>
    <t>G.) Vállalkozási tevékenység felhasználható maradványa</t>
  </si>
  <si>
    <r>
      <t xml:space="preserve">2015. ÉVI MARADVÁNYKIMUTATÁSA </t>
    </r>
    <r>
      <rPr>
        <i/>
        <sz val="12"/>
        <rFont val="Times New Roman"/>
        <family val="1"/>
      </rPr>
      <t xml:space="preserve"> (adatok ezer Ft-ban)</t>
    </r>
  </si>
  <si>
    <t>Tény 2015. 12.31.</t>
  </si>
  <si>
    <t>RÉDICS KÖZSÉG ÖNKORMÁNYZATA</t>
  </si>
  <si>
    <r>
      <t>2015. DECEMBER 31-I KÖNYVVITELI MÉRLEGÉNEK FŐBB ADATAI</t>
    </r>
    <r>
      <rPr>
        <i/>
        <sz val="12"/>
        <color indexed="8"/>
        <rFont val="Times New Roman"/>
        <family val="1"/>
      </rPr>
      <t xml:space="preserve">  (adatok Ft-ban)</t>
    </r>
  </si>
  <si>
    <t>Önkormányzat</t>
  </si>
  <si>
    <t>Rédicsi Közös Önkormányzati Hivatal</t>
  </si>
  <si>
    <t>ESZKÖZÖK</t>
  </si>
  <si>
    <t>A) Nemzeti vagyonba tartozó befektetett eszközök</t>
  </si>
  <si>
    <t>B) Nemzeti vagyonba tartozó forgóeszközök</t>
  </si>
  <si>
    <t>C) Pénzeszközök</t>
  </si>
  <si>
    <t>D) Követelések</t>
  </si>
  <si>
    <t>E) Egyéb sajátos eszközoldali elszámolások</t>
  </si>
  <si>
    <t>F) Aktív időbeli elhatárolások</t>
  </si>
  <si>
    <t>ESZKÖZÖK összesen</t>
  </si>
  <si>
    <t>FORRÁSOK</t>
  </si>
  <si>
    <t>G) Saját tőke</t>
  </si>
  <si>
    <t>H) Kötelezettségek</t>
  </si>
  <si>
    <t>I) Kincstári számlavezetéssel kapcsolatos elszámolások</t>
  </si>
  <si>
    <t>J) Passzív időbeli elhatárolások</t>
  </si>
  <si>
    <t>FORRÁSOK összesen</t>
  </si>
  <si>
    <t>FORRÁSOK ÖSSZESEN:</t>
  </si>
  <si>
    <t xml:space="preserve">    3. Halasztott eredményszemléletű bevételek</t>
  </si>
  <si>
    <t xml:space="preserve">    2 Költségek, ráfordítások passzív időbeli elh</t>
  </si>
  <si>
    <t xml:space="preserve">    1. Eredményszeml bevételek passzív időbeli elh</t>
  </si>
  <si>
    <t>J. PASSZÍV IDÓBELI ELHATÁROLÁSOK</t>
  </si>
  <si>
    <t>I. KINCSTÁRI SZÁMLAVEZETÉSSEL KAPCSOLATOS ELSZÁMOLÁSOK</t>
  </si>
  <si>
    <t>H. KÖTELEZETTSÉGEK ÖSSZESEN</t>
  </si>
  <si>
    <t xml:space="preserve">     3. Más szervezetet megillető bevételek</t>
  </si>
  <si>
    <t xml:space="preserve">     1. Kapott előlegek</t>
  </si>
  <si>
    <t>H/III. kötelezettségjellegű sajátos elszámolások</t>
  </si>
  <si>
    <t xml:space="preserve">     - ebből áht belüli megelőlegezések visszafizetése</t>
  </si>
  <si>
    <t xml:space="preserve">     9. Ktgv évet köv esed kötel finanszírozási kiadásokra</t>
  </si>
  <si>
    <t xml:space="preserve">     7. Ktgv évet köv esed kötel felújításokra</t>
  </si>
  <si>
    <t xml:space="preserve">     6. Ktgv évet köv esed kötel beruházásokra</t>
  </si>
  <si>
    <t xml:space="preserve">     5. Ktgv évet köv esd kötel egyéb működési kiadásokra</t>
  </si>
  <si>
    <t xml:space="preserve">     4. Ktgv évet köv esed kötel ellátottak pénzbeli juttatásaira</t>
  </si>
  <si>
    <t xml:space="preserve">     3. Ktgv évet köv esed kötel dologi kiadásra</t>
  </si>
  <si>
    <t xml:space="preserve">     2. Ktgv évet köv esed kötel munkaadót terh járulékokra</t>
  </si>
  <si>
    <t xml:space="preserve">     1. Ktgv évet köv esed kötel személyi jutatásokra</t>
  </si>
  <si>
    <t>H/II. Költségvetési évet követően esedékes kötelezettségek</t>
  </si>
  <si>
    <t xml:space="preserve">     ebből rövid lejáratú hitelek, kölcsönök</t>
  </si>
  <si>
    <t xml:space="preserve">     9. Ktgv évben esed kötel finanszirozási kiadásokra</t>
  </si>
  <si>
    <t xml:space="preserve">     7. Ktgv évben esed kötel felújításokra</t>
  </si>
  <si>
    <t xml:space="preserve">     6. Ktgv évben esed kötel beruházásokra</t>
  </si>
  <si>
    <t xml:space="preserve">     5. Ktgv évben esd kötel egyéb működési kiadásokra</t>
  </si>
  <si>
    <t xml:space="preserve">     4. Ktgv évben esed kötel ellátottak pénzbeli juttatásaira</t>
  </si>
  <si>
    <t xml:space="preserve">     3. Ktgv évben esed kötel dologi kiadásra</t>
  </si>
  <si>
    <t xml:space="preserve">     2. Ktgv évben esed kötel munkaadót terh járulékokra</t>
  </si>
  <si>
    <t xml:space="preserve">     1. Ktgv évben esed kötel személyi jutatásokra</t>
  </si>
  <si>
    <t>H/I. Költségvetési évben esedékes kötelezettségek</t>
  </si>
  <si>
    <t xml:space="preserve">     VI. Mérleg szerinti eredmény</t>
  </si>
  <si>
    <t xml:space="preserve">     IV. Felhalmozott eredmény</t>
  </si>
  <si>
    <t xml:space="preserve">     III. Egyéb eszközök induláskori értéke és változásai</t>
  </si>
  <si>
    <t xml:space="preserve">     II. Nemzeti vagyon változásai</t>
  </si>
  <si>
    <t xml:space="preserve">     I. Nemzeti vagyon induláskori értéke</t>
  </si>
  <si>
    <t>G.) SAJÁT TŐKE</t>
  </si>
  <si>
    <t>FORRÁSOK:</t>
  </si>
  <si>
    <t>ESZKÖZÖK ÖSSZESEN:</t>
  </si>
  <si>
    <t xml:space="preserve">    3. Halasztott ráfordítások</t>
  </si>
  <si>
    <t xml:space="preserve">    2. Költségek, ráfordítások aktív időbeli elh</t>
  </si>
  <si>
    <t xml:space="preserve">    1. Eredményszeml bevételek aktív időbeli elh</t>
  </si>
  <si>
    <t>F. AKTÍV IDŐBELI ELHATÁROLÓDÁSOK</t>
  </si>
  <si>
    <t>E. EGYÉB SAJÁTOS ESZKÖZOLDALI ELSZÁMOLÁSOK</t>
  </si>
  <si>
    <t>D. KÖVETELÉSEK ÖSSZESEN:</t>
  </si>
  <si>
    <t xml:space="preserve">    4. Forgótőke elszámolása</t>
  </si>
  <si>
    <t xml:space="preserve">    - ebből egyéb adott előlegek</t>
  </si>
  <si>
    <t xml:space="preserve">    - ebből foglalkoztatottaknak adottt előlegek</t>
  </si>
  <si>
    <t xml:space="preserve">    - ebből beruházásokra adott előlegek</t>
  </si>
  <si>
    <t xml:space="preserve">    1. Adott előlegek</t>
  </si>
  <si>
    <t>D/III. Követelés jellegű sajátos elszámolások</t>
  </si>
  <si>
    <t xml:space="preserve">    8. Ktgv évet köv esdékes köv finanszírozási bevételre</t>
  </si>
  <si>
    <t xml:space="preserve">    - ebből felh vtér támogatások, kölcsönök áht kívül</t>
  </si>
  <si>
    <t xml:space="preserve">    7. Ktgv évet köv esedékes köv felhalm c átvett pénzeszk</t>
  </si>
  <si>
    <t xml:space="preserve">    - ebből műk vtér támogatások, kölcsönök áht kívül</t>
  </si>
  <si>
    <t xml:space="preserve">    6. Ktgv évet köv esedékes köv műk c átvett pénzeszk</t>
  </si>
  <si>
    <t xml:space="preserve">    4. Ktgv évet követően esedékes köv műk bevételre</t>
  </si>
  <si>
    <t>D/II. Költségvetési évet követően esdékes követelések</t>
  </si>
  <si>
    <t xml:space="preserve">    8. Ktgv évben esdékes köv finanszírozási bevételre</t>
  </si>
  <si>
    <t xml:space="preserve">    7. Ktgv évben esedékes köv felhalm c átvett pénzeszk</t>
  </si>
  <si>
    <t xml:space="preserve">    6. Ktgv évben esedékes köv műk c átvett pénzeszk</t>
  </si>
  <si>
    <t xml:space="preserve">    5. Ktgv évben esdékes köv felhalmozási bevételre </t>
  </si>
  <si>
    <t xml:space="preserve">    4. Ktgv évben esedékes köv működési bevételre</t>
  </si>
  <si>
    <t xml:space="preserve">    3. Ktgv évben esedékes követelés közhatalmi bevételre</t>
  </si>
  <si>
    <t>D/I. Költségvetési évben esedékes követelések</t>
  </si>
  <si>
    <t xml:space="preserve">    III. Forintszámlák</t>
  </si>
  <si>
    <t xml:space="preserve">    II. Pénztárak, csekkek, betétkönyvek</t>
  </si>
  <si>
    <t>C. Pénzeszközök:</t>
  </si>
  <si>
    <t>B. NEMZETI VAGYONBA TARTOZÓ FORGÓESZKÖZÖK</t>
  </si>
  <si>
    <t xml:space="preserve">    2. Forg célú hitelv megt értékpapírok</t>
  </si>
  <si>
    <t>B/II. Értékpapírok:</t>
  </si>
  <si>
    <t xml:space="preserve">    1. Vásárolt készletek</t>
  </si>
  <si>
    <t>B/I. Készletek</t>
  </si>
  <si>
    <t>A.NEMZETI VAGYONBA TARTOZÓ BEFEKTETETT ESZKÖZÖK ÖSSZESEN:</t>
  </si>
  <si>
    <t xml:space="preserve">    1. Koncesszióba, vagyonkezelésbe adott eszközök</t>
  </si>
  <si>
    <t>A/IV. Koncesszióba, vagyonkezelésbe adott eszközök</t>
  </si>
  <si>
    <t xml:space="preserve">    1. Tartós részesedések</t>
  </si>
  <si>
    <t>A/III. Befektetett pénzügyi eszközök</t>
  </si>
  <si>
    <t xml:space="preserve">    4. Beruházások, felújítások</t>
  </si>
  <si>
    <t xml:space="preserve">    2. Gépek, berendezések, felszerelések, járművek</t>
  </si>
  <si>
    <t xml:space="preserve">    1. Ingatlanok és kapcsolódó vagyon értékű jogok</t>
  </si>
  <si>
    <t>A/II. Tárgyi eszközök</t>
  </si>
  <si>
    <t xml:space="preserve">   2. Szellemi termékek</t>
  </si>
  <si>
    <t xml:space="preserve">   1. Vagyon értékű jogok</t>
  </si>
  <si>
    <t>A/I. Immateriális javak</t>
  </si>
  <si>
    <t>ESZKÖZÖK:</t>
  </si>
  <si>
    <r>
      <t xml:space="preserve">1. KIMUTATÁS RÉDICS ÖNKORMÁNYZAT VAGYONÁRÓL - </t>
    </r>
    <r>
      <rPr>
        <i/>
        <sz val="12"/>
        <rFont val="Times New Roman CE"/>
        <family val="0"/>
      </rPr>
      <t>(adatok Ft-ban)</t>
    </r>
  </si>
  <si>
    <t xml:space="preserve">Mérlegben nem szereplő tételek összesen: </t>
  </si>
  <si>
    <t>Épületek</t>
  </si>
  <si>
    <t>Beépített építési telek</t>
  </si>
  <si>
    <t>AHT belül vagyonkezelésbe adott a hivatal mérlegében nem szereplő tárgyi eszközök:</t>
  </si>
  <si>
    <t>Tárgyi eszközök összesen:</t>
  </si>
  <si>
    <t>Vagyonkezelésre átad összesen:</t>
  </si>
  <si>
    <t>Gépek, berendezések, felsz, járművek</t>
  </si>
  <si>
    <t>Ingatlanok</t>
  </si>
  <si>
    <t>Vagyonkezelésbe adott eszközök</t>
  </si>
  <si>
    <t>Jármű összesen:</t>
  </si>
  <si>
    <t>Jármű 0-ra írt</t>
  </si>
  <si>
    <t>Jármű</t>
  </si>
  <si>
    <t>Gép berendezés összesen:</t>
  </si>
  <si>
    <t xml:space="preserve">0-ra leirt gép berendezés </t>
  </si>
  <si>
    <t>Egyéb gép berendezés</t>
  </si>
  <si>
    <t>0-ra írt informatikai gép</t>
  </si>
  <si>
    <t>Informatikai, irányítástech gépek</t>
  </si>
  <si>
    <t>Ingatlanok összesen:</t>
  </si>
  <si>
    <t>Építmények</t>
  </si>
  <si>
    <t>Földterületek összesen:</t>
  </si>
  <si>
    <t>Egyéb földterületek</t>
  </si>
  <si>
    <t>Közterület, temető</t>
  </si>
  <si>
    <t>Út, árok</t>
  </si>
  <si>
    <t>Külterületi termőföld</t>
  </si>
  <si>
    <t>Belterületi kert</t>
  </si>
  <si>
    <t>Szabad építési telek</t>
  </si>
  <si>
    <t>Nettó érték</t>
  </si>
  <si>
    <t>Écs</t>
  </si>
  <si>
    <t>Bruttó érték</t>
  </si>
  <si>
    <t>Forgalomképes</t>
  </si>
  <si>
    <t>Korlátozottan forgalomképes</t>
  </si>
  <si>
    <t>Nemzetgazdasági szempontból kiemelt jelentőségű</t>
  </si>
  <si>
    <t>Forgalomképtelen</t>
  </si>
  <si>
    <r>
      <t>2015. DECEMBER 31.</t>
    </r>
    <r>
      <rPr>
        <b/>
        <i/>
        <sz val="12"/>
        <rFont val="Times New Roman CE"/>
        <family val="1"/>
      </rPr>
      <t xml:space="preserve"> - </t>
    </r>
    <r>
      <rPr>
        <i/>
        <sz val="12"/>
        <rFont val="Times New Roman CE"/>
        <family val="0"/>
      </rPr>
      <t>(adatok Ft-ban)</t>
    </r>
  </si>
  <si>
    <t>1.1. KIMUTATÁS RÉDICSI KÖZÖS ÖNKORMÁNYZATI HIVATAL TÁRGYI ESZKÖZEIRŐL</t>
  </si>
  <si>
    <t>Gép berendezés felszerelés</t>
  </si>
  <si>
    <t>1.1. KIMUTATÁS RÉDICS ÖNKORMÁNYZAT TÁRGYI ESZKÖZEIRŐL</t>
  </si>
  <si>
    <t>0-ra írt egyéb gép összesen:</t>
  </si>
  <si>
    <t>Rack szekrény</t>
  </si>
  <si>
    <t>Riasztó berendezés</t>
  </si>
  <si>
    <t>Gép berendezés forgalomképes</t>
  </si>
  <si>
    <t>0-ra írt ügyvitel technikai gép összesen:</t>
  </si>
  <si>
    <t>Notrebook Lenovo Ideapad</t>
  </si>
  <si>
    <t>Notebook Toshiba Satelite</t>
  </si>
  <si>
    <t>Notebook Asus</t>
  </si>
  <si>
    <t>Samsung Notebook</t>
  </si>
  <si>
    <t xml:space="preserve">Notebook </t>
  </si>
  <si>
    <t xml:space="preserve">Aficíó másológép </t>
  </si>
  <si>
    <t xml:space="preserve">Epson mátrixnyomtató </t>
  </si>
  <si>
    <t>Ügyvitel technikai gép 0-ra írt forgalomképes</t>
  </si>
  <si>
    <t>Ügyvitel technikai gép összesen:</t>
  </si>
  <si>
    <t>Stihl aljnövényzet tisztító</t>
  </si>
  <si>
    <t>Szerver HP Prof</t>
  </si>
  <si>
    <t>Ügyvitel technikai gép forgalomképes</t>
  </si>
  <si>
    <t>0-ra írt ügyviteltechnikai gép össz:</t>
  </si>
  <si>
    <t>Notebook Toshiba</t>
  </si>
  <si>
    <t>Számítógép</t>
  </si>
  <si>
    <t>Notebook Acer</t>
  </si>
  <si>
    <t xml:space="preserve">THOSIBApojektor </t>
  </si>
  <si>
    <t xml:space="preserve">Számítógép </t>
  </si>
  <si>
    <t>Ügyvitel tech. Gép forgalomképes</t>
  </si>
  <si>
    <t xml:space="preserve">Toyota Hiace Glass </t>
  </si>
  <si>
    <t xml:space="preserve">Pótkocsi CMG </t>
  </si>
  <si>
    <t xml:space="preserve">EB-8/82 pótkocsi </t>
  </si>
  <si>
    <t>0-RA LEIRT JÁRMŰ Forg-képes</t>
  </si>
  <si>
    <t>Sörasztal és pad garnitura</t>
  </si>
  <si>
    <t xml:space="preserve">Sátor </t>
  </si>
  <si>
    <t>Vitrin üvegtetejű</t>
  </si>
  <si>
    <t>Paraván 220*100 cm</t>
  </si>
  <si>
    <t>Asztal Aries</t>
  </si>
  <si>
    <t>Dekorációs vitrin</t>
  </si>
  <si>
    <t>Bozótvágó Maruyama</t>
  </si>
  <si>
    <t>Előszobabútor garnitúra</t>
  </si>
  <si>
    <t xml:space="preserve">Konyhabútor garnitúra </t>
  </si>
  <si>
    <t xml:space="preserve">Szobabútor garnitúra </t>
  </si>
  <si>
    <t>Elektrovaria Special</t>
  </si>
  <si>
    <t>Zongora</t>
  </si>
  <si>
    <t>MTD fűnyírótraktor</t>
  </si>
  <si>
    <t xml:space="preserve">Templomcsillár </t>
  </si>
  <si>
    <t>Videó kamera NV-G975</t>
  </si>
  <si>
    <t>Házi mozi szett SC-HT845</t>
  </si>
  <si>
    <t xml:space="preserve">Vezeték nélküli mikrofon </t>
  </si>
  <si>
    <t>Vérnyomásmérő</t>
  </si>
  <si>
    <t xml:space="preserve">Keverőpult, hangfal </t>
  </si>
  <si>
    <t xml:space="preserve">Panasonic tv </t>
  </si>
  <si>
    <t>Televízió Panasonic</t>
  </si>
  <si>
    <t xml:space="preserve">BPL 220/3 kombinátor </t>
  </si>
  <si>
    <t xml:space="preserve">FCT2500 függ tárcsa </t>
  </si>
  <si>
    <t>BFE 3 eke 131239</t>
  </si>
  <si>
    <t xml:space="preserve">Szárzúzó </t>
  </si>
  <si>
    <t xml:space="preserve">Kamera állvánnyal </t>
  </si>
  <si>
    <t>Risztó rendszer</t>
  </si>
  <si>
    <t xml:space="preserve">Szinpad világosító </t>
  </si>
  <si>
    <t xml:space="preserve">Riasztó rendszer </t>
  </si>
  <si>
    <t>Gép berendezés 0-ra írt</t>
  </si>
  <si>
    <t>Volswagen kombi</t>
  </si>
  <si>
    <t>Jármű forgalomképes</t>
  </si>
  <si>
    <t>Szárzúzó és mulcsázó</t>
  </si>
  <si>
    <t xml:space="preserve">Fűnyírótraktor 4838M </t>
  </si>
  <si>
    <t>Traktor MTZ 80</t>
  </si>
  <si>
    <t>Büfé berendezési tárgyak</t>
  </si>
  <si>
    <t>Hangkeverő Peavey</t>
  </si>
  <si>
    <t>Elektromos 3 aknás sűtő</t>
  </si>
  <si>
    <t>FG 300 műtrágyaszóró</t>
  </si>
  <si>
    <t>Burgonyakoptató</t>
  </si>
  <si>
    <t>Defibrillátor</t>
  </si>
  <si>
    <t>Hőlégsterilizátor</t>
  </si>
  <si>
    <t>Laryngoscop</t>
  </si>
  <si>
    <t>Műszerszekrény</t>
  </si>
  <si>
    <t>RK 165 fűkasza</t>
  </si>
  <si>
    <t>FS 400 aljnövénytisztító</t>
  </si>
  <si>
    <t>Panasonic videókamera</t>
  </si>
  <si>
    <t>Elektromos sütő</t>
  </si>
  <si>
    <t>Gépek berendezések</t>
  </si>
  <si>
    <t>RÉDICS ÖNKORMÁNYZAT</t>
  </si>
  <si>
    <t>Értékcsökkenés</t>
  </si>
  <si>
    <r>
      <t>2015. DECEMBER 31.</t>
    </r>
    <r>
      <rPr>
        <b/>
        <i/>
        <sz val="10"/>
        <rFont val="Arial "/>
        <family val="0"/>
      </rPr>
      <t xml:space="preserve"> - </t>
    </r>
    <r>
      <rPr>
        <i/>
        <sz val="10"/>
        <rFont val="Arial "/>
        <family val="0"/>
      </rPr>
      <t>(adatok Ft-ban)</t>
    </r>
  </si>
  <si>
    <t>100.000 FT ÉRTÉKET MEGHALADÓ GÉPEIRŐL, BERENDEZÉSEIRŐL</t>
  </si>
  <si>
    <t>1.2. KIMUTATÁS RÉDICS ÖNKORMÁNYZAT</t>
  </si>
  <si>
    <t>Folyamatban lévő beruházás összesen:</t>
  </si>
  <si>
    <t>Hivatal összesen:</t>
  </si>
  <si>
    <t>Községek háza</t>
  </si>
  <si>
    <t>Önkormányzat összesen:</t>
  </si>
  <si>
    <t>Tájház felújítása</t>
  </si>
  <si>
    <t>Rédics Önkormányzat</t>
  </si>
  <si>
    <t>Beruházás összege</t>
  </si>
  <si>
    <t>Beruházás megnevezése</t>
  </si>
  <si>
    <t>FOLYAMATBAN LÉVŐ BERUHÁZÁSAIRÓL</t>
  </si>
  <si>
    <t>1.3. KIMUTATÁS RÉDICS ÖNKORMÁNYZAT</t>
  </si>
  <si>
    <t>Forgatási célú hitelviszonyt megtestesítő értékpapírok</t>
  </si>
  <si>
    <t>Kárpótlási jegy</t>
  </si>
  <si>
    <t>Befektetett pénzügyi eszközök összesen:</t>
  </si>
  <si>
    <t>Egyéb tartós részesedés</t>
  </si>
  <si>
    <t>Érték</t>
  </si>
  <si>
    <t xml:space="preserve"> ÁLLOMÁNYÁRÓL</t>
  </si>
  <si>
    <t>BEFEKTETETT PÉNZÜGYI ESZKÖZEINEK</t>
  </si>
  <si>
    <t>1.4. KIMUTATÁS RÉDICS ÖNKORMÁNYZAT</t>
  </si>
  <si>
    <t>Követelések összesen:</t>
  </si>
  <si>
    <t>Követelés jellegű elszámolások:</t>
  </si>
  <si>
    <t>Forgótőke</t>
  </si>
  <si>
    <t>Egyéb adott előleg</t>
  </si>
  <si>
    <t>Adott előkeg foglalkoztatottaknak</t>
  </si>
  <si>
    <t>Költségvetési évet követően esdékes követelés:</t>
  </si>
  <si>
    <t>Követelés működési bevételre:</t>
  </si>
  <si>
    <t>Ktgv évben esedékes követelés:</t>
  </si>
  <si>
    <t>Követelés felhalmozási célú visszatérítendő kölcsönre</t>
  </si>
  <si>
    <t>Követelés működési célú visszatérítendő kölcsönre</t>
  </si>
  <si>
    <t xml:space="preserve">Követelés közhatalmi bevételre: </t>
  </si>
  <si>
    <t>Talajterhelési díj</t>
  </si>
  <si>
    <t>Pótlék</t>
  </si>
  <si>
    <t>ebből önkormányzatot megillető (40%)</t>
  </si>
  <si>
    <t>Gépjárműadó bruttó összeg</t>
  </si>
  <si>
    <t>Iparűzési adó</t>
  </si>
  <si>
    <t>Magánszemélyek kommunális adója</t>
  </si>
  <si>
    <t>Adósok:</t>
  </si>
  <si>
    <t>Mérlegben kimutatott követelés</t>
  </si>
  <si>
    <t>Elszámolt 
értékvesztés</t>
  </si>
  <si>
    <t>Követelés
 összesen</t>
  </si>
  <si>
    <t>KÖVETELÉSEINEK ÁLLOMÁNYÁRÓL</t>
  </si>
  <si>
    <t>1.5. KIMUTATÁS RÉDICS ÖNKORMÁNYZAT</t>
  </si>
  <si>
    <t>Kötelezettségek összesen:</t>
  </si>
  <si>
    <t>Más szervezetet megillető bevétel</t>
  </si>
  <si>
    <t>Kapott előlegek</t>
  </si>
  <si>
    <t>Költségvetési évet követően esdékes kötelezettségek összesen:</t>
  </si>
  <si>
    <t>ÁHT belüli megelőlegezések (állami előleg)</t>
  </si>
  <si>
    <t>Kötelezettség dologi kiadásra</t>
  </si>
  <si>
    <t>Kötségvetési évben esedékes kötelezettség összesen:</t>
  </si>
  <si>
    <t>Kötelezettség felújításra</t>
  </si>
  <si>
    <t>2016. február 28.</t>
  </si>
  <si>
    <t>2015. december 31.</t>
  </si>
  <si>
    <r>
      <rPr>
        <b/>
        <sz val="12"/>
        <rFont val="Times New Roman CE"/>
        <family val="0"/>
      </rPr>
      <t xml:space="preserve"> ÁLLOMÁNYÁRÓL </t>
    </r>
    <r>
      <rPr>
        <b/>
        <i/>
        <sz val="12"/>
        <rFont val="Times New Roman CE"/>
        <family val="1"/>
      </rPr>
      <t xml:space="preserve">- </t>
    </r>
    <r>
      <rPr>
        <i/>
        <sz val="12"/>
        <rFont val="Times New Roman CE"/>
        <family val="0"/>
      </rPr>
      <t>(adatok Ft-ban)</t>
    </r>
  </si>
  <si>
    <t xml:space="preserve"> KÖTELEZETTSÉGEINEK </t>
  </si>
  <si>
    <t>1.6. KIMUTATÁS RÉDICS ÖNKORMÁNYZAT</t>
  </si>
  <si>
    <t>Lakóház, népi</t>
  </si>
  <si>
    <t>Jegyzék adatai:</t>
  </si>
  <si>
    <t>Rédics, Petőfi u. 2. szám (2 hrsz.)</t>
  </si>
  <si>
    <t>Cím, hrsz.:</t>
  </si>
  <si>
    <r>
      <t xml:space="preserve">Lakóház </t>
    </r>
    <r>
      <rPr>
        <i/>
        <sz val="12"/>
        <rFont val="Times New Roman"/>
        <family val="1"/>
      </rPr>
      <t>(tájház)</t>
    </r>
  </si>
  <si>
    <t>Név:</t>
  </si>
  <si>
    <t>10853</t>
  </si>
  <si>
    <t>Törzsszám:</t>
  </si>
  <si>
    <t>Műemléki védettség alatt álló ingatlan:</t>
  </si>
  <si>
    <t>2015. DECEMBER 31.</t>
  </si>
  <si>
    <t>régészeti leletek, kép- és hangarchívumok, gyűjtemények, kulturális javak) ÁLLOMÁNYA</t>
  </si>
  <si>
    <t xml:space="preserve">(a szakmai nyilvántartásokban szereplő képzőművészeti alkotások, </t>
  </si>
  <si>
    <t xml:space="preserve">KÜLÖN JOGSZABÁLY ALAPJÁN ÉRTÉK NÉLKÜL NYILVÁNTARTOTT ESZKÖZÖK </t>
  </si>
  <si>
    <t>1.7. RÉDICS ÖNKORMÁNYZAT TULAJDONÁBAN LÉVŐ,</t>
  </si>
  <si>
    <t>Teljesen 0-ig leírt eszk bruttó érték</t>
  </si>
  <si>
    <t>Eszközök nettó értéke</t>
  </si>
  <si>
    <t>Értékcsökenés összesen:</t>
  </si>
  <si>
    <t>Terven felüli écs csökkenés</t>
  </si>
  <si>
    <t>Terven felüli écs növekedés</t>
  </si>
  <si>
    <t>Écs csökkenés</t>
  </si>
  <si>
    <t>Écs növekedés</t>
  </si>
  <si>
    <t>értékcsökkenés nyító állomány</t>
  </si>
  <si>
    <t>Bruttó érték összesen:</t>
  </si>
  <si>
    <t>Összes csökkenés</t>
  </si>
  <si>
    <t>Egyéb csökkenés</t>
  </si>
  <si>
    <t>Külsősárdi kerékpárút vaygoncsökkenése helyreállítás vagyonmegosztása miatt megállapodás szerint</t>
  </si>
  <si>
    <t>Aktív állomány csökkenése leíródás miatt</t>
  </si>
  <si>
    <t>Ivóvízvezeték felújítása előző évi felújítás, 2015. évi pénzügyi teljesítés</t>
  </si>
  <si>
    <t>Ktgv szerv társ alapításkori átadás, vagyonkez adás miatti átadás, vagyonkez jog visszaadása</t>
  </si>
  <si>
    <t>Térítésmentes átadás</t>
  </si>
  <si>
    <t>Hiány, selejtezés, megsemmisülés</t>
  </si>
  <si>
    <t>Motoros kasza selejtezés</t>
  </si>
  <si>
    <t>Bozótvágó selejtezés</t>
  </si>
  <si>
    <t>Értékesítés</t>
  </si>
  <si>
    <t>Tűzoltóautó értékesítés</t>
  </si>
  <si>
    <t>Földterület értékesítés</t>
  </si>
  <si>
    <t>Összes növekedés</t>
  </si>
  <si>
    <t>Egyéb növekedés</t>
  </si>
  <si>
    <t>Ivóvízvezeték felújítás pénzügyileg nem teljesült</t>
  </si>
  <si>
    <t>0-ra írt állomány növekedése leíródás miatt</t>
  </si>
  <si>
    <t>Tűzoltóautó átvétele Tűzoltóegyesülettől</t>
  </si>
  <si>
    <t>Szennyvíz ingatlan felújítás</t>
  </si>
  <si>
    <t>Szennyvíz gép felújítás</t>
  </si>
  <si>
    <t>Alapításkori átvétel, vagyonkez vétel miatti átv, vagyonkez jog vvét</t>
  </si>
  <si>
    <t>Térítésmentes átvétel</t>
  </si>
  <si>
    <t>Kivett lakóház udvar 394 hrsz átvétele</t>
  </si>
  <si>
    <t>Beruházásokból, felújításokból aktívált érték</t>
  </si>
  <si>
    <t>Ivóvízvezeték felújítás</t>
  </si>
  <si>
    <t>Vis maior helyreállítás 324 hrsz árok</t>
  </si>
  <si>
    <t>Vis maior helyreállítás 418/1 hrsz árok</t>
  </si>
  <si>
    <t>Vis maior helyreállítás 418/1 hrsz híd</t>
  </si>
  <si>
    <t>Vis maior helyreállítás 81 hrsz Pozsonyi u</t>
  </si>
  <si>
    <t>Vis maior helyreállítás 378/2 hrsz ú</t>
  </si>
  <si>
    <t>Vis maior helyreállítás 378/1 hrsz út</t>
  </si>
  <si>
    <t>Vis maior helyreállítás 075 hrsz út</t>
  </si>
  <si>
    <t>Vis maior helyreállítás 071 hrsz út</t>
  </si>
  <si>
    <t>Vis maior helyreállítás 043 hrsz út</t>
  </si>
  <si>
    <t>Vis maior helyreállítás 843 hrsz út</t>
  </si>
  <si>
    <t>Vis maior helyreállítás 798 hrsz út</t>
  </si>
  <si>
    <t>Vis maior helyreállítás 1424 hrsz út</t>
  </si>
  <si>
    <t>Vis maior helyreállítás 0126 hrsz út</t>
  </si>
  <si>
    <t>Vis maior helyreállítás 417 hrsz Petőfi u</t>
  </si>
  <si>
    <t>Vis maior helyreállítás 0152 hrsz út</t>
  </si>
  <si>
    <t>Vis maior helyreállítás Külsősárdi kerékpárút</t>
  </si>
  <si>
    <t>Vis maior helyreállítás 332/2 hrsz Vasút u</t>
  </si>
  <si>
    <t>Vis maior helyreállítás fogorvosi rendelő</t>
  </si>
  <si>
    <t>Vis maior helyreállítás hivatal</t>
  </si>
  <si>
    <t>Vis maior helyreállítás raktár, műhely</t>
  </si>
  <si>
    <t>Óvoda villamoshálózat felújítása</t>
  </si>
  <si>
    <t>Állólámpa vásárlás</t>
  </si>
  <si>
    <t>Kompresszor vásárlás</t>
  </si>
  <si>
    <t>Bozótvágó beszerzés</t>
  </si>
  <si>
    <t>Kerékpár vásárlás</t>
  </si>
  <si>
    <t>Sörasztal, sörpad garnitura beszerzés</t>
  </si>
  <si>
    <t>Szárzúzó és mulcsázó beszerzés</t>
  </si>
  <si>
    <t>Fűnyírótraktor vásárlás</t>
  </si>
  <si>
    <t>Traktor vásárlás</t>
  </si>
  <si>
    <t>Nem aktívált felújítás</t>
  </si>
  <si>
    <t>Tájház fvis maior helyreállítás</t>
  </si>
  <si>
    <t>Immateriális javak beszerzése, nem aktívált beruházás</t>
  </si>
  <si>
    <t>Tárgyévi nyító állomány</t>
  </si>
  <si>
    <t>Mindösszesen</t>
  </si>
  <si>
    <t>Koncesszióba, vagyonkezelésbe adott eszközök</t>
  </si>
  <si>
    <t>Beruházások és felújítások</t>
  </si>
  <si>
    <t>Gépek berend, felszerelések, járművek</t>
  </si>
  <si>
    <t>Ingatlanok és kapcs vagyon ért jogok</t>
  </si>
  <si>
    <t>Immateriális
javak</t>
  </si>
  <si>
    <r>
      <t xml:space="preserve">2. RÉDICS ÖNKORMÁNYZAT TÁRGYI ESZKÖZEINEK ALAKULÁSA 2015. ÉVBEN - </t>
    </r>
    <r>
      <rPr>
        <i/>
        <sz val="12"/>
        <rFont val="Times New Roman CE"/>
        <family val="0"/>
      </rPr>
      <t>(adatok Ft-ban)</t>
    </r>
  </si>
  <si>
    <t>Népességnyilvántartó selejtezés</t>
  </si>
  <si>
    <t>NOD 32 selejtezése</t>
  </si>
  <si>
    <t>Komplett PC vásárlás</t>
  </si>
  <si>
    <t xml:space="preserve">Nyomtató beszerzés </t>
  </si>
  <si>
    <t>Szünetmentes vásárlás</t>
  </si>
  <si>
    <t>Eset NOD 32 beszerzés</t>
  </si>
  <si>
    <t>Szoftver MS Office 2013</t>
  </si>
  <si>
    <t>Szoftver Win 8.1</t>
  </si>
  <si>
    <r>
      <t xml:space="preserve">2. RÉDICSI KÖZÖS ÖNKORMÁNYZATI HIVATAL TÁRGYI ESZKÖZEINEK ALAKULÁSA 2015. ÉVBEN - </t>
    </r>
    <r>
      <rPr>
        <i/>
        <sz val="12"/>
        <rFont val="Times New Roman CE"/>
        <family val="0"/>
      </rPr>
      <t>(adatok Ft-ban)</t>
    </r>
  </si>
  <si>
    <t>Összes részesedés</t>
  </si>
  <si>
    <t>2015.12.31-i állomány</t>
  </si>
  <si>
    <t>2014.12.31-i állomány</t>
  </si>
  <si>
    <t>Zalavíz RT. Törzsrészvény</t>
  </si>
  <si>
    <t>Határparkoló KHT törzsbetét</t>
  </si>
  <si>
    <t>2015. évi változás</t>
  </si>
  <si>
    <r>
      <t>RÉSZESEDÉSEINEK 2015. ÉVI ALAKULÁSA</t>
    </r>
    <r>
      <rPr>
        <i/>
        <sz val="12"/>
        <color indexed="8"/>
        <rFont val="Times New Roman"/>
        <family val="1"/>
      </rPr>
      <t xml:space="preserve">  (adatok Ft-ban)</t>
    </r>
  </si>
  <si>
    <r>
      <t xml:space="preserve">RÉDICS KÖZSÉG ÖNKORMÁNYZATA 2015. ÉVI PÉNZESZKÖZ VÁLTOZÁSÁNAK BEMUTATÁSA </t>
    </r>
    <r>
      <rPr>
        <i/>
        <sz val="11"/>
        <rFont val="Times New Roman"/>
        <family val="1"/>
      </rPr>
      <t>(adatok  Ft-ban)</t>
    </r>
  </si>
  <si>
    <t>Nyitó pénzkészlet 2015.01.01-én</t>
  </si>
  <si>
    <t>Sajátos elszámolások</t>
  </si>
  <si>
    <r>
      <t xml:space="preserve">2. Program, projekt megnevezése: </t>
    </r>
    <r>
      <rPr>
        <b/>
        <sz val="12"/>
        <rFont val="Times New Roman"/>
        <family val="1"/>
      </rPr>
      <t>Megváltozott munkaképességű emberek rehabilitációjának és foglalkoztatásának elősegítése</t>
    </r>
  </si>
  <si>
    <t xml:space="preserve">2/a. Program, projekt összes kiadása </t>
  </si>
  <si>
    <t>2/ba. Saját forrás</t>
  </si>
  <si>
    <t>2/bb. Európai uniós támogatás (hazai társfinsnszírozással)</t>
  </si>
  <si>
    <t>2/bc. Egyéb forrás</t>
  </si>
  <si>
    <t>2/b. Összes forrás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</si>
</sst>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#,##0.0"/>
  </numFmts>
  <fonts count="11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10"/>
      <name val="Times New Roman CE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i/>
      <sz val="12"/>
      <name val="Times New Roman CE"/>
      <family val="0"/>
    </font>
    <font>
      <b/>
      <sz val="9"/>
      <name val="Arial CE"/>
      <family val="0"/>
    </font>
    <font>
      <b/>
      <sz val="8"/>
      <name val="Arial CE"/>
      <family val="0"/>
    </font>
    <font>
      <b/>
      <sz val="9"/>
      <name val="Times New Roman CE"/>
      <family val="1"/>
    </font>
    <font>
      <sz val="9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7"/>
      <name val="Arial CE"/>
      <family val="0"/>
    </font>
    <font>
      <sz val="7"/>
      <name val="Arial CE"/>
      <family val="0"/>
    </font>
    <font>
      <b/>
      <i/>
      <sz val="12"/>
      <name val="Times New Roman CE"/>
      <family val="1"/>
    </font>
    <font>
      <sz val="10"/>
      <name val="Arial "/>
      <family val="0"/>
    </font>
    <font>
      <b/>
      <sz val="10"/>
      <name val="Arial "/>
      <family val="0"/>
    </font>
    <font>
      <b/>
      <i/>
      <sz val="10"/>
      <name val="Arial "/>
      <family val="0"/>
    </font>
    <font>
      <i/>
      <sz val="10"/>
      <name val="Arial 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3"/>
      <name val="Arial CE"/>
      <family val="0"/>
    </font>
    <font>
      <b/>
      <sz val="13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sz val="10"/>
      <name val="Times New Roman CE"/>
      <family val="1"/>
    </font>
    <font>
      <i/>
      <sz val="10"/>
      <name val="Times New Roman"/>
      <family val="1"/>
    </font>
    <font>
      <i/>
      <sz val="10"/>
      <name val="Arial CE"/>
      <family val="0"/>
    </font>
    <font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sz val="12"/>
      <color indexed="62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sz val="12"/>
      <color theme="3" tint="0.39998000860214233"/>
      <name val="Times New Roman"/>
      <family val="1"/>
    </font>
    <font>
      <b/>
      <sz val="14"/>
      <color theme="1"/>
      <name val="Times New Roman"/>
      <family val="1"/>
    </font>
    <font>
      <sz val="12"/>
      <color theme="4"/>
      <name val="Times New Roman"/>
      <family val="1"/>
    </font>
    <font>
      <sz val="9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7" fillId="20" borderId="0" applyNumberFormat="0" applyBorder="0" applyAlignment="0" applyProtection="0"/>
    <xf numFmtId="0" fontId="87" fillId="21" borderId="0" applyNumberFormat="0" applyBorder="0" applyAlignment="0" applyProtection="0"/>
    <xf numFmtId="0" fontId="87" fillId="22" borderId="0" applyNumberFormat="0" applyBorder="0" applyAlignment="0" applyProtection="0"/>
    <xf numFmtId="0" fontId="87" fillId="23" borderId="0" applyNumberFormat="0" applyBorder="0" applyAlignment="0" applyProtection="0"/>
    <xf numFmtId="0" fontId="87" fillId="24" borderId="0" applyNumberFormat="0" applyBorder="0" applyAlignment="0" applyProtection="0"/>
    <xf numFmtId="0" fontId="87" fillId="25" borderId="0" applyNumberFormat="0" applyBorder="0" applyAlignment="0" applyProtection="0"/>
    <xf numFmtId="0" fontId="88" fillId="26" borderId="1" applyNumberFormat="0" applyAlignment="0" applyProtection="0"/>
    <xf numFmtId="0" fontId="89" fillId="0" borderId="0" applyNumberFormat="0" applyFill="0" applyBorder="0" applyAlignment="0" applyProtection="0"/>
    <xf numFmtId="0" fontId="90" fillId="0" borderId="2" applyNumberFormat="0" applyFill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2" fillId="0" borderId="0" applyNumberFormat="0" applyFill="0" applyBorder="0" applyAlignment="0" applyProtection="0"/>
    <xf numFmtId="0" fontId="9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0" fillId="28" borderId="7" applyNumberFormat="0" applyFont="0" applyAlignment="0" applyProtection="0"/>
    <xf numFmtId="0" fontId="96" fillId="29" borderId="0" applyNumberFormat="0" applyBorder="0" applyAlignment="0" applyProtection="0"/>
    <xf numFmtId="0" fontId="97" fillId="30" borderId="8" applyNumberFormat="0" applyAlignment="0" applyProtection="0"/>
    <xf numFmtId="0" fontId="98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0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31" borderId="0" applyNumberFormat="0" applyBorder="0" applyAlignment="0" applyProtection="0"/>
    <xf numFmtId="0" fontId="102" fillId="32" borderId="0" applyNumberFormat="0" applyBorder="0" applyAlignment="0" applyProtection="0"/>
    <xf numFmtId="0" fontId="103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418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10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81" applyFont="1" applyFill="1" applyBorder="1" applyAlignment="1">
      <alignment horizontal="center" vertical="center" wrapText="1"/>
      <protection/>
    </xf>
    <xf numFmtId="3" fontId="4" fillId="33" borderId="10" xfId="81" applyNumberFormat="1" applyFont="1" applyFill="1" applyBorder="1" applyAlignment="1">
      <alignment horizontal="right" vertical="center" wrapText="1"/>
      <protection/>
    </xf>
    <xf numFmtId="3" fontId="4" fillId="33" borderId="10" xfId="81" applyNumberFormat="1" applyFont="1" applyFill="1" applyBorder="1" applyAlignment="1">
      <alignment horizontal="center" vertical="center" wrapText="1"/>
      <protection/>
    </xf>
    <xf numFmtId="0" fontId="4" fillId="33" borderId="10" xfId="81" applyFont="1" applyFill="1" applyBorder="1" applyAlignment="1">
      <alignment horizontal="left" vertical="center" wrapText="1"/>
      <protection/>
    </xf>
    <xf numFmtId="0" fontId="3" fillId="33" borderId="10" xfId="81" applyFont="1" applyFill="1" applyBorder="1" applyAlignment="1">
      <alignment horizontal="left" vertical="center" wrapText="1"/>
      <protection/>
    </xf>
    <xf numFmtId="0" fontId="5" fillId="33" borderId="10" xfId="81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81" applyNumberFormat="1" applyFont="1" applyFill="1" applyBorder="1" applyAlignment="1">
      <alignment horizontal="right" vertical="center" wrapText="1"/>
      <protection/>
    </xf>
    <xf numFmtId="3" fontId="3" fillId="33" borderId="10" xfId="81" applyNumberFormat="1" applyFont="1" applyFill="1" applyBorder="1" applyAlignment="1">
      <alignment horizontal="right" vertical="center" wrapText="1"/>
      <protection/>
    </xf>
    <xf numFmtId="3" fontId="4" fillId="0" borderId="10" xfId="81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81" applyFont="1" applyFill="1" applyBorder="1" applyAlignment="1">
      <alignment horizontal="center"/>
      <protection/>
    </xf>
    <xf numFmtId="3" fontId="3" fillId="0" borderId="10" xfId="81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105" fillId="0" borderId="0" xfId="0" applyFont="1" applyAlignment="1">
      <alignment/>
    </xf>
    <xf numFmtId="0" fontId="106" fillId="0" borderId="0" xfId="70" applyFont="1" applyAlignment="1">
      <alignment wrapText="1"/>
      <protection/>
    </xf>
    <xf numFmtId="0" fontId="107" fillId="0" borderId="0" xfId="70" applyFont="1">
      <alignment/>
      <protection/>
    </xf>
    <xf numFmtId="0" fontId="108" fillId="0" borderId="10" xfId="70" applyFont="1" applyBorder="1">
      <alignment/>
      <protection/>
    </xf>
    <xf numFmtId="0" fontId="108" fillId="0" borderId="0" xfId="70" applyFont="1">
      <alignment/>
      <protection/>
    </xf>
    <xf numFmtId="3" fontId="109" fillId="0" borderId="0" xfId="70" applyNumberFormat="1" applyFont="1" applyAlignment="1">
      <alignment vertical="center"/>
      <protection/>
    </xf>
    <xf numFmtId="3" fontId="110" fillId="0" borderId="11" xfId="70" applyNumberFormat="1" applyFont="1" applyBorder="1" applyAlignment="1">
      <alignment horizontal="left" vertical="center" wrapText="1"/>
      <protection/>
    </xf>
    <xf numFmtId="3" fontId="111" fillId="0" borderId="10" xfId="70" applyNumberFormat="1" applyFont="1" applyBorder="1" applyAlignment="1">
      <alignment horizontal="center" vertical="center" wrapText="1"/>
      <protection/>
    </xf>
    <xf numFmtId="3" fontId="106" fillId="0" borderId="0" xfId="70" applyNumberFormat="1" applyFont="1" applyAlignment="1">
      <alignment wrapText="1"/>
      <protection/>
    </xf>
    <xf numFmtId="3" fontId="106" fillId="0" borderId="0" xfId="70" applyNumberFormat="1" applyFont="1">
      <alignment/>
      <protection/>
    </xf>
    <xf numFmtId="3" fontId="106" fillId="0" borderId="10" xfId="70" applyNumberFormat="1" applyFont="1" applyBorder="1" applyAlignment="1">
      <alignment wrapText="1"/>
      <protection/>
    </xf>
    <xf numFmtId="3" fontId="107" fillId="0" borderId="10" xfId="70" applyNumberFormat="1" applyFont="1" applyBorder="1">
      <alignment/>
      <protection/>
    </xf>
    <xf numFmtId="3" fontId="107" fillId="0" borderId="0" xfId="70" applyNumberFormat="1" applyFont="1">
      <alignment/>
      <protection/>
    </xf>
    <xf numFmtId="3" fontId="106" fillId="0" borderId="10" xfId="70" applyNumberFormat="1" applyFont="1" applyBorder="1" applyAlignment="1">
      <alignment vertical="center" wrapText="1"/>
      <protection/>
    </xf>
    <xf numFmtId="3" fontId="111" fillId="0" borderId="10" xfId="70" applyNumberFormat="1" applyFont="1" applyBorder="1" applyAlignment="1">
      <alignment wrapText="1"/>
      <protection/>
    </xf>
    <xf numFmtId="3" fontId="108" fillId="0" borderId="10" xfId="70" applyNumberFormat="1" applyFont="1" applyBorder="1">
      <alignment/>
      <protection/>
    </xf>
    <xf numFmtId="3" fontId="108" fillId="0" borderId="0" xfId="70" applyNumberFormat="1" applyFont="1">
      <alignment/>
      <protection/>
    </xf>
    <xf numFmtId="3" fontId="111" fillId="0" borderId="10" xfId="70" applyNumberFormat="1" applyFont="1" applyBorder="1" applyAlignment="1">
      <alignment vertical="center" wrapText="1"/>
      <protection/>
    </xf>
    <xf numFmtId="3" fontId="111" fillId="0" borderId="10" xfId="70" applyNumberFormat="1" applyFont="1" applyBorder="1" applyAlignment="1">
      <alignment vertical="top" wrapText="1"/>
      <protection/>
    </xf>
    <xf numFmtId="3" fontId="17" fillId="0" borderId="0" xfId="70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4" fillId="33" borderId="10" xfId="81" applyNumberFormat="1" applyFont="1" applyFill="1" applyBorder="1" applyAlignment="1">
      <alignment horizontal="right" wrapText="1"/>
      <protection/>
    </xf>
    <xf numFmtId="0" fontId="5" fillId="0" borderId="10" xfId="81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81" applyFont="1" applyFill="1" applyBorder="1" applyAlignment="1">
      <alignment horizontal="center" vertical="center"/>
      <protection/>
    </xf>
    <xf numFmtId="0" fontId="107" fillId="0" borderId="10" xfId="70" applyFont="1" applyBorder="1" applyAlignment="1">
      <alignment wrapText="1"/>
      <protection/>
    </xf>
    <xf numFmtId="3" fontId="4" fillId="0" borderId="13" xfId="81" applyNumberFormat="1" applyFont="1" applyFill="1" applyBorder="1" applyAlignment="1">
      <alignment horizontal="right" wrapText="1"/>
      <protection/>
    </xf>
    <xf numFmtId="0" fontId="108" fillId="0" borderId="10" xfId="70" applyFont="1" applyBorder="1" applyAlignment="1">
      <alignment wrapText="1"/>
      <protection/>
    </xf>
    <xf numFmtId="0" fontId="108" fillId="0" borderId="10" xfId="70" applyFont="1" applyBorder="1" applyAlignment="1">
      <alignment vertical="top" wrapText="1"/>
      <protection/>
    </xf>
    <xf numFmtId="0" fontId="13" fillId="0" borderId="0" xfId="75" applyFill="1">
      <alignment/>
      <protection/>
    </xf>
    <xf numFmtId="0" fontId="3" fillId="0" borderId="0" xfId="79" applyFont="1" applyFill="1" applyAlignment="1">
      <alignment horizontal="center"/>
      <protection/>
    </xf>
    <xf numFmtId="0" fontId="4" fillId="0" borderId="0" xfId="79" applyFont="1" applyFill="1">
      <alignment/>
      <protection/>
    </xf>
    <xf numFmtId="0" fontId="4" fillId="0" borderId="11" xfId="79" applyFont="1" applyFill="1" applyBorder="1" applyAlignment="1">
      <alignment horizontal="center"/>
      <protection/>
    </xf>
    <xf numFmtId="0" fontId="13" fillId="0" borderId="0" xfId="75">
      <alignment/>
      <protection/>
    </xf>
    <xf numFmtId="0" fontId="4" fillId="0" borderId="0" xfId="79" applyFont="1">
      <alignment/>
      <protection/>
    </xf>
    <xf numFmtId="0" fontId="3" fillId="0" borderId="10" xfId="79" applyFont="1" applyFill="1" applyBorder="1" applyAlignment="1">
      <alignment horizontal="center" vertical="center" wrapText="1"/>
      <protection/>
    </xf>
    <xf numFmtId="0" fontId="8" fillId="0" borderId="0" xfId="79" applyFont="1">
      <alignment/>
      <protection/>
    </xf>
    <xf numFmtId="0" fontId="4" fillId="0" borderId="10" xfId="79" applyFont="1" applyFill="1" applyBorder="1" applyAlignment="1">
      <alignment/>
      <protection/>
    </xf>
    <xf numFmtId="3" fontId="4" fillId="0" borderId="10" xfId="79" applyNumberFormat="1" applyFont="1" applyBorder="1" applyAlignment="1">
      <alignment/>
      <protection/>
    </xf>
    <xf numFmtId="3" fontId="10" fillId="0" borderId="10" xfId="79" applyNumberFormat="1" applyFont="1" applyBorder="1" applyAlignment="1">
      <alignment/>
      <protection/>
    </xf>
    <xf numFmtId="3" fontId="8" fillId="0" borderId="10" xfId="79" applyNumberFormat="1" applyFont="1" applyBorder="1" applyAlignment="1">
      <alignment/>
      <protection/>
    </xf>
    <xf numFmtId="3" fontId="5" fillId="33" borderId="10" xfId="81" applyNumberFormat="1" applyFont="1" applyFill="1" applyBorder="1" applyAlignment="1">
      <alignment vertical="center" wrapText="1"/>
      <protection/>
    </xf>
    <xf numFmtId="0" fontId="4" fillId="0" borderId="10" xfId="81" applyFont="1" applyFill="1" applyBorder="1" applyAlignment="1">
      <alignment wrapText="1"/>
      <protection/>
    </xf>
    <xf numFmtId="3" fontId="107" fillId="0" borderId="0" xfId="70" applyNumberFormat="1" applyFont="1" applyAlignment="1">
      <alignment horizontal="center"/>
      <protection/>
    </xf>
    <xf numFmtId="0" fontId="5" fillId="0" borderId="10" xfId="81" applyFont="1" applyFill="1" applyBorder="1" applyAlignment="1">
      <alignment/>
      <protection/>
    </xf>
    <xf numFmtId="0" fontId="16" fillId="0" borderId="10" xfId="81" applyFont="1" applyFill="1" applyBorder="1" applyAlignment="1">
      <alignment/>
      <protection/>
    </xf>
    <xf numFmtId="0" fontId="16" fillId="0" borderId="10" xfId="81" applyFont="1" applyFill="1" applyBorder="1" applyAlignment="1">
      <alignment wrapText="1"/>
      <protection/>
    </xf>
    <xf numFmtId="0" fontId="21" fillId="0" borderId="10" xfId="81" applyFont="1" applyFill="1" applyBorder="1" applyAlignment="1">
      <alignment wrapText="1"/>
      <protection/>
    </xf>
    <xf numFmtId="0" fontId="23" fillId="0" borderId="10" xfId="81" applyFont="1" applyFill="1" applyBorder="1" applyAlignment="1">
      <alignment wrapText="1"/>
      <protection/>
    </xf>
    <xf numFmtId="3" fontId="11" fillId="33" borderId="10" xfId="81" applyNumberFormat="1" applyFont="1" applyFill="1" applyBorder="1" applyAlignment="1">
      <alignment horizontal="center" vertical="center" wrapText="1"/>
      <protection/>
    </xf>
    <xf numFmtId="0" fontId="8" fillId="33" borderId="10" xfId="81" applyFont="1" applyFill="1" applyBorder="1" applyAlignment="1">
      <alignment horizontal="left" vertical="center" wrapText="1"/>
      <protection/>
    </xf>
    <xf numFmtId="0" fontId="7" fillId="33" borderId="10" xfId="81" applyFont="1" applyFill="1" applyBorder="1" applyAlignment="1">
      <alignment horizontal="left" vertical="center" wrapText="1"/>
      <protection/>
    </xf>
    <xf numFmtId="0" fontId="81" fillId="0" borderId="0" xfId="0" applyFont="1" applyAlignment="1">
      <alignment/>
    </xf>
    <xf numFmtId="0" fontId="81" fillId="0" borderId="0" xfId="0" applyFont="1" applyAlignment="1">
      <alignment horizontal="right"/>
    </xf>
    <xf numFmtId="0" fontId="3" fillId="0" borderId="10" xfId="79" applyFont="1" applyFill="1" applyBorder="1" applyAlignment="1">
      <alignment horizontal="center" vertical="center"/>
      <protection/>
    </xf>
    <xf numFmtId="0" fontId="4" fillId="0" borderId="10" xfId="79" applyFont="1" applyFill="1" applyBorder="1" applyAlignment="1">
      <alignment horizontal="left" wrapText="1"/>
      <protection/>
    </xf>
    <xf numFmtId="0" fontId="4" fillId="0" borderId="10" xfId="79" applyFont="1" applyFill="1" applyBorder="1" applyAlignment="1">
      <alignment horizontal="left"/>
      <protection/>
    </xf>
    <xf numFmtId="0" fontId="4" fillId="0" borderId="10" xfId="79" applyFont="1" applyBorder="1" applyAlignment="1">
      <alignment vertical="top" wrapText="1"/>
      <protection/>
    </xf>
    <xf numFmtId="0" fontId="10" fillId="0" borderId="10" xfId="79" applyFont="1" applyBorder="1" applyAlignment="1" quotePrefix="1">
      <alignment vertical="top" wrapText="1"/>
      <protection/>
    </xf>
    <xf numFmtId="0" fontId="8" fillId="0" borderId="10" xfId="79" applyFont="1" applyBorder="1" applyAlignment="1" quotePrefix="1">
      <alignment vertical="top" wrapText="1"/>
      <protection/>
    </xf>
    <xf numFmtId="0" fontId="3" fillId="0" borderId="10" xfId="79" applyFont="1" applyBorder="1" applyAlignment="1">
      <alignment vertical="top" wrapText="1"/>
      <protection/>
    </xf>
    <xf numFmtId="0" fontId="4" fillId="33" borderId="10" xfId="81" applyFont="1" applyFill="1" applyBorder="1" applyAlignment="1">
      <alignment horizontal="center"/>
      <protection/>
    </xf>
    <xf numFmtId="3" fontId="4" fillId="33" borderId="10" xfId="81" applyNumberFormat="1" applyFont="1" applyFill="1" applyBorder="1" applyAlignment="1">
      <alignment horizontal="center" wrapText="1"/>
      <protection/>
    </xf>
    <xf numFmtId="3" fontId="4" fillId="33" borderId="10" xfId="81" applyNumberFormat="1" applyFont="1" applyFill="1" applyBorder="1" applyAlignment="1">
      <alignment wrapText="1"/>
      <protection/>
    </xf>
    <xf numFmtId="3" fontId="3" fillId="33" borderId="10" xfId="81" applyNumberFormat="1" applyFont="1" applyFill="1" applyBorder="1" applyAlignment="1">
      <alignment wrapText="1"/>
      <protection/>
    </xf>
    <xf numFmtId="3" fontId="3" fillId="33" borderId="10" xfId="81" applyNumberFormat="1" applyFont="1" applyFill="1" applyBorder="1" applyAlignment="1">
      <alignment horizontal="right" wrapText="1"/>
      <protection/>
    </xf>
    <xf numFmtId="3" fontId="5" fillId="33" borderId="10" xfId="81" applyNumberFormat="1" applyFont="1" applyFill="1" applyBorder="1" applyAlignment="1">
      <alignment wrapText="1"/>
      <protection/>
    </xf>
    <xf numFmtId="3" fontId="5" fillId="33" borderId="10" xfId="81" applyNumberFormat="1" applyFont="1" applyFill="1" applyBorder="1" applyAlignment="1">
      <alignment horizontal="right"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5" fillId="0" borderId="10" xfId="81" applyNumberFormat="1" applyFont="1" applyFill="1" applyBorder="1" applyAlignment="1">
      <alignment wrapText="1"/>
      <protection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81" applyNumberFormat="1" applyFont="1" applyFill="1" applyBorder="1" applyAlignment="1">
      <alignment wrapText="1"/>
      <protection/>
    </xf>
    <xf numFmtId="0" fontId="4" fillId="0" borderId="10" xfId="81" applyFont="1" applyFill="1" applyBorder="1" applyAlignment="1" quotePrefix="1">
      <alignment/>
      <protection/>
    </xf>
    <xf numFmtId="0" fontId="4" fillId="0" borderId="10" xfId="81" applyFont="1" applyFill="1" applyBorder="1" applyAlignment="1" quotePrefix="1">
      <alignment wrapText="1"/>
      <protection/>
    </xf>
    <xf numFmtId="0" fontId="4" fillId="0" borderId="10" xfId="81" applyFont="1" applyFill="1" applyBorder="1" applyAlignment="1">
      <alignment horizontal="center" vertical="center"/>
      <protection/>
    </xf>
    <xf numFmtId="0" fontId="3" fillId="0" borderId="10" xfId="81" applyFont="1" applyFill="1" applyBorder="1" applyAlignment="1">
      <alignment vertical="center" wrapText="1"/>
      <protection/>
    </xf>
    <xf numFmtId="0" fontId="4" fillId="0" borderId="10" xfId="81" applyFont="1" applyFill="1" applyBorder="1" applyAlignment="1">
      <alignment vertical="center" wrapText="1"/>
      <protection/>
    </xf>
    <xf numFmtId="0" fontId="5" fillId="0" borderId="10" xfId="81" applyFont="1" applyFill="1" applyBorder="1" applyAlignment="1">
      <alignment vertical="center" wrapText="1"/>
      <protection/>
    </xf>
    <xf numFmtId="0" fontId="10" fillId="0" borderId="10" xfId="81" applyFont="1" applyFill="1" applyBorder="1" applyAlignment="1">
      <alignment horizontal="left" vertical="center" wrapText="1"/>
      <protection/>
    </xf>
    <xf numFmtId="0" fontId="4" fillId="0" borderId="10" xfId="81" applyFont="1" applyFill="1" applyBorder="1" applyAlignment="1">
      <alignment vertical="center"/>
      <protection/>
    </xf>
    <xf numFmtId="3" fontId="16" fillId="33" borderId="10" xfId="81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3" fontId="111" fillId="0" borderId="0" xfId="70" applyNumberFormat="1" applyFont="1" applyBorder="1" applyAlignment="1">
      <alignment vertical="center" wrapText="1"/>
      <protection/>
    </xf>
    <xf numFmtId="3" fontId="108" fillId="0" borderId="0" xfId="70" applyNumberFormat="1" applyFont="1" applyBorder="1">
      <alignment/>
      <protection/>
    </xf>
    <xf numFmtId="3" fontId="20" fillId="0" borderId="0" xfId="70" applyNumberFormat="1" applyFont="1" applyAlignment="1">
      <alignment wrapText="1"/>
      <protection/>
    </xf>
    <xf numFmtId="0" fontId="4" fillId="33" borderId="10" xfId="81" applyFont="1" applyFill="1" applyBorder="1" applyAlignment="1">
      <alignment horizontal="center" vertical="center" wrapText="1"/>
      <protection/>
    </xf>
    <xf numFmtId="0" fontId="4" fillId="0" borderId="10" xfId="81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81" applyFont="1" applyFill="1" applyBorder="1" applyAlignment="1">
      <alignment horizontal="center" wrapText="1"/>
      <protection/>
    </xf>
    <xf numFmtId="0" fontId="22" fillId="0" borderId="10" xfId="81" applyFont="1" applyFill="1" applyBorder="1" applyAlignment="1">
      <alignment horizontal="center" wrapText="1"/>
      <protection/>
    </xf>
    <xf numFmtId="0" fontId="16" fillId="33" borderId="10" xfId="81" applyFont="1" applyFill="1" applyBorder="1" applyAlignment="1">
      <alignment horizontal="left" vertical="center" wrapText="1"/>
      <protection/>
    </xf>
    <xf numFmtId="0" fontId="22" fillId="0" borderId="10" xfId="81" applyFont="1" applyFill="1" applyBorder="1" applyAlignment="1">
      <alignment horizontal="center"/>
      <protection/>
    </xf>
    <xf numFmtId="0" fontId="4" fillId="0" borderId="10" xfId="81" applyFont="1" applyFill="1" applyBorder="1" applyAlignment="1" quotePrefix="1">
      <alignment horizontal="center"/>
      <protection/>
    </xf>
    <xf numFmtId="3" fontId="3" fillId="0" borderId="10" xfId="81" applyNumberFormat="1" applyFont="1" applyFill="1" applyBorder="1" applyAlignment="1">
      <alignment wrapText="1"/>
      <protection/>
    </xf>
    <xf numFmtId="0" fontId="4" fillId="0" borderId="10" xfId="81" applyFont="1" applyFill="1" applyBorder="1" applyAlignment="1" quotePrefix="1">
      <alignment horizontal="left" wrapText="1"/>
      <protection/>
    </xf>
    <xf numFmtId="0" fontId="112" fillId="0" borderId="10" xfId="81" applyFont="1" applyFill="1" applyBorder="1" applyAlignment="1" quotePrefix="1">
      <alignment wrapText="1"/>
      <protection/>
    </xf>
    <xf numFmtId="0" fontId="112" fillId="0" borderId="10" xfId="81" applyFont="1" applyFill="1" applyBorder="1" applyAlignment="1">
      <alignment wrapText="1"/>
      <protection/>
    </xf>
    <xf numFmtId="0" fontId="112" fillId="0" borderId="10" xfId="81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113" fillId="0" borderId="10" xfId="81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81" applyNumberFormat="1" applyFont="1" applyFill="1" applyBorder="1" applyAlignment="1">
      <alignment horizontal="right" vertical="center" wrapText="1"/>
      <protection/>
    </xf>
    <xf numFmtId="3" fontId="111" fillId="0" borderId="14" xfId="70" applyNumberFormat="1" applyFont="1" applyBorder="1" applyAlignment="1">
      <alignment horizontal="center" vertical="center" wrapText="1"/>
      <protection/>
    </xf>
    <xf numFmtId="0" fontId="113" fillId="0" borderId="0" xfId="0" applyFont="1" applyAlignment="1">
      <alignment/>
    </xf>
    <xf numFmtId="0" fontId="8" fillId="0" borderId="10" xfId="81" applyFont="1" applyFill="1" applyBorder="1" applyAlignment="1">
      <alignment vertical="center" wrapText="1"/>
      <protection/>
    </xf>
    <xf numFmtId="0" fontId="4" fillId="0" borderId="0" xfId="82" applyFont="1">
      <alignment/>
      <protection/>
    </xf>
    <xf numFmtId="0" fontId="3" fillId="0" borderId="10" xfId="82" applyFont="1" applyFill="1" applyBorder="1">
      <alignment/>
      <protection/>
    </xf>
    <xf numFmtId="0" fontId="3" fillId="0" borderId="10" xfId="81" applyFont="1" applyFill="1" applyBorder="1" applyAlignment="1">
      <alignment vertical="center"/>
      <protection/>
    </xf>
    <xf numFmtId="0" fontId="4" fillId="0" borderId="10" xfId="82" applyFont="1" applyFill="1" applyBorder="1" applyAlignment="1">
      <alignment horizontal="justify" vertical="center"/>
      <protection/>
    </xf>
    <xf numFmtId="3" fontId="4" fillId="0" borderId="10" xfId="82" applyNumberFormat="1" applyFont="1" applyFill="1" applyBorder="1" applyAlignment="1">
      <alignment vertical="center"/>
      <protection/>
    </xf>
    <xf numFmtId="3" fontId="3" fillId="0" borderId="10" xfId="82" applyNumberFormat="1" applyFont="1" applyFill="1" applyBorder="1">
      <alignment/>
      <protection/>
    </xf>
    <xf numFmtId="0" fontId="14" fillId="0" borderId="0" xfId="59">
      <alignment/>
      <protection/>
    </xf>
    <xf numFmtId="0" fontId="109" fillId="0" borderId="0" xfId="0" applyFont="1" applyAlignment="1">
      <alignment/>
    </xf>
    <xf numFmtId="3" fontId="110" fillId="0" borderId="0" xfId="70" applyNumberFormat="1" applyFont="1" applyBorder="1" applyAlignment="1">
      <alignment horizontal="left" vertical="center" wrapText="1"/>
      <protection/>
    </xf>
    <xf numFmtId="3" fontId="110" fillId="0" borderId="0" xfId="70" applyNumberFormat="1" applyFont="1" applyBorder="1" applyAlignment="1">
      <alignment vertical="center" wrapText="1"/>
      <protection/>
    </xf>
    <xf numFmtId="0" fontId="114" fillId="0" borderId="10" xfId="81" applyFont="1" applyFill="1" applyBorder="1" applyAlignment="1" quotePrefix="1">
      <alignment wrapText="1"/>
      <protection/>
    </xf>
    <xf numFmtId="0" fontId="4" fillId="33" borderId="10" xfId="81" applyFont="1" applyFill="1" applyBorder="1" applyAlignment="1" quotePrefix="1">
      <alignment horizontal="left" vertical="center" wrapText="1"/>
      <protection/>
    </xf>
    <xf numFmtId="0" fontId="4" fillId="0" borderId="10" xfId="81" applyFont="1" applyFill="1" applyBorder="1" applyAlignment="1">
      <alignment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0" fontId="109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99" fillId="0" borderId="0" xfId="0" applyFont="1" applyAlignment="1">
      <alignment/>
    </xf>
    <xf numFmtId="0" fontId="115" fillId="0" borderId="0" xfId="0" applyFont="1" applyAlignment="1">
      <alignment/>
    </xf>
    <xf numFmtId="0" fontId="116" fillId="0" borderId="10" xfId="81" applyFont="1" applyFill="1" applyBorder="1" applyAlignment="1">
      <alignment wrapText="1"/>
      <protection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0" fontId="0" fillId="0" borderId="0" xfId="0" applyAlignment="1">
      <alignment horizontal="right"/>
    </xf>
    <xf numFmtId="0" fontId="105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0" fontId="3" fillId="0" borderId="10" xfId="81" applyFont="1" applyFill="1" applyBorder="1" applyAlignment="1" quotePrefix="1">
      <alignment wrapText="1"/>
      <protection/>
    </xf>
    <xf numFmtId="0" fontId="4" fillId="0" borderId="0" xfId="82" applyFont="1" applyAlignment="1">
      <alignment horizontal="right"/>
      <protection/>
    </xf>
    <xf numFmtId="0" fontId="3" fillId="0" borderId="10" xfId="81" applyFont="1" applyFill="1" applyBorder="1" applyAlignment="1">
      <alignment horizontal="center" wrapText="1"/>
      <protection/>
    </xf>
    <xf numFmtId="0" fontId="3" fillId="0" borderId="0" xfId="0" applyFont="1" applyFill="1" applyAlignment="1">
      <alignment/>
    </xf>
    <xf numFmtId="0" fontId="115" fillId="0" borderId="0" xfId="0" applyFont="1" applyAlignment="1">
      <alignment horizontal="center"/>
    </xf>
    <xf numFmtId="4" fontId="4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3" fontId="109" fillId="0" borderId="0" xfId="0" applyNumberFormat="1" applyFont="1" applyAlignment="1">
      <alignment horizontal="center"/>
    </xf>
    <xf numFmtId="3" fontId="104" fillId="0" borderId="0" xfId="0" applyNumberFormat="1" applyFont="1" applyAlignment="1">
      <alignment/>
    </xf>
    <xf numFmtId="0" fontId="3" fillId="0" borderId="10" xfId="81" applyFont="1" applyFill="1" applyBorder="1" applyAlignment="1">
      <alignment horizontal="center" vertical="center"/>
      <protection/>
    </xf>
    <xf numFmtId="0" fontId="115" fillId="0" borderId="10" xfId="0" applyFont="1" applyBorder="1" applyAlignment="1">
      <alignment horizontal="center" vertical="center"/>
    </xf>
    <xf numFmtId="3" fontId="109" fillId="0" borderId="10" xfId="0" applyNumberFormat="1" applyFont="1" applyBorder="1" applyAlignment="1">
      <alignment horizontal="center" vertical="center" wrapText="1"/>
    </xf>
    <xf numFmtId="3" fontId="109" fillId="0" borderId="10" xfId="0" applyNumberFormat="1" applyFont="1" applyBorder="1" applyAlignment="1">
      <alignment vertical="center"/>
    </xf>
    <xf numFmtId="0" fontId="104" fillId="0" borderId="10" xfId="0" applyFont="1" applyBorder="1" applyAlignment="1">
      <alignment horizontal="left" wrapText="1"/>
    </xf>
    <xf numFmtId="3" fontId="104" fillId="0" borderId="10" xfId="0" applyNumberFormat="1" applyFont="1" applyBorder="1" applyAlignment="1">
      <alignment/>
    </xf>
    <xf numFmtId="0" fontId="109" fillId="0" borderId="10" xfId="0" applyFont="1" applyBorder="1" applyAlignment="1">
      <alignment horizontal="left" wrapText="1"/>
    </xf>
    <xf numFmtId="3" fontId="109" fillId="0" borderId="10" xfId="0" applyNumberFormat="1" applyFont="1" applyBorder="1" applyAlignment="1">
      <alignment/>
    </xf>
    <xf numFmtId="0" fontId="99" fillId="0" borderId="0" xfId="0" applyFont="1" applyAlignment="1">
      <alignment horizontal="right"/>
    </xf>
    <xf numFmtId="3" fontId="4" fillId="33" borderId="10" xfId="81" applyNumberFormat="1" applyFont="1" applyFill="1" applyBorder="1" applyAlignment="1">
      <alignment vertical="center" wrapText="1"/>
      <protection/>
    </xf>
    <xf numFmtId="0" fontId="16" fillId="0" borderId="10" xfId="81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center" vertical="center"/>
    </xf>
    <xf numFmtId="14" fontId="4" fillId="0" borderId="10" xfId="81" applyNumberFormat="1" applyFont="1" applyFill="1" applyBorder="1" applyAlignment="1">
      <alignment horizontal="center" vertical="center"/>
      <protection/>
    </xf>
    <xf numFmtId="0" fontId="4" fillId="33" borderId="10" xfId="81" applyFont="1" applyFill="1" applyBorder="1" applyAlignment="1">
      <alignment vertical="center" wrapText="1"/>
      <protection/>
    </xf>
    <xf numFmtId="3" fontId="3" fillId="33" borderId="10" xfId="81" applyNumberFormat="1" applyFont="1" applyFill="1" applyBorder="1" applyAlignment="1">
      <alignment vertical="center" wrapText="1"/>
      <protection/>
    </xf>
    <xf numFmtId="0" fontId="3" fillId="33" borderId="10" xfId="81" applyFont="1" applyFill="1" applyBorder="1" applyAlignment="1">
      <alignment vertical="center"/>
      <protection/>
    </xf>
    <xf numFmtId="0" fontId="8" fillId="0" borderId="0" xfId="74" applyNumberFormat="1" applyFont="1" applyFill="1" applyBorder="1" applyAlignment="1" applyProtection="1">
      <alignment/>
      <protection locked="0"/>
    </xf>
    <xf numFmtId="0" fontId="13" fillId="0" borderId="0" xfId="88" applyFont="1">
      <alignment/>
      <protection/>
    </xf>
    <xf numFmtId="4" fontId="7" fillId="0" borderId="10" xfId="74" applyNumberFormat="1" applyFont="1" applyFill="1" applyBorder="1" applyAlignment="1" applyProtection="1">
      <alignment/>
      <protection locked="0"/>
    </xf>
    <xf numFmtId="4" fontId="3" fillId="0" borderId="10" xfId="74" applyNumberFormat="1" applyFont="1" applyFill="1" applyBorder="1" applyAlignment="1" applyProtection="1">
      <alignment/>
      <protection locked="0"/>
    </xf>
    <xf numFmtId="0" fontId="29" fillId="0" borderId="10" xfId="65" applyFont="1" applyFill="1" applyBorder="1" applyAlignment="1">
      <alignment horizontal="center"/>
      <protection/>
    </xf>
    <xf numFmtId="0" fontId="17" fillId="0" borderId="0" xfId="74" applyNumberFormat="1" applyFont="1" applyFill="1" applyBorder="1" applyAlignment="1" applyProtection="1">
      <alignment/>
      <protection locked="0"/>
    </xf>
    <xf numFmtId="4" fontId="8" fillId="0" borderId="10" xfId="74" applyNumberFormat="1" applyFont="1" applyFill="1" applyBorder="1" applyAlignment="1" applyProtection="1">
      <alignment/>
      <protection locked="0"/>
    </xf>
    <xf numFmtId="4" fontId="17" fillId="0" borderId="10" xfId="74" applyNumberFormat="1" applyFont="1" applyFill="1" applyBorder="1" applyAlignment="1" applyProtection="1">
      <alignment wrapText="1"/>
      <protection locked="0"/>
    </xf>
    <xf numFmtId="0" fontId="10" fillId="0" borderId="0" xfId="74" applyNumberFormat="1" applyFont="1" applyFill="1" applyBorder="1" applyAlignment="1" applyProtection="1">
      <alignment/>
      <protection locked="0"/>
    </xf>
    <xf numFmtId="0" fontId="8" fillId="0" borderId="10" xfId="74" applyNumberFormat="1" applyFont="1" applyFill="1" applyBorder="1" applyAlignment="1" applyProtection="1">
      <alignment/>
      <protection locked="0"/>
    </xf>
    <xf numFmtId="0" fontId="9" fillId="0" borderId="0" xfId="74" applyNumberFormat="1" applyFont="1" applyFill="1" applyBorder="1" applyAlignment="1" applyProtection="1">
      <alignment/>
      <protection locked="0"/>
    </xf>
    <xf numFmtId="4" fontId="9" fillId="0" borderId="10" xfId="74" applyNumberFormat="1" applyFont="1" applyFill="1" applyBorder="1" applyAlignment="1" applyProtection="1">
      <alignment/>
      <protection locked="0"/>
    </xf>
    <xf numFmtId="4" fontId="9" fillId="0" borderId="10" xfId="74" applyNumberFormat="1" applyFont="1" applyFill="1" applyBorder="1" applyAlignment="1" applyProtection="1">
      <alignment wrapText="1"/>
      <protection locked="0"/>
    </xf>
    <xf numFmtId="0" fontId="7" fillId="0" borderId="0" xfId="74" applyNumberFormat="1" applyFont="1" applyFill="1" applyBorder="1" applyAlignment="1" applyProtection="1">
      <alignment/>
      <protection locked="0"/>
    </xf>
    <xf numFmtId="4" fontId="17" fillId="0" borderId="10" xfId="74" applyNumberFormat="1" applyFont="1" applyFill="1" applyBorder="1" applyAlignment="1" applyProtection="1">
      <alignment/>
      <protection locked="0"/>
    </xf>
    <xf numFmtId="4" fontId="15" fillId="0" borderId="10" xfId="74" applyNumberFormat="1" applyFont="1" applyFill="1" applyBorder="1" applyAlignment="1" applyProtection="1">
      <alignment/>
      <protection locked="0"/>
    </xf>
    <xf numFmtId="4" fontId="3" fillId="0" borderId="10" xfId="74" applyNumberFormat="1" applyFont="1" applyFill="1" applyBorder="1" applyAlignment="1" applyProtection="1">
      <alignment horizontal="center"/>
      <protection locked="0"/>
    </xf>
    <xf numFmtId="4" fontId="10" fillId="0" borderId="10" xfId="74" applyNumberFormat="1" applyFont="1" applyFill="1" applyBorder="1" applyAlignment="1" applyProtection="1">
      <alignment/>
      <protection locked="0"/>
    </xf>
    <xf numFmtId="4" fontId="30" fillId="0" borderId="10" xfId="74" applyNumberFormat="1" applyFont="1" applyFill="1" applyBorder="1" applyAlignment="1" applyProtection="1">
      <alignment/>
      <protection locked="0"/>
    </xf>
    <xf numFmtId="4" fontId="31" fillId="0" borderId="10" xfId="74" applyNumberFormat="1" applyFont="1" applyFill="1" applyBorder="1" applyAlignment="1" applyProtection="1">
      <alignment/>
      <protection locked="0"/>
    </xf>
    <xf numFmtId="4" fontId="31" fillId="0" borderId="10" xfId="74" applyNumberFormat="1" applyFont="1" applyFill="1" applyBorder="1" applyAlignment="1" applyProtection="1">
      <alignment wrapText="1"/>
      <protection locked="0"/>
    </xf>
    <xf numFmtId="14" fontId="32" fillId="0" borderId="10" xfId="74" applyNumberFormat="1" applyFont="1" applyFill="1" applyBorder="1" applyAlignment="1" applyProtection="1">
      <alignment horizontal="center"/>
      <protection locked="0"/>
    </xf>
    <xf numFmtId="0" fontId="33" fillId="0" borderId="10" xfId="65" applyFont="1" applyFill="1" applyBorder="1" applyAlignment="1">
      <alignment horizontal="center"/>
      <protection/>
    </xf>
    <xf numFmtId="0" fontId="13" fillId="0" borderId="10" xfId="88" applyFont="1" applyBorder="1">
      <alignment/>
      <protection/>
    </xf>
    <xf numFmtId="0" fontId="34" fillId="0" borderId="0" xfId="65" applyFont="1" applyFill="1">
      <alignment/>
      <protection/>
    </xf>
    <xf numFmtId="4" fontId="12" fillId="0" borderId="0" xfId="74" applyNumberFormat="1" applyFont="1" applyFill="1" applyBorder="1" applyAlignment="1" applyProtection="1">
      <alignment/>
      <protection locked="0"/>
    </xf>
    <xf numFmtId="4" fontId="36" fillId="0" borderId="0" xfId="74" applyNumberFormat="1" applyFont="1" applyFill="1" applyBorder="1" applyAlignment="1" applyProtection="1">
      <alignment/>
      <protection locked="0"/>
    </xf>
    <xf numFmtId="4" fontId="36" fillId="34" borderId="10" xfId="74" applyNumberFormat="1" applyFont="1" applyFill="1" applyBorder="1" applyAlignment="1" applyProtection="1">
      <alignment/>
      <protection locked="0"/>
    </xf>
    <xf numFmtId="4" fontId="37" fillId="34" borderId="10" xfId="74" applyNumberFormat="1" applyFont="1" applyFill="1" applyBorder="1" applyAlignment="1" applyProtection="1">
      <alignment/>
      <protection locked="0"/>
    </xf>
    <xf numFmtId="4" fontId="36" fillId="34" borderId="10" xfId="74" applyNumberFormat="1" applyFont="1" applyFill="1" applyBorder="1" applyAlignment="1" applyProtection="1">
      <alignment wrapText="1"/>
      <protection locked="0"/>
    </xf>
    <xf numFmtId="0" fontId="38" fillId="0" borderId="10" xfId="65" applyFont="1" applyFill="1" applyBorder="1" applyAlignment="1">
      <alignment horizontal="center"/>
      <protection/>
    </xf>
    <xf numFmtId="4" fontId="39" fillId="0" borderId="0" xfId="74" applyNumberFormat="1" applyFont="1" applyFill="1" applyBorder="1" applyAlignment="1" applyProtection="1">
      <alignment/>
      <protection locked="0"/>
    </xf>
    <xf numFmtId="4" fontId="39" fillId="0" borderId="10" xfId="74" applyNumberFormat="1" applyFont="1" applyFill="1" applyBorder="1" applyAlignment="1" applyProtection="1">
      <alignment/>
      <protection locked="0"/>
    </xf>
    <xf numFmtId="4" fontId="40" fillId="0" borderId="10" xfId="74" applyNumberFormat="1" applyFont="1" applyFill="1" applyBorder="1" applyAlignment="1" applyProtection="1">
      <alignment/>
      <protection locked="0"/>
    </xf>
    <xf numFmtId="4" fontId="36" fillId="0" borderId="10" xfId="74" applyNumberFormat="1" applyFont="1" applyFill="1" applyBorder="1" applyAlignment="1" applyProtection="1">
      <alignment/>
      <protection locked="0"/>
    </xf>
    <xf numFmtId="4" fontId="12" fillId="0" borderId="10" xfId="74" applyNumberFormat="1" applyFont="1" applyFill="1" applyBorder="1" applyAlignment="1" applyProtection="1">
      <alignment/>
      <protection locked="0"/>
    </xf>
    <xf numFmtId="4" fontId="41" fillId="0" borderId="10" xfId="74" applyNumberFormat="1" applyFont="1" applyFill="1" applyBorder="1" applyAlignment="1" applyProtection="1">
      <alignment/>
      <protection locked="0"/>
    </xf>
    <xf numFmtId="4" fontId="117" fillId="0" borderId="0" xfId="74" applyNumberFormat="1" applyFont="1" applyFill="1" applyBorder="1" applyAlignment="1" applyProtection="1">
      <alignment/>
      <protection locked="0"/>
    </xf>
    <xf numFmtId="4" fontId="42" fillId="35" borderId="10" xfId="74" applyNumberFormat="1" applyFont="1" applyFill="1" applyBorder="1" applyAlignment="1" applyProtection="1">
      <alignment/>
      <protection locked="0"/>
    </xf>
    <xf numFmtId="4" fontId="37" fillId="35" borderId="10" xfId="74" applyNumberFormat="1" applyFont="1" applyFill="1" applyBorder="1" applyAlignment="1" applyProtection="1">
      <alignment/>
      <protection locked="0"/>
    </xf>
    <xf numFmtId="4" fontId="36" fillId="35" borderId="10" xfId="74" applyNumberFormat="1" applyFont="1" applyFill="1" applyBorder="1" applyAlignment="1" applyProtection="1">
      <alignment/>
      <protection locked="0"/>
    </xf>
    <xf numFmtId="4" fontId="43" fillId="0" borderId="10" xfId="74" applyNumberFormat="1" applyFont="1" applyFill="1" applyBorder="1" applyAlignment="1" applyProtection="1">
      <alignment/>
      <protection locked="0"/>
    </xf>
    <xf numFmtId="4" fontId="37" fillId="0" borderId="10" xfId="74" applyNumberFormat="1" applyFont="1" applyFill="1" applyBorder="1" applyAlignment="1" applyProtection="1">
      <alignment/>
      <protection locked="0"/>
    </xf>
    <xf numFmtId="4" fontId="37" fillId="0" borderId="10" xfId="78" applyNumberFormat="1" applyFont="1" applyFill="1" applyBorder="1" applyAlignment="1" applyProtection="1">
      <alignment/>
      <protection locked="0"/>
    </xf>
    <xf numFmtId="4" fontId="42" fillId="0" borderId="10" xfId="74" applyNumberFormat="1" applyFont="1" applyFill="1" applyBorder="1" applyAlignment="1" applyProtection="1">
      <alignment/>
      <protection locked="0"/>
    </xf>
    <xf numFmtId="0" fontId="39" fillId="0" borderId="0" xfId="88" applyFont="1">
      <alignment/>
      <protection/>
    </xf>
    <xf numFmtId="0" fontId="39" fillId="0" borderId="10" xfId="88" applyFont="1" applyBorder="1">
      <alignment/>
      <protection/>
    </xf>
    <xf numFmtId="0" fontId="45" fillId="0" borderId="0" xfId="83" applyFont="1">
      <alignment/>
      <protection/>
    </xf>
    <xf numFmtId="0" fontId="4" fillId="0" borderId="0" xfId="83" applyFont="1">
      <alignment/>
      <protection/>
    </xf>
    <xf numFmtId="0" fontId="45" fillId="0" borderId="0" xfId="88" applyFont="1">
      <alignment/>
      <protection/>
    </xf>
    <xf numFmtId="0" fontId="46" fillId="0" borderId="0" xfId="83" applyFont="1">
      <alignment/>
      <protection/>
    </xf>
    <xf numFmtId="4" fontId="46" fillId="0" borderId="10" xfId="83" applyNumberFormat="1" applyFont="1" applyBorder="1">
      <alignment/>
      <protection/>
    </xf>
    <xf numFmtId="0" fontId="3" fillId="0" borderId="10" xfId="83" applyFont="1" applyBorder="1">
      <alignment/>
      <protection/>
    </xf>
    <xf numFmtId="0" fontId="46" fillId="0" borderId="10" xfId="73" applyFont="1" applyFill="1" applyBorder="1" applyAlignment="1">
      <alignment horizontal="center"/>
      <protection/>
    </xf>
    <xf numFmtId="4" fontId="45" fillId="0" borderId="10" xfId="83" applyNumberFormat="1" applyFont="1" applyBorder="1">
      <alignment/>
      <protection/>
    </xf>
    <xf numFmtId="0" fontId="4" fillId="0" borderId="10" xfId="83" applyFont="1" applyBorder="1">
      <alignment/>
      <protection/>
    </xf>
    <xf numFmtId="4" fontId="45" fillId="0" borderId="10" xfId="83" applyNumberFormat="1" applyFont="1" applyBorder="1" applyAlignment="1">
      <alignment horizontal="right"/>
      <protection/>
    </xf>
    <xf numFmtId="4" fontId="46" fillId="0" borderId="10" xfId="83" applyNumberFormat="1" applyFont="1" applyBorder="1" applyAlignment="1">
      <alignment horizontal="right"/>
      <protection/>
    </xf>
    <xf numFmtId="4" fontId="46" fillId="0" borderId="10" xfId="83" applyNumberFormat="1" applyFont="1" applyBorder="1" applyAlignment="1">
      <alignment horizontal="center"/>
      <protection/>
    </xf>
    <xf numFmtId="4" fontId="46" fillId="0" borderId="10" xfId="83" applyNumberFormat="1" applyFont="1" applyBorder="1" applyAlignment="1">
      <alignment horizontal="center" wrapText="1"/>
      <protection/>
    </xf>
    <xf numFmtId="4" fontId="46" fillId="36" borderId="10" xfId="83" applyNumberFormat="1" applyFont="1" applyFill="1" applyBorder="1">
      <alignment/>
      <protection/>
    </xf>
    <xf numFmtId="0" fontId="3" fillId="36" borderId="10" xfId="83" applyFont="1" applyFill="1" applyBorder="1">
      <alignment/>
      <protection/>
    </xf>
    <xf numFmtId="4" fontId="45" fillId="36" borderId="10" xfId="83" applyNumberFormat="1" applyFont="1" applyFill="1" applyBorder="1">
      <alignment/>
      <protection/>
    </xf>
    <xf numFmtId="0" fontId="4" fillId="36" borderId="10" xfId="83" applyFont="1" applyFill="1" applyBorder="1">
      <alignment/>
      <protection/>
    </xf>
    <xf numFmtId="0" fontId="45" fillId="0" borderId="10" xfId="83" applyFont="1" applyBorder="1">
      <alignment/>
      <protection/>
    </xf>
    <xf numFmtId="4" fontId="45" fillId="0" borderId="10" xfId="83" applyNumberFormat="1" applyFont="1" applyBorder="1" applyAlignment="1">
      <alignment horizontal="center"/>
      <protection/>
    </xf>
    <xf numFmtId="0" fontId="45" fillId="0" borderId="0" xfId="86" applyFont="1">
      <alignment/>
      <protection/>
    </xf>
    <xf numFmtId="4" fontId="46" fillId="0" borderId="10" xfId="86" applyNumberFormat="1" applyFont="1" applyFill="1" applyBorder="1" applyAlignment="1" applyProtection="1">
      <alignment horizontal="center"/>
      <protection locked="0"/>
    </xf>
    <xf numFmtId="4" fontId="46" fillId="0" borderId="10" xfId="86" applyNumberFormat="1" applyFont="1" applyFill="1" applyBorder="1" applyAlignment="1" applyProtection="1">
      <alignment/>
      <protection locked="0"/>
    </xf>
    <xf numFmtId="4" fontId="3" fillId="0" borderId="10" xfId="86" applyNumberFormat="1" applyFont="1" applyFill="1" applyBorder="1" applyAlignment="1" applyProtection="1">
      <alignment/>
      <protection locked="0"/>
    </xf>
    <xf numFmtId="0" fontId="3" fillId="0" borderId="10" xfId="73" applyFont="1" applyFill="1" applyBorder="1" applyAlignment="1">
      <alignment horizontal="center"/>
      <protection/>
    </xf>
    <xf numFmtId="0" fontId="45" fillId="0" borderId="10" xfId="88" applyFont="1" applyBorder="1">
      <alignment/>
      <protection/>
    </xf>
    <xf numFmtId="0" fontId="45" fillId="0" borderId="0" xfId="73" applyFont="1" applyFill="1">
      <alignment/>
      <protection/>
    </xf>
    <xf numFmtId="0" fontId="46" fillId="0" borderId="0" xfId="73" applyFont="1" applyBorder="1" applyAlignment="1">
      <alignment/>
      <protection/>
    </xf>
    <xf numFmtId="0" fontId="3" fillId="0" borderId="0" xfId="73" applyFont="1" applyBorder="1" applyAlignment="1">
      <alignment/>
      <protection/>
    </xf>
    <xf numFmtId="0" fontId="14" fillId="0" borderId="0" xfId="85">
      <alignment/>
      <protection/>
    </xf>
    <xf numFmtId="0" fontId="12" fillId="0" borderId="0" xfId="85" applyNumberFormat="1" applyFont="1" applyFill="1" applyBorder="1" applyAlignment="1" applyProtection="1">
      <alignment/>
      <protection locked="0"/>
    </xf>
    <xf numFmtId="0" fontId="0" fillId="0" borderId="0" xfId="85" applyNumberFormat="1" applyFont="1" applyFill="1" applyBorder="1" applyAlignment="1" applyProtection="1">
      <alignment/>
      <protection locked="0"/>
    </xf>
    <xf numFmtId="4" fontId="49" fillId="0" borderId="10" xfId="85" applyNumberFormat="1" applyFont="1" applyFill="1" applyBorder="1" applyAlignment="1" applyProtection="1">
      <alignment/>
      <protection locked="0"/>
    </xf>
    <xf numFmtId="0" fontId="29" fillId="0" borderId="10" xfId="73" applyFont="1" applyFill="1" applyBorder="1" applyAlignment="1">
      <alignment horizontal="center"/>
      <protection/>
    </xf>
    <xf numFmtId="4" fontId="50" fillId="0" borderId="10" xfId="85" applyNumberFormat="1" applyFont="1" applyFill="1" applyBorder="1" applyAlignment="1" applyProtection="1">
      <alignment/>
      <protection locked="0"/>
    </xf>
    <xf numFmtId="0" fontId="33" fillId="0" borderId="10" xfId="73" applyFont="1" applyFill="1" applyBorder="1" applyAlignment="1">
      <alignment horizontal="center"/>
      <protection/>
    </xf>
    <xf numFmtId="0" fontId="34" fillId="0" borderId="0" xfId="73" applyFont="1" applyFill="1">
      <alignment/>
      <protection/>
    </xf>
    <xf numFmtId="0" fontId="8" fillId="0" borderId="0" xfId="84" applyNumberFormat="1" applyFont="1" applyFill="1" applyBorder="1" applyAlignment="1" applyProtection="1">
      <alignment/>
      <protection locked="0"/>
    </xf>
    <xf numFmtId="0" fontId="8" fillId="0" borderId="0" xfId="84" applyNumberFormat="1" applyFont="1" applyFill="1" applyBorder="1" applyAlignment="1" applyProtection="1">
      <alignment horizontal="center"/>
      <protection locked="0"/>
    </xf>
    <xf numFmtId="4" fontId="3" fillId="37" borderId="10" xfId="84" applyNumberFormat="1" applyFont="1" applyFill="1" applyBorder="1" applyAlignment="1" applyProtection="1">
      <alignment/>
      <protection locked="0"/>
    </xf>
    <xf numFmtId="0" fontId="4" fillId="0" borderId="0" xfId="84" applyNumberFormat="1" applyFont="1" applyFill="1" applyBorder="1" applyAlignment="1" applyProtection="1">
      <alignment/>
      <protection locked="0"/>
    </xf>
    <xf numFmtId="0" fontId="4" fillId="0" borderId="0" xfId="84" applyNumberFormat="1" applyFont="1" applyFill="1" applyBorder="1" applyAlignment="1" applyProtection="1">
      <alignment horizontal="center"/>
      <protection locked="0"/>
    </xf>
    <xf numFmtId="4" fontId="4" fillId="0" borderId="10" xfId="84" applyNumberFormat="1" applyFont="1" applyFill="1" applyBorder="1" applyAlignment="1" applyProtection="1">
      <alignment/>
      <protection locked="0"/>
    </xf>
    <xf numFmtId="0" fontId="4" fillId="0" borderId="10" xfId="84" applyNumberFormat="1" applyFont="1" applyFill="1" applyBorder="1" applyAlignment="1" applyProtection="1">
      <alignment horizontal="left"/>
      <protection locked="0"/>
    </xf>
    <xf numFmtId="4" fontId="3" fillId="0" borderId="10" xfId="84" applyNumberFormat="1" applyFont="1" applyFill="1" applyBorder="1" applyAlignment="1" applyProtection="1">
      <alignment/>
      <protection locked="0"/>
    </xf>
    <xf numFmtId="4" fontId="3" fillId="0" borderId="10" xfId="77" applyNumberFormat="1" applyFont="1" applyFill="1" applyBorder="1" applyAlignment="1" applyProtection="1">
      <alignment horizontal="center"/>
      <protection locked="0"/>
    </xf>
    <xf numFmtId="0" fontId="8" fillId="0" borderId="0" xfId="77" applyNumberFormat="1" applyFont="1" applyFill="1" applyBorder="1" applyAlignment="1" applyProtection="1">
      <alignment/>
      <protection locked="0"/>
    </xf>
    <xf numFmtId="0" fontId="33" fillId="0" borderId="0" xfId="73" applyFont="1" applyBorder="1" applyAlignment="1">
      <alignment/>
      <protection/>
    </xf>
    <xf numFmtId="0" fontId="28" fillId="0" borderId="0" xfId="80" applyNumberFormat="1" applyFont="1" applyFill="1" applyBorder="1" applyAlignment="1" applyProtection="1">
      <alignment/>
      <protection locked="0"/>
    </xf>
    <xf numFmtId="3" fontId="3" fillId="0" borderId="10" xfId="74" applyNumberFormat="1" applyFont="1" applyFill="1" applyBorder="1" applyAlignment="1" applyProtection="1">
      <alignment horizontal="right"/>
      <protection locked="0"/>
    </xf>
    <xf numFmtId="3" fontId="3" fillId="0" borderId="10" xfId="74" applyNumberFormat="1" applyFont="1" applyFill="1" applyBorder="1" applyAlignment="1" applyProtection="1">
      <alignment/>
      <protection locked="0"/>
    </xf>
    <xf numFmtId="3" fontId="3" fillId="0" borderId="10" xfId="74" applyNumberFormat="1" applyFont="1" applyFill="1" applyBorder="1" applyAlignment="1" applyProtection="1">
      <alignment wrapText="1"/>
      <protection locked="0"/>
    </xf>
    <xf numFmtId="3" fontId="4" fillId="0" borderId="10" xfId="74" applyNumberFormat="1" applyFont="1" applyFill="1" applyBorder="1" applyAlignment="1" applyProtection="1">
      <alignment horizontal="right"/>
      <protection locked="0"/>
    </xf>
    <xf numFmtId="3" fontId="4" fillId="0" borderId="10" xfId="74" applyNumberFormat="1" applyFont="1" applyFill="1" applyBorder="1" applyAlignment="1" applyProtection="1">
      <alignment wrapText="1"/>
      <protection locked="0"/>
    </xf>
    <xf numFmtId="3" fontId="28" fillId="0" borderId="10" xfId="80" applyNumberFormat="1" applyFont="1" applyFill="1" applyBorder="1" applyAlignment="1" applyProtection="1">
      <alignment horizontal="right"/>
      <protection locked="0"/>
    </xf>
    <xf numFmtId="3" fontId="28" fillId="0" borderId="10" xfId="80" applyNumberFormat="1" applyFont="1" applyFill="1" applyBorder="1" applyAlignment="1" applyProtection="1">
      <alignment/>
      <protection locked="0"/>
    </xf>
    <xf numFmtId="0" fontId="3" fillId="0" borderId="0" xfId="74" applyNumberFormat="1" applyFont="1" applyFill="1" applyBorder="1" applyAlignment="1" applyProtection="1">
      <alignment/>
      <protection locked="0"/>
    </xf>
    <xf numFmtId="0" fontId="3" fillId="0" borderId="10" xfId="74" applyNumberFormat="1" applyFont="1" applyFill="1" applyBorder="1" applyAlignment="1" applyProtection="1">
      <alignment/>
      <protection locked="0"/>
    </xf>
    <xf numFmtId="0" fontId="4" fillId="0" borderId="0" xfId="74" applyNumberFormat="1" applyFont="1" applyFill="1" applyBorder="1" applyAlignment="1" applyProtection="1">
      <alignment/>
      <protection locked="0"/>
    </xf>
    <xf numFmtId="3" fontId="4" fillId="0" borderId="10" xfId="74" applyNumberFormat="1" applyFont="1" applyFill="1" applyBorder="1" applyAlignment="1" applyProtection="1">
      <alignment/>
      <protection locked="0"/>
    </xf>
    <xf numFmtId="0" fontId="4" fillId="0" borderId="10" xfId="74" applyNumberFormat="1" applyFont="1" applyFill="1" applyBorder="1" applyAlignment="1" applyProtection="1">
      <alignment/>
      <protection locked="0"/>
    </xf>
    <xf numFmtId="3" fontId="4" fillId="0" borderId="10" xfId="80" applyNumberFormat="1" applyFont="1" applyFill="1" applyBorder="1" applyAlignment="1" applyProtection="1">
      <alignment horizontal="right"/>
      <protection locked="0"/>
    </xf>
    <xf numFmtId="3" fontId="51" fillId="0" borderId="10" xfId="80" applyNumberFormat="1" applyFont="1" applyFill="1" applyBorder="1" applyAlignment="1" applyProtection="1">
      <alignment horizontal="center" vertical="center" wrapText="1"/>
      <protection locked="0"/>
    </xf>
    <xf numFmtId="3" fontId="51" fillId="0" borderId="10" xfId="74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74" applyNumberFormat="1" applyFont="1" applyFill="1" applyBorder="1" applyAlignment="1" applyProtection="1">
      <alignment vertical="center"/>
      <protection locked="0"/>
    </xf>
    <xf numFmtId="3" fontId="3" fillId="0" borderId="10" xfId="74" applyNumberFormat="1" applyFont="1" applyFill="1" applyBorder="1" applyAlignment="1" applyProtection="1">
      <alignment vertical="center" wrapText="1"/>
      <protection locked="0"/>
    </xf>
    <xf numFmtId="3" fontId="4" fillId="0" borderId="10" xfId="74" applyNumberFormat="1" applyFont="1" applyFill="1" applyBorder="1" applyAlignment="1" applyProtection="1">
      <alignment vertical="center"/>
      <protection locked="0"/>
    </xf>
    <xf numFmtId="0" fontId="33" fillId="0" borderId="0" xfId="65" applyFont="1" applyBorder="1" applyAlignment="1">
      <alignment/>
      <protection/>
    </xf>
    <xf numFmtId="0" fontId="52" fillId="0" borderId="0" xfId="76" applyNumberFormat="1" applyFont="1" applyFill="1" applyBorder="1" applyAlignment="1" applyProtection="1">
      <alignment/>
      <protection locked="0"/>
    </xf>
    <xf numFmtId="0" fontId="53" fillId="0" borderId="0" xfId="76" applyNumberFormat="1" applyFont="1" applyFill="1" applyBorder="1" applyAlignment="1" applyProtection="1">
      <alignment/>
      <protection locked="0"/>
    </xf>
    <xf numFmtId="3" fontId="54" fillId="38" borderId="10" xfId="76" applyNumberFormat="1" applyFont="1" applyFill="1" applyBorder="1">
      <alignment/>
      <protection/>
    </xf>
    <xf numFmtId="0" fontId="53" fillId="39" borderId="10" xfId="76" applyNumberFormat="1" applyFont="1" applyFill="1" applyBorder="1" applyAlignment="1" applyProtection="1">
      <alignment/>
      <protection locked="0"/>
    </xf>
    <xf numFmtId="3" fontId="54" fillId="0" borderId="10" xfId="76" applyNumberFormat="1" applyFont="1" applyBorder="1">
      <alignment/>
      <protection/>
    </xf>
    <xf numFmtId="0" fontId="53" fillId="0" borderId="10" xfId="76" applyNumberFormat="1" applyFont="1" applyFill="1" applyBorder="1" applyAlignment="1" applyProtection="1">
      <alignment wrapText="1"/>
      <protection locked="0"/>
    </xf>
    <xf numFmtId="0" fontId="53" fillId="0" borderId="10" xfId="76" applyNumberFormat="1" applyFont="1" applyFill="1" applyBorder="1" applyAlignment="1" applyProtection="1">
      <alignment/>
      <protection locked="0"/>
    </xf>
    <xf numFmtId="3" fontId="55" fillId="0" borderId="10" xfId="76" applyNumberFormat="1" applyFont="1" applyBorder="1">
      <alignment/>
      <protection/>
    </xf>
    <xf numFmtId="0" fontId="52" fillId="0" borderId="10" xfId="76" applyNumberFormat="1" applyFont="1" applyFill="1" applyBorder="1" applyAlignment="1" applyProtection="1">
      <alignment wrapText="1"/>
      <protection locked="0"/>
    </xf>
    <xf numFmtId="3" fontId="55" fillId="0" borderId="10" xfId="76" applyNumberFormat="1" applyFont="1" applyBorder="1" applyAlignment="1">
      <alignment horizontal="right"/>
      <protection/>
    </xf>
    <xf numFmtId="0" fontId="52" fillId="0" borderId="10" xfId="76" applyNumberFormat="1" applyFont="1" applyFill="1" applyBorder="1" applyAlignment="1" applyProtection="1">
      <alignment/>
      <protection locked="0"/>
    </xf>
    <xf numFmtId="0" fontId="56" fillId="0" borderId="10" xfId="65" applyFont="1" applyFill="1" applyBorder="1" applyAlignment="1">
      <alignment horizontal="center"/>
      <protection/>
    </xf>
    <xf numFmtId="3" fontId="54" fillId="0" borderId="10" xfId="76" applyNumberFormat="1" applyFont="1" applyBorder="1" applyAlignment="1">
      <alignment horizontal="right"/>
      <protection/>
    </xf>
    <xf numFmtId="3" fontId="52" fillId="0" borderId="10" xfId="76" applyNumberFormat="1" applyFont="1" applyFill="1" applyBorder="1" applyAlignment="1" applyProtection="1">
      <alignment horizontal="right"/>
      <protection locked="0"/>
    </xf>
    <xf numFmtId="1" fontId="52" fillId="0" borderId="10" xfId="76" applyNumberFormat="1" applyFont="1" applyFill="1" applyBorder="1" applyAlignment="1" applyProtection="1">
      <alignment horizontal="right"/>
      <protection locked="0"/>
    </xf>
    <xf numFmtId="3" fontId="52" fillId="0" borderId="10" xfId="76" applyNumberFormat="1" applyFont="1" applyFill="1" applyBorder="1" applyAlignment="1" applyProtection="1">
      <alignment/>
      <protection locked="0"/>
    </xf>
    <xf numFmtId="3" fontId="53" fillId="0" borderId="10" xfId="76" applyNumberFormat="1" applyFont="1" applyFill="1" applyBorder="1" applyAlignment="1" applyProtection="1">
      <alignment/>
      <protection locked="0"/>
    </xf>
    <xf numFmtId="49" fontId="53" fillId="0" borderId="10" xfId="76" applyNumberFormat="1" applyFont="1" applyFill="1" applyBorder="1" applyAlignment="1" applyProtection="1">
      <alignment horizontal="right"/>
      <protection locked="0"/>
    </xf>
    <xf numFmtId="49" fontId="53" fillId="0" borderId="10" xfId="76" applyNumberFormat="1" applyFont="1" applyFill="1" applyBorder="1" applyAlignment="1" applyProtection="1">
      <alignment/>
      <protection locked="0"/>
    </xf>
    <xf numFmtId="0" fontId="28" fillId="0" borderId="0" xfId="61" applyFont="1">
      <alignment/>
      <protection/>
    </xf>
    <xf numFmtId="0" fontId="4" fillId="0" borderId="0" xfId="61" applyFont="1">
      <alignment/>
      <protection/>
    </xf>
    <xf numFmtId="0" fontId="13" fillId="0" borderId="0" xfId="88" applyFont="1" applyBorder="1">
      <alignment/>
      <protection/>
    </xf>
    <xf numFmtId="0" fontId="57" fillId="0" borderId="0" xfId="61" applyFont="1">
      <alignment/>
      <protection/>
    </xf>
    <xf numFmtId="0" fontId="16" fillId="0" borderId="0" xfId="61" applyFont="1">
      <alignment/>
      <protection/>
    </xf>
    <xf numFmtId="0" fontId="4" fillId="0" borderId="0" xfId="61" applyFont="1" applyBorder="1" applyAlignment="1">
      <alignment/>
      <protection/>
    </xf>
    <xf numFmtId="0" fontId="4" fillId="0" borderId="10" xfId="87" applyFont="1" applyBorder="1" applyAlignment="1">
      <alignment/>
      <protection/>
    </xf>
    <xf numFmtId="0" fontId="4" fillId="0" borderId="10" xfId="61" applyFont="1" applyBorder="1" applyAlignment="1">
      <alignment/>
      <protection/>
    </xf>
    <xf numFmtId="0" fontId="29" fillId="0" borderId="10" xfId="62" applyFont="1" applyFill="1" applyBorder="1" applyAlignment="1">
      <alignment horizontal="center"/>
      <protection/>
    </xf>
    <xf numFmtId="0" fontId="4" fillId="0" borderId="10" xfId="87" applyFont="1" applyBorder="1" applyAlignment="1" quotePrefix="1">
      <alignment/>
      <protection/>
    </xf>
    <xf numFmtId="0" fontId="3" fillId="0" borderId="0" xfId="61" applyFont="1" applyBorder="1" applyAlignment="1">
      <alignment/>
      <protection/>
    </xf>
    <xf numFmtId="0" fontId="33" fillId="0" borderId="10" xfId="62" applyFont="1" applyFill="1" applyBorder="1" applyAlignment="1">
      <alignment horizontal="center"/>
      <protection/>
    </xf>
    <xf numFmtId="0" fontId="29" fillId="0" borderId="0" xfId="62" applyFont="1" applyFill="1" applyBorder="1" applyAlignment="1">
      <alignment horizontal="center"/>
      <protection/>
    </xf>
    <xf numFmtId="0" fontId="34" fillId="0" borderId="0" xfId="62" applyFont="1" applyFill="1">
      <alignment/>
      <protection/>
    </xf>
    <xf numFmtId="0" fontId="33" fillId="0" borderId="0" xfId="62" applyFont="1" applyBorder="1" applyAlignment="1">
      <alignment/>
      <protection/>
    </xf>
    <xf numFmtId="4" fontId="12" fillId="0" borderId="0" xfId="89" applyNumberFormat="1">
      <alignment/>
      <protection/>
    </xf>
    <xf numFmtId="4" fontId="12" fillId="0" borderId="10" xfId="89" applyNumberFormat="1" applyBorder="1">
      <alignment/>
      <protection/>
    </xf>
    <xf numFmtId="0" fontId="29" fillId="0" borderId="10" xfId="68" applyFont="1" applyFill="1" applyBorder="1" applyAlignment="1">
      <alignment horizontal="center"/>
      <protection/>
    </xf>
    <xf numFmtId="4" fontId="41" fillId="0" borderId="0" xfId="89" applyNumberFormat="1" applyFont="1">
      <alignment/>
      <protection/>
    </xf>
    <xf numFmtId="4" fontId="41" fillId="40" borderId="10" xfId="89" applyNumberFormat="1" applyFont="1" applyFill="1" applyBorder="1">
      <alignment/>
      <protection/>
    </xf>
    <xf numFmtId="4" fontId="41" fillId="41" borderId="10" xfId="89" applyNumberFormat="1" applyFont="1" applyFill="1" applyBorder="1">
      <alignment/>
      <protection/>
    </xf>
    <xf numFmtId="4" fontId="41" fillId="0" borderId="10" xfId="89" applyNumberFormat="1" applyFont="1" applyBorder="1">
      <alignment/>
      <protection/>
    </xf>
    <xf numFmtId="4" fontId="12" fillId="0" borderId="10" xfId="89" applyNumberFormat="1" applyFont="1" applyBorder="1" applyAlignment="1">
      <alignment wrapText="1"/>
      <protection/>
    </xf>
    <xf numFmtId="4" fontId="12" fillId="0" borderId="10" xfId="89" applyNumberFormat="1" applyBorder="1" applyAlignment="1">
      <alignment wrapText="1"/>
      <protection/>
    </xf>
    <xf numFmtId="4" fontId="41" fillId="0" borderId="0" xfId="89" applyNumberFormat="1" applyFont="1">
      <alignment/>
      <protection/>
    </xf>
    <xf numFmtId="4" fontId="41" fillId="0" borderId="10" xfId="89" applyNumberFormat="1" applyFont="1" applyBorder="1">
      <alignment/>
      <protection/>
    </xf>
    <xf numFmtId="4" fontId="12" fillId="0" borderId="0" xfId="89" applyNumberFormat="1" applyFont="1">
      <alignment/>
      <protection/>
    </xf>
    <xf numFmtId="4" fontId="12" fillId="0" borderId="10" xfId="89" applyNumberFormat="1" applyFont="1" applyBorder="1">
      <alignment/>
      <protection/>
    </xf>
    <xf numFmtId="4" fontId="12" fillId="41" borderId="10" xfId="89" applyNumberFormat="1" applyFont="1" applyFill="1" applyBorder="1">
      <alignment/>
      <protection/>
    </xf>
    <xf numFmtId="4" fontId="12" fillId="0" borderId="0" xfId="89" applyNumberFormat="1" applyFont="1" applyFill="1">
      <alignment/>
      <protection/>
    </xf>
    <xf numFmtId="4" fontId="12" fillId="0" borderId="10" xfId="89" applyNumberFormat="1" applyFont="1" applyFill="1" applyBorder="1">
      <alignment/>
      <protection/>
    </xf>
    <xf numFmtId="4" fontId="41" fillId="40" borderId="10" xfId="89" applyNumberFormat="1" applyFont="1" applyFill="1" applyBorder="1">
      <alignment/>
      <protection/>
    </xf>
    <xf numFmtId="4" fontId="41" fillId="0" borderId="10" xfId="89" applyNumberFormat="1" applyFont="1" applyBorder="1" applyAlignment="1">
      <alignment wrapText="1"/>
      <protection/>
    </xf>
    <xf numFmtId="4" fontId="41" fillId="0" borderId="10" xfId="89" applyNumberFormat="1" applyFont="1" applyFill="1" applyBorder="1">
      <alignment/>
      <protection/>
    </xf>
    <xf numFmtId="4" fontId="12" fillId="0" borderId="10" xfId="89" applyNumberFormat="1" applyFont="1" applyFill="1" applyBorder="1">
      <alignment/>
      <protection/>
    </xf>
    <xf numFmtId="4" fontId="58" fillId="0" borderId="10" xfId="89" applyNumberFormat="1" applyFont="1" applyBorder="1" applyAlignment="1">
      <alignment wrapText="1"/>
      <protection/>
    </xf>
    <xf numFmtId="0" fontId="14" fillId="0" borderId="0" xfId="74">
      <alignment/>
      <protection/>
    </xf>
    <xf numFmtId="4" fontId="59" fillId="0" borderId="10" xfId="74" applyNumberFormat="1" applyFont="1" applyFill="1" applyBorder="1" applyAlignment="1" applyProtection="1">
      <alignment horizontal="center" vertical="center"/>
      <protection locked="0"/>
    </xf>
    <xf numFmtId="4" fontId="59" fillId="0" borderId="10" xfId="74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68" applyFont="1">
      <alignment/>
      <protection/>
    </xf>
    <xf numFmtId="0" fontId="33" fillId="0" borderId="10" xfId="68" applyFont="1" applyFill="1" applyBorder="1" applyAlignment="1">
      <alignment horizontal="center"/>
      <protection/>
    </xf>
    <xf numFmtId="0" fontId="34" fillId="0" borderId="10" xfId="68" applyFont="1" applyBorder="1">
      <alignment/>
      <protection/>
    </xf>
    <xf numFmtId="0" fontId="28" fillId="0" borderId="0" xfId="74" applyNumberFormat="1" applyFont="1" applyFill="1" applyBorder="1" applyAlignment="1" applyProtection="1">
      <alignment/>
      <protection locked="0"/>
    </xf>
    <xf numFmtId="0" fontId="34" fillId="0" borderId="0" xfId="68" applyFont="1" applyFill="1">
      <alignment/>
      <protection/>
    </xf>
    <xf numFmtId="0" fontId="4" fillId="33" borderId="0" xfId="81" applyFont="1" applyFill="1" applyBorder="1" applyAlignment="1">
      <alignment vertical="center"/>
      <protection/>
    </xf>
    <xf numFmtId="0" fontId="4" fillId="33" borderId="10" xfId="81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4" fillId="0" borderId="15" xfId="81" applyFont="1" applyFill="1" applyBorder="1" applyAlignment="1">
      <alignment horizontal="center" vertical="center"/>
      <protection/>
    </xf>
    <xf numFmtId="0" fontId="4" fillId="0" borderId="16" xfId="81" applyFont="1" applyFill="1" applyBorder="1" applyAlignment="1">
      <alignment horizontal="center" vertical="center"/>
      <protection/>
    </xf>
    <xf numFmtId="0" fontId="4" fillId="0" borderId="10" xfId="81" applyFont="1" applyFill="1" applyBorder="1" applyAlignment="1">
      <alignment horizontal="center" vertical="center"/>
      <protection/>
    </xf>
    <xf numFmtId="3" fontId="4" fillId="33" borderId="10" xfId="81" applyNumberFormat="1" applyFont="1" applyFill="1" applyBorder="1" applyAlignment="1">
      <alignment vertical="center" wrapText="1"/>
      <protection/>
    </xf>
    <xf numFmtId="0" fontId="21" fillId="0" borderId="10" xfId="81" applyFont="1" applyFill="1" applyBorder="1" applyAlignment="1">
      <alignment vertical="center" wrapText="1"/>
      <protection/>
    </xf>
    <xf numFmtId="0" fontId="10" fillId="0" borderId="10" xfId="81" applyFont="1" applyFill="1" applyBorder="1" applyAlignment="1">
      <alignment wrapText="1"/>
      <protection/>
    </xf>
    <xf numFmtId="3" fontId="4" fillId="33" borderId="10" xfId="81" applyNumberFormat="1" applyFont="1" applyFill="1" applyBorder="1" applyAlignment="1">
      <alignment wrapText="1"/>
      <protection/>
    </xf>
    <xf numFmtId="0" fontId="21" fillId="0" borderId="10" xfId="81" applyFont="1" applyFill="1" applyBorder="1" applyAlignment="1">
      <alignment vertical="center"/>
      <protection/>
    </xf>
    <xf numFmtId="0" fontId="109" fillId="0" borderId="0" xfId="0" applyFont="1" applyAlignment="1">
      <alignment horizontal="center"/>
    </xf>
    <xf numFmtId="0" fontId="4" fillId="0" borderId="10" xfId="81" applyFont="1" applyFill="1" applyBorder="1" applyAlignment="1">
      <alignment vertical="center" wrapText="1"/>
      <protection/>
    </xf>
    <xf numFmtId="0" fontId="4" fillId="0" borderId="10" xfId="8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2" xfId="81" applyFont="1" applyFill="1" applyBorder="1" applyAlignment="1">
      <alignment horizontal="center" vertical="center"/>
      <protection/>
    </xf>
    <xf numFmtId="0" fontId="4" fillId="0" borderId="14" xfId="81" applyFont="1" applyFill="1" applyBorder="1" applyAlignment="1">
      <alignment horizontal="center" vertical="center"/>
      <protection/>
    </xf>
    <xf numFmtId="0" fontId="4" fillId="0" borderId="15" xfId="81" applyFont="1" applyFill="1" applyBorder="1" applyAlignment="1">
      <alignment horizontal="center" vertical="center" wrapText="1"/>
      <protection/>
    </xf>
    <xf numFmtId="0" fontId="4" fillId="0" borderId="16" xfId="81" applyFont="1" applyFill="1" applyBorder="1" applyAlignment="1">
      <alignment horizontal="center" vertical="center" wrapText="1"/>
      <protection/>
    </xf>
    <xf numFmtId="14" fontId="4" fillId="0" borderId="10" xfId="81" applyNumberFormat="1" applyFont="1" applyFill="1" applyBorder="1" applyAlignment="1">
      <alignment horizontal="center" vertical="center" wrapText="1"/>
      <protection/>
    </xf>
    <xf numFmtId="14" fontId="4" fillId="0" borderId="15" xfId="81" applyNumberFormat="1" applyFont="1" applyFill="1" applyBorder="1" applyAlignment="1">
      <alignment horizontal="center" vertical="center"/>
      <protection/>
    </xf>
    <xf numFmtId="14" fontId="4" fillId="0" borderId="17" xfId="81" applyNumberFormat="1" applyFont="1" applyFill="1" applyBorder="1" applyAlignment="1">
      <alignment horizontal="center" vertical="center"/>
      <protection/>
    </xf>
    <xf numFmtId="3" fontId="4" fillId="33" borderId="12" xfId="81" applyNumberFormat="1" applyFont="1" applyFill="1" applyBorder="1" applyAlignment="1">
      <alignment horizontal="center" vertical="center" wrapText="1"/>
      <protection/>
    </xf>
    <xf numFmtId="3" fontId="4" fillId="33" borderId="14" xfId="81" applyNumberFormat="1" applyFont="1" applyFill="1" applyBorder="1" applyAlignment="1">
      <alignment horizontal="center" vertical="center" wrapText="1"/>
      <protection/>
    </xf>
    <xf numFmtId="3" fontId="4" fillId="33" borderId="15" xfId="81" applyNumberFormat="1" applyFont="1" applyFill="1" applyBorder="1" applyAlignment="1">
      <alignment horizontal="center" vertical="center" wrapText="1"/>
      <protection/>
    </xf>
    <xf numFmtId="3" fontId="4" fillId="33" borderId="17" xfId="81" applyNumberFormat="1" applyFont="1" applyFill="1" applyBorder="1" applyAlignment="1">
      <alignment horizontal="center" vertical="center" wrapText="1"/>
      <protection/>
    </xf>
    <xf numFmtId="3" fontId="4" fillId="33" borderId="10" xfId="81" applyNumberFormat="1" applyFont="1" applyFill="1" applyBorder="1" applyAlignment="1">
      <alignment horizontal="center" vertical="center" wrapText="1"/>
      <protection/>
    </xf>
    <xf numFmtId="0" fontId="3" fillId="0" borderId="0" xfId="82" applyFont="1" applyAlignment="1">
      <alignment horizontal="center"/>
      <protection/>
    </xf>
    <xf numFmtId="0" fontId="4" fillId="0" borderId="17" xfId="81" applyFont="1" applyFill="1" applyBorder="1" applyAlignment="1">
      <alignment horizontal="center" vertical="center" wrapText="1"/>
      <protection/>
    </xf>
    <xf numFmtId="0" fontId="4" fillId="0" borderId="12" xfId="81" applyFont="1" applyFill="1" applyBorder="1" applyAlignment="1">
      <alignment horizontal="center" vertical="center" wrapText="1"/>
      <protection/>
    </xf>
    <xf numFmtId="0" fontId="4" fillId="0" borderId="14" xfId="81" applyFont="1" applyFill="1" applyBorder="1" applyAlignment="1">
      <alignment horizontal="center" vertical="center" wrapText="1"/>
      <protection/>
    </xf>
    <xf numFmtId="0" fontId="10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3" fillId="0" borderId="0" xfId="65" applyFont="1" applyBorder="1" applyAlignment="1">
      <alignment horizontal="center"/>
      <protection/>
    </xf>
    <xf numFmtId="14" fontId="32" fillId="0" borderId="15" xfId="74" applyNumberFormat="1" applyFont="1" applyFill="1" applyBorder="1" applyAlignment="1" applyProtection="1">
      <alignment horizontal="center"/>
      <protection locked="0"/>
    </xf>
    <xf numFmtId="14" fontId="32" fillId="0" borderId="17" xfId="74" applyNumberFormat="1" applyFont="1" applyFill="1" applyBorder="1" applyAlignment="1" applyProtection="1">
      <alignment horizontal="center"/>
      <protection locked="0"/>
    </xf>
    <xf numFmtId="4" fontId="36" fillId="0" borderId="12" xfId="74" applyNumberFormat="1" applyFont="1" applyFill="1" applyBorder="1" applyAlignment="1" applyProtection="1">
      <alignment horizontal="center" vertical="center"/>
      <protection locked="0"/>
    </xf>
    <xf numFmtId="4" fontId="36" fillId="0" borderId="14" xfId="74" applyNumberFormat="1" applyFont="1" applyFill="1" applyBorder="1" applyAlignment="1" applyProtection="1">
      <alignment horizontal="center" vertical="center"/>
      <protection locked="0"/>
    </xf>
    <xf numFmtId="4" fontId="36" fillId="0" borderId="15" xfId="74" applyNumberFormat="1" applyFont="1" applyFill="1" applyBorder="1" applyAlignment="1" applyProtection="1">
      <alignment horizontal="center" vertical="center"/>
      <protection locked="0"/>
    </xf>
    <xf numFmtId="4" fontId="36" fillId="0" borderId="16" xfId="74" applyNumberFormat="1" applyFont="1" applyFill="1" applyBorder="1" applyAlignment="1" applyProtection="1">
      <alignment horizontal="center" vertical="center"/>
      <protection locked="0"/>
    </xf>
    <xf numFmtId="4" fontId="36" fillId="0" borderId="17" xfId="74" applyNumberFormat="1" applyFont="1" applyFill="1" applyBorder="1" applyAlignment="1" applyProtection="1">
      <alignment horizontal="center" vertical="center"/>
      <protection locked="0"/>
    </xf>
    <xf numFmtId="4" fontId="36" fillId="0" borderId="15" xfId="74" applyNumberFormat="1" applyFont="1" applyFill="1" applyBorder="1" applyAlignment="1" applyProtection="1">
      <alignment horizontal="center" wrapText="1"/>
      <protection locked="0"/>
    </xf>
    <xf numFmtId="4" fontId="36" fillId="0" borderId="16" xfId="74" applyNumberFormat="1" applyFont="1" applyFill="1" applyBorder="1" applyAlignment="1" applyProtection="1">
      <alignment horizontal="center" wrapText="1"/>
      <protection locked="0"/>
    </xf>
    <xf numFmtId="4" fontId="36" fillId="0" borderId="17" xfId="74" applyNumberFormat="1" applyFont="1" applyFill="1" applyBorder="1" applyAlignment="1" applyProtection="1">
      <alignment horizontal="center" wrapText="1"/>
      <protection locked="0"/>
    </xf>
    <xf numFmtId="4" fontId="36" fillId="0" borderId="15" xfId="74" applyNumberFormat="1" applyFont="1" applyFill="1" applyBorder="1" applyAlignment="1" applyProtection="1">
      <alignment horizontal="center"/>
      <protection locked="0"/>
    </xf>
    <xf numFmtId="4" fontId="36" fillId="0" borderId="16" xfId="74" applyNumberFormat="1" applyFont="1" applyFill="1" applyBorder="1" applyAlignment="1" applyProtection="1">
      <alignment horizontal="center"/>
      <protection locked="0"/>
    </xf>
    <xf numFmtId="4" fontId="36" fillId="0" borderId="17" xfId="74" applyNumberFormat="1" applyFont="1" applyFill="1" applyBorder="1" applyAlignment="1" applyProtection="1">
      <alignment horizontal="center"/>
      <protection locked="0"/>
    </xf>
    <xf numFmtId="0" fontId="46" fillId="0" borderId="0" xfId="73" applyFont="1" applyBorder="1" applyAlignment="1">
      <alignment horizontal="center"/>
      <protection/>
    </xf>
    <xf numFmtId="0" fontId="33" fillId="0" borderId="0" xfId="73" applyFont="1" applyBorder="1" applyAlignment="1">
      <alignment horizontal="center"/>
      <protection/>
    </xf>
    <xf numFmtId="0" fontId="44" fillId="0" borderId="0" xfId="65" applyFont="1" applyBorder="1" applyAlignment="1">
      <alignment horizontal="center"/>
      <protection/>
    </xf>
    <xf numFmtId="0" fontId="3" fillId="0" borderId="0" xfId="61" applyFont="1" applyBorder="1" applyAlignment="1">
      <alignment horizontal="center"/>
      <protection/>
    </xf>
    <xf numFmtId="0" fontId="33" fillId="0" borderId="0" xfId="62" applyFont="1" applyBorder="1" applyAlignment="1">
      <alignment horizontal="center"/>
      <protection/>
    </xf>
    <xf numFmtId="0" fontId="3" fillId="0" borderId="10" xfId="61" applyFont="1" applyBorder="1" applyAlignment="1">
      <alignment horizontal="left"/>
      <protection/>
    </xf>
    <xf numFmtId="0" fontId="33" fillId="0" borderId="0" xfId="68" applyFont="1" applyBorder="1" applyAlignment="1">
      <alignment horizontal="center"/>
      <protection/>
    </xf>
    <xf numFmtId="0" fontId="5" fillId="0" borderId="0" xfId="79" applyFont="1" applyFill="1" applyAlignment="1">
      <alignment horizontal="center" vertical="center" wrapText="1"/>
      <protection/>
    </xf>
    <xf numFmtId="0" fontId="4" fillId="0" borderId="18" xfId="81" applyFont="1" applyFill="1" applyBorder="1" applyAlignment="1">
      <alignment horizontal="center" vertical="center"/>
      <protection/>
    </xf>
    <xf numFmtId="3" fontId="105" fillId="0" borderId="0" xfId="70" applyNumberFormat="1" applyFont="1" applyBorder="1" applyAlignment="1">
      <alignment vertical="center" wrapText="1"/>
      <protection/>
    </xf>
    <xf numFmtId="3" fontId="110" fillId="0" borderId="11" xfId="70" applyNumberFormat="1" applyFont="1" applyBorder="1" applyAlignment="1">
      <alignment horizontal="justify" vertical="center" wrapText="1"/>
      <protection/>
    </xf>
    <xf numFmtId="3" fontId="110" fillId="0" borderId="0" xfId="70" applyNumberFormat="1" applyFont="1" applyBorder="1" applyAlignment="1">
      <alignment horizontal="justify" vertical="center" wrapText="1"/>
      <protection/>
    </xf>
    <xf numFmtId="3" fontId="110" fillId="0" borderId="0" xfId="70" applyNumberFormat="1" applyFont="1" applyBorder="1" applyAlignment="1">
      <alignment horizontal="left" vertical="center" wrapText="1"/>
      <protection/>
    </xf>
  </cellXfs>
  <cellStyles count="8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Ezres 4" xfId="51"/>
    <cellStyle name="Figyelmeztetés" xfId="52"/>
    <cellStyle name="Hivatkozott cella" xfId="53"/>
    <cellStyle name="Jegyzet" xfId="54"/>
    <cellStyle name="Jó" xfId="55"/>
    <cellStyle name="Kimenet" xfId="56"/>
    <cellStyle name="Magyarázó szöveg" xfId="57"/>
    <cellStyle name="Normál 2" xfId="58"/>
    <cellStyle name="Normál 2 2" xfId="59"/>
    <cellStyle name="Normál 2 3" xfId="60"/>
    <cellStyle name="Normál 2 3 2" xfId="61"/>
    <cellStyle name="Normál 2 3 3" xfId="62"/>
    <cellStyle name="Normál 2 4" xfId="63"/>
    <cellStyle name="Normál 2 5" xfId="64"/>
    <cellStyle name="Normál 3" xfId="65"/>
    <cellStyle name="Normál 3 2" xfId="66"/>
    <cellStyle name="Normál 4" xfId="67"/>
    <cellStyle name="Normál 4 2" xfId="68"/>
    <cellStyle name="Normál 4 2 2" xfId="69"/>
    <cellStyle name="Normál 5" xfId="70"/>
    <cellStyle name="Normál 5 2" xfId="71"/>
    <cellStyle name="Normál 6" xfId="72"/>
    <cellStyle name="Normál 7" xfId="73"/>
    <cellStyle name="Normál_baglad" xfId="74"/>
    <cellStyle name="Normál_Baglad 2007. költségvetés 2" xfId="75"/>
    <cellStyle name="Normál_baglad rövidlej." xfId="76"/>
    <cellStyle name="Normál_Bagladbef. pénzügyi eszk." xfId="77"/>
    <cellStyle name="Normál_belsősárd tárgyi eszközök" xfId="78"/>
    <cellStyle name="Normál_ktgv2004" xfId="79"/>
    <cellStyle name="Normál_ljfa követelés.2005xlr" xfId="80"/>
    <cellStyle name="Normál_Munka1" xfId="81"/>
    <cellStyle name="Normál_összet2004Rédics" xfId="82"/>
    <cellStyle name="Normál_rédics" xfId="83"/>
    <cellStyle name="Normál_Rédicsbef. eszk." xfId="84"/>
    <cellStyle name="Normál_Rédicsber.2005" xfId="85"/>
    <cellStyle name="Normál_resznek" xfId="86"/>
    <cellStyle name="Normál_zazárszámadás2005" xfId="87"/>
    <cellStyle name="Normál_Zszfa 2004 2" xfId="88"/>
    <cellStyle name="Normál_zszombatfa" xfId="89"/>
    <cellStyle name="Összesen" xfId="90"/>
    <cellStyle name="Currency" xfId="91"/>
    <cellStyle name="Currency [0]" xfId="92"/>
    <cellStyle name="Rossz" xfId="93"/>
    <cellStyle name="Semleges" xfId="94"/>
    <cellStyle name="Számítás" xfId="95"/>
    <cellStyle name="Percent" xfId="96"/>
    <cellStyle name="Százalék 2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externalLink" Target="externalLinks/externalLink3.xml" /><Relationship Id="rId42" Type="http://schemas.openxmlformats.org/officeDocument/2006/relationships/externalLink" Target="externalLinks/externalLink4.xml" /><Relationship Id="rId43" Type="http://schemas.openxmlformats.org/officeDocument/2006/relationships/externalLink" Target="externalLinks/externalLink5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Gosztzarsz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Gosztzarsz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doc\2005.%20&#233;vi%20vagyont&#225;bl&#225;k\goszto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00 fölötti"/>
      <sheetName val="beruházás"/>
      <sheetName val="forintos"/>
      <sheetName val="követelés"/>
      <sheetName val="változások"/>
      <sheetName val="kötelezettség"/>
      <sheetName val="vagy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K33"/>
  <sheetViews>
    <sheetView tabSelected="1" zoomScalePageLayoutView="0" workbookViewId="0" topLeftCell="A1">
      <selection activeCell="AB3" sqref="AB3"/>
    </sheetView>
  </sheetViews>
  <sheetFormatPr defaultColWidth="9.140625" defaultRowHeight="15"/>
  <cols>
    <col min="1" max="1" width="5.7109375" style="0" customWidth="1"/>
    <col min="2" max="2" width="25.7109375" style="0" customWidth="1"/>
    <col min="3" max="4" width="9.7109375" style="0" customWidth="1"/>
    <col min="5" max="5" width="8.7109375" style="0" customWidth="1"/>
    <col min="6" max="7" width="9.7109375" style="0" customWidth="1"/>
    <col min="8" max="8" width="9.57421875" style="0" customWidth="1"/>
    <col min="9" max="14" width="9.7109375" style="0" customWidth="1"/>
    <col min="15" max="15" width="25.7109375" style="0" customWidth="1"/>
    <col min="16" max="27" width="9.7109375" style="0" customWidth="1"/>
  </cols>
  <sheetData>
    <row r="1" spans="1:27" s="2" customFormat="1" ht="15.75">
      <c r="A1" s="367" t="s">
        <v>498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135"/>
      <c r="AA1" s="135"/>
    </row>
    <row r="2" s="2" customFormat="1" ht="15" customHeight="1">
      <c r="B2" s="126" t="str">
        <f>IF(L12+L14+L21+L23&lt;Y12,"Mötv. 111. § (4) bekezdésbe ütköző működési hiány"," ")</f>
        <v> </v>
      </c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57</v>
      </c>
      <c r="H3" s="1" t="s">
        <v>58</v>
      </c>
      <c r="I3" s="1" t="s">
        <v>59</v>
      </c>
      <c r="J3" s="1" t="s">
        <v>104</v>
      </c>
      <c r="K3" s="1" t="s">
        <v>105</v>
      </c>
      <c r="L3" s="1" t="s">
        <v>60</v>
      </c>
      <c r="M3" s="1" t="s">
        <v>106</v>
      </c>
      <c r="N3" s="1" t="s">
        <v>107</v>
      </c>
      <c r="O3" s="1" t="s">
        <v>108</v>
      </c>
      <c r="P3" s="1" t="s">
        <v>666</v>
      </c>
      <c r="Q3" s="1" t="s">
        <v>667</v>
      </c>
      <c r="R3" s="1" t="s">
        <v>707</v>
      </c>
      <c r="S3" s="1" t="s">
        <v>668</v>
      </c>
      <c r="T3" s="1" t="s">
        <v>679</v>
      </c>
      <c r="U3" s="1" t="s">
        <v>680</v>
      </c>
      <c r="V3" s="1" t="s">
        <v>681</v>
      </c>
      <c r="W3" s="1" t="s">
        <v>708</v>
      </c>
      <c r="X3" s="1" t="s">
        <v>682</v>
      </c>
      <c r="Y3" s="1" t="s">
        <v>683</v>
      </c>
      <c r="Z3" s="1" t="s">
        <v>684</v>
      </c>
      <c r="AA3" s="1" t="s">
        <v>709</v>
      </c>
    </row>
    <row r="4" spans="1:27" s="11" customFormat="1" ht="15.75">
      <c r="A4" s="1">
        <v>1</v>
      </c>
      <c r="B4" s="361" t="s">
        <v>9</v>
      </c>
      <c r="C4" s="359" t="s">
        <v>488</v>
      </c>
      <c r="D4" s="360"/>
      <c r="E4" s="360"/>
      <c r="F4" s="359" t="s">
        <v>143</v>
      </c>
      <c r="G4" s="360"/>
      <c r="H4" s="360"/>
      <c r="I4" s="359" t="s">
        <v>144</v>
      </c>
      <c r="J4" s="360"/>
      <c r="K4" s="360"/>
      <c r="L4" s="359" t="s">
        <v>5</v>
      </c>
      <c r="M4" s="360"/>
      <c r="N4" s="360"/>
      <c r="O4" s="361" t="s">
        <v>9</v>
      </c>
      <c r="P4" s="359" t="s">
        <v>488</v>
      </c>
      <c r="Q4" s="360"/>
      <c r="R4" s="360"/>
      <c r="S4" s="359" t="s">
        <v>143</v>
      </c>
      <c r="T4" s="360"/>
      <c r="U4" s="360"/>
      <c r="V4" s="359" t="s">
        <v>144</v>
      </c>
      <c r="W4" s="360"/>
      <c r="X4" s="360"/>
      <c r="Y4" s="361" t="s">
        <v>5</v>
      </c>
      <c r="Z4" s="361"/>
      <c r="AA4" s="361"/>
    </row>
    <row r="5" spans="1:27" s="11" customFormat="1" ht="31.5">
      <c r="A5" s="1">
        <v>2</v>
      </c>
      <c r="B5" s="361"/>
      <c r="C5" s="97" t="s">
        <v>4</v>
      </c>
      <c r="D5" s="4" t="s">
        <v>710</v>
      </c>
      <c r="E5" s="4" t="s">
        <v>711</v>
      </c>
      <c r="F5" s="97" t="s">
        <v>4</v>
      </c>
      <c r="G5" s="4" t="s">
        <v>710</v>
      </c>
      <c r="H5" s="4" t="s">
        <v>711</v>
      </c>
      <c r="I5" s="97" t="s">
        <v>4</v>
      </c>
      <c r="J5" s="4" t="s">
        <v>710</v>
      </c>
      <c r="K5" s="4" t="s">
        <v>711</v>
      </c>
      <c r="L5" s="97" t="s">
        <v>4</v>
      </c>
      <c r="M5" s="4" t="s">
        <v>710</v>
      </c>
      <c r="N5" s="4" t="s">
        <v>711</v>
      </c>
      <c r="O5" s="361"/>
      <c r="P5" s="97" t="s">
        <v>4</v>
      </c>
      <c r="Q5" s="4" t="s">
        <v>710</v>
      </c>
      <c r="R5" s="4" t="s">
        <v>711</v>
      </c>
      <c r="S5" s="97" t="s">
        <v>4</v>
      </c>
      <c r="T5" s="4" t="s">
        <v>710</v>
      </c>
      <c r="U5" s="4" t="s">
        <v>711</v>
      </c>
      <c r="V5" s="97" t="s">
        <v>4</v>
      </c>
      <c r="W5" s="4" t="s">
        <v>710</v>
      </c>
      <c r="X5" s="4" t="s">
        <v>711</v>
      </c>
      <c r="Y5" s="97" t="s">
        <v>4</v>
      </c>
      <c r="Z5" s="4" t="s">
        <v>710</v>
      </c>
      <c r="AA5" s="4" t="s">
        <v>711</v>
      </c>
    </row>
    <row r="6" spans="1:27" s="104" customFormat="1" ht="16.5">
      <c r="A6" s="1">
        <v>3</v>
      </c>
      <c r="B6" s="363" t="s">
        <v>54</v>
      </c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 t="s">
        <v>156</v>
      </c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</row>
    <row r="7" spans="1:37" s="11" customFormat="1" ht="47.25">
      <c r="A7" s="1">
        <v>4</v>
      </c>
      <c r="B7" s="99" t="s">
        <v>349</v>
      </c>
      <c r="C7" s="5">
        <f>'Összes Önk.'!C7+'Összes Hivatal'!C7</f>
        <v>0</v>
      </c>
      <c r="D7" s="5">
        <f>'Összes Önk.'!D7+'Összes Hivatal'!D7</f>
        <v>0</v>
      </c>
      <c r="E7" s="5">
        <f>'Összes Önk.'!E7+'Összes Hivatal'!E7</f>
        <v>0</v>
      </c>
      <c r="F7" s="5">
        <f>'Összes Önk.'!F7+'Összes Hivatal'!F7</f>
        <v>173208</v>
      </c>
      <c r="G7" s="5">
        <f>'Összes Önk.'!G7+'Összes Hivatal'!G7</f>
        <v>184022</v>
      </c>
      <c r="H7" s="5">
        <f>'Összes Önk.'!H7+'Összes Hivatal'!H7</f>
        <v>184046</v>
      </c>
      <c r="I7" s="5">
        <f>'Összes Önk.'!I7+'Összes Hivatal'!I7</f>
        <v>0</v>
      </c>
      <c r="J7" s="5">
        <f>'Összes Önk.'!J7+'Összes Hivatal'!J7</f>
        <v>0</v>
      </c>
      <c r="K7" s="5">
        <f>'Összes Önk.'!K7+'Összes Hivatal'!K7</f>
        <v>0</v>
      </c>
      <c r="L7" s="5">
        <f aca="true" t="shared" si="0" ref="L7:N10">C7+F7+I7</f>
        <v>173208</v>
      </c>
      <c r="M7" s="5">
        <f t="shared" si="0"/>
        <v>184022</v>
      </c>
      <c r="N7" s="5">
        <f t="shared" si="0"/>
        <v>184046</v>
      </c>
      <c r="O7" s="101" t="s">
        <v>45</v>
      </c>
      <c r="P7" s="5">
        <f>'Összes Önk.'!P7+'Összes Hivatal'!P7</f>
        <v>0</v>
      </c>
      <c r="Q7" s="5">
        <f>'Összes Önk.'!Q7+'Összes Hivatal'!Q7</f>
        <v>0</v>
      </c>
      <c r="R7" s="5">
        <f>'Összes Önk.'!R7+'Összes Hivatal'!R7</f>
        <v>0</v>
      </c>
      <c r="S7" s="5">
        <f>'Összes Önk.'!S7+'Összes Hivatal'!S7</f>
        <v>83753</v>
      </c>
      <c r="T7" s="5">
        <f>'Összes Önk.'!T7+'Összes Hivatal'!T7</f>
        <v>86021</v>
      </c>
      <c r="U7" s="5">
        <f>'Összes Önk.'!U7+'Összes Hivatal'!U7</f>
        <v>83862</v>
      </c>
      <c r="V7" s="5">
        <f>'Összes Önk.'!V7+'Összes Hivatal'!V7</f>
        <v>1018</v>
      </c>
      <c r="W7" s="5">
        <f>'Összes Önk.'!W7+'Összes Hivatal'!W7</f>
        <v>1020</v>
      </c>
      <c r="X7" s="5">
        <f>'Összes Önk.'!X7+'Összes Hivatal'!X7</f>
        <v>1008</v>
      </c>
      <c r="Y7" s="5">
        <f aca="true" t="shared" si="1" ref="Y7:AA11">P7+S7+V7</f>
        <v>84771</v>
      </c>
      <c r="Z7" s="5">
        <f t="shared" si="1"/>
        <v>87041</v>
      </c>
      <c r="AA7" s="5">
        <f t="shared" si="1"/>
        <v>84870</v>
      </c>
      <c r="AB7" s="148"/>
      <c r="AC7" s="148"/>
      <c r="AD7" s="148"/>
      <c r="AE7" s="148"/>
      <c r="AF7" s="148"/>
      <c r="AG7" s="148"/>
      <c r="AH7" s="148"/>
      <c r="AI7" s="148"/>
      <c r="AJ7" s="148"/>
      <c r="AK7" s="148"/>
    </row>
    <row r="8" spans="1:37" s="11" customFormat="1" ht="45">
      <c r="A8" s="1">
        <v>5</v>
      </c>
      <c r="B8" s="99" t="s">
        <v>367</v>
      </c>
      <c r="C8" s="5">
        <f>'Összes Önk.'!C8+'Összes Hivatal'!C8</f>
        <v>0</v>
      </c>
      <c r="D8" s="5">
        <f>'Összes Önk.'!D8+'Összes Hivatal'!D8</f>
        <v>0</v>
      </c>
      <c r="E8" s="5">
        <f>'Összes Önk.'!E8+'Összes Hivatal'!E8</f>
        <v>0</v>
      </c>
      <c r="F8" s="5">
        <f>'Összes Önk.'!F8+'Összes Hivatal'!F8</f>
        <v>3397</v>
      </c>
      <c r="G8" s="5">
        <f>'Összes Önk.'!G8+'Összes Hivatal'!G8</f>
        <v>3397</v>
      </c>
      <c r="H8" s="5">
        <f>'Összes Önk.'!H8+'Összes Hivatal'!H8</f>
        <v>2423</v>
      </c>
      <c r="I8" s="5">
        <f>'Összes Önk.'!I8+'Összes Hivatal'!I8</f>
        <v>12268</v>
      </c>
      <c r="J8" s="5">
        <f>'Összes Önk.'!J8+'Összes Hivatal'!J8</f>
        <v>12268</v>
      </c>
      <c r="K8" s="5">
        <f>'Összes Önk.'!K8+'Összes Hivatal'!K8</f>
        <v>7998</v>
      </c>
      <c r="L8" s="5">
        <f t="shared" si="0"/>
        <v>15665</v>
      </c>
      <c r="M8" s="5">
        <f t="shared" si="0"/>
        <v>15665</v>
      </c>
      <c r="N8" s="5">
        <f t="shared" si="0"/>
        <v>10421</v>
      </c>
      <c r="O8" s="101" t="s">
        <v>90</v>
      </c>
      <c r="P8" s="5">
        <f>'Összes Önk.'!P8+'Összes Hivatal'!P8</f>
        <v>0</v>
      </c>
      <c r="Q8" s="5">
        <f>'Összes Önk.'!Q8+'Összes Hivatal'!Q8</f>
        <v>0</v>
      </c>
      <c r="R8" s="5">
        <f>'Összes Önk.'!R8+'Összes Hivatal'!R8</f>
        <v>0</v>
      </c>
      <c r="S8" s="5">
        <f>'Összes Önk.'!S8+'Összes Hivatal'!S8</f>
        <v>19686</v>
      </c>
      <c r="T8" s="5">
        <f>'Összes Önk.'!T8+'Összes Hivatal'!T8</f>
        <v>20790</v>
      </c>
      <c r="U8" s="5">
        <f>'Összes Önk.'!U8+'Összes Hivatal'!U8</f>
        <v>20170</v>
      </c>
      <c r="V8" s="5">
        <f>'Összes Önk.'!V8+'Összes Hivatal'!V8</f>
        <v>299</v>
      </c>
      <c r="W8" s="5">
        <f>'Összes Önk.'!W8+'Összes Hivatal'!W8</f>
        <v>300</v>
      </c>
      <c r="X8" s="5">
        <f>'Összes Önk.'!X8+'Összes Hivatal'!X8</f>
        <v>294</v>
      </c>
      <c r="Y8" s="5">
        <f t="shared" si="1"/>
        <v>19985</v>
      </c>
      <c r="Z8" s="5">
        <f t="shared" si="1"/>
        <v>21090</v>
      </c>
      <c r="AA8" s="5">
        <f t="shared" si="1"/>
        <v>20464</v>
      </c>
      <c r="AB8" s="148"/>
      <c r="AC8" s="148"/>
      <c r="AD8" s="148"/>
      <c r="AE8" s="148"/>
      <c r="AF8" s="148"/>
      <c r="AG8" s="148"/>
      <c r="AH8" s="148"/>
      <c r="AI8" s="148"/>
      <c r="AJ8" s="148"/>
      <c r="AK8" s="148"/>
    </row>
    <row r="9" spans="1:37" s="11" customFormat="1" ht="15.75">
      <c r="A9" s="1">
        <v>6</v>
      </c>
      <c r="B9" s="99" t="s">
        <v>54</v>
      </c>
      <c r="C9" s="5">
        <f>'Összes Önk.'!C9+'Összes Hivatal'!C9</f>
        <v>0</v>
      </c>
      <c r="D9" s="5">
        <f>'Összes Önk.'!D9+'Összes Hivatal'!D9</f>
        <v>0</v>
      </c>
      <c r="E9" s="5">
        <f>'Összes Önk.'!E9+'Összes Hivatal'!E9</f>
        <v>0</v>
      </c>
      <c r="F9" s="5">
        <f>'Összes Önk.'!F9+'Összes Hivatal'!F9</f>
        <v>11278</v>
      </c>
      <c r="G9" s="5">
        <f>'Összes Önk.'!G9+'Összes Hivatal'!G9</f>
        <v>12668</v>
      </c>
      <c r="H9" s="5">
        <f>'Összes Önk.'!H9+'Összes Hivatal'!H9</f>
        <v>11114</v>
      </c>
      <c r="I9" s="5">
        <f>'Összes Önk.'!I9+'Összes Hivatal'!I9</f>
        <v>0</v>
      </c>
      <c r="J9" s="5">
        <f>'Összes Önk.'!J9+'Összes Hivatal'!J9</f>
        <v>0</v>
      </c>
      <c r="K9" s="5">
        <f>'Összes Önk.'!K9+'Összes Hivatal'!K9</f>
        <v>0</v>
      </c>
      <c r="L9" s="5">
        <f t="shared" si="0"/>
        <v>11278</v>
      </c>
      <c r="M9" s="5">
        <f t="shared" si="0"/>
        <v>12668</v>
      </c>
      <c r="N9" s="5">
        <f t="shared" si="0"/>
        <v>11114</v>
      </c>
      <c r="O9" s="101" t="s">
        <v>91</v>
      </c>
      <c r="P9" s="5">
        <f>'Összes Önk.'!P9+'Összes Hivatal'!P9</f>
        <v>0</v>
      </c>
      <c r="Q9" s="5">
        <f>'Összes Önk.'!Q9+'Összes Hivatal'!Q9</f>
        <v>0</v>
      </c>
      <c r="R9" s="5">
        <f>'Összes Önk.'!R9+'Összes Hivatal'!R9</f>
        <v>0</v>
      </c>
      <c r="S9" s="5">
        <f>'Összes Önk.'!S9+'Összes Hivatal'!S9</f>
        <v>43920</v>
      </c>
      <c r="T9" s="5">
        <f>'Összes Önk.'!T9+'Összes Hivatal'!T9</f>
        <v>41068</v>
      </c>
      <c r="U9" s="5">
        <f>'Összes Önk.'!U9+'Összes Hivatal'!U9</f>
        <v>35813</v>
      </c>
      <c r="V9" s="5">
        <f>'Összes Önk.'!V9+'Összes Hivatal'!V9</f>
        <v>0</v>
      </c>
      <c r="W9" s="5">
        <f>'Összes Önk.'!W9+'Összes Hivatal'!W9</f>
        <v>0</v>
      </c>
      <c r="X9" s="5">
        <f>'Összes Önk.'!X9+'Összes Hivatal'!X9</f>
        <v>0</v>
      </c>
      <c r="Y9" s="5">
        <f t="shared" si="1"/>
        <v>43920</v>
      </c>
      <c r="Z9" s="5">
        <f t="shared" si="1"/>
        <v>41068</v>
      </c>
      <c r="AA9" s="5">
        <f t="shared" si="1"/>
        <v>35813</v>
      </c>
      <c r="AB9" s="148"/>
      <c r="AC9" s="148"/>
      <c r="AD9" s="148"/>
      <c r="AE9" s="148"/>
      <c r="AF9" s="148"/>
      <c r="AG9" s="148"/>
      <c r="AH9" s="148"/>
      <c r="AI9" s="148"/>
      <c r="AJ9" s="148"/>
      <c r="AK9" s="148"/>
    </row>
    <row r="10" spans="1:37" s="11" customFormat="1" ht="15.75">
      <c r="A10" s="1">
        <v>7</v>
      </c>
      <c r="B10" s="368" t="s">
        <v>435</v>
      </c>
      <c r="C10" s="362">
        <f>'Összes Önk.'!C10:C11+'Összes Hivatal'!C10:C11</f>
        <v>0</v>
      </c>
      <c r="D10" s="362">
        <f>'Összes Önk.'!D10:D11+'Összes Hivatal'!D10:D11</f>
        <v>0</v>
      </c>
      <c r="E10" s="362">
        <f>'Összes Önk.'!E10:E11+'Összes Hivatal'!E10:E11</f>
        <v>0</v>
      </c>
      <c r="F10" s="362">
        <f>'Összes Önk.'!F10:F11+'Összes Hivatal'!F10:F11</f>
        <v>2220</v>
      </c>
      <c r="G10" s="362">
        <f>'Összes Önk.'!G10:G11+'Összes Hivatal'!G10:G11</f>
        <v>2377</v>
      </c>
      <c r="H10" s="362">
        <f>'Összes Önk.'!H10:H11+'Összes Hivatal'!H10:H11</f>
        <v>2170</v>
      </c>
      <c r="I10" s="362">
        <f>'Összes Önk.'!I10:I11+'Összes Hivatal'!I10:I11</f>
        <v>0</v>
      </c>
      <c r="J10" s="362">
        <f>'Összes Önk.'!J10:J11+'Összes Hivatal'!J10:J11</f>
        <v>0</v>
      </c>
      <c r="K10" s="362">
        <f>'Összes Önk.'!K10:K11+'Összes Hivatal'!K10:K11</f>
        <v>0</v>
      </c>
      <c r="L10" s="362">
        <f t="shared" si="0"/>
        <v>2220</v>
      </c>
      <c r="M10" s="362">
        <f t="shared" si="0"/>
        <v>2377</v>
      </c>
      <c r="N10" s="362">
        <f t="shared" si="0"/>
        <v>2170</v>
      </c>
      <c r="O10" s="101" t="s">
        <v>92</v>
      </c>
      <c r="P10" s="5">
        <f>'Összes Önk.'!P10+'Összes Hivatal'!P10</f>
        <v>0</v>
      </c>
      <c r="Q10" s="5">
        <f>'Összes Önk.'!Q10+'Összes Hivatal'!Q10</f>
        <v>0</v>
      </c>
      <c r="R10" s="5">
        <f>'Összes Önk.'!R10+'Összes Hivatal'!R10</f>
        <v>0</v>
      </c>
      <c r="S10" s="5">
        <f>'Összes Önk.'!S10+'Összes Hivatal'!S10</f>
        <v>3997</v>
      </c>
      <c r="T10" s="5">
        <f>'Összes Önk.'!T10+'Összes Hivatal'!T10</f>
        <v>9692</v>
      </c>
      <c r="U10" s="5">
        <f>'Összes Önk.'!U10+'Összes Hivatal'!U10</f>
        <v>9497</v>
      </c>
      <c r="V10" s="5">
        <f>'Összes Önk.'!V10+'Összes Hivatal'!V10</f>
        <v>0</v>
      </c>
      <c r="W10" s="5">
        <f>'Összes Önk.'!W10+'Összes Hivatal'!W10</f>
        <v>0</v>
      </c>
      <c r="X10" s="5">
        <f>'Összes Önk.'!X10+'Összes Hivatal'!X10</f>
        <v>0</v>
      </c>
      <c r="Y10" s="5">
        <f t="shared" si="1"/>
        <v>3997</v>
      </c>
      <c r="Z10" s="5">
        <f t="shared" si="1"/>
        <v>9692</v>
      </c>
      <c r="AA10" s="5">
        <f t="shared" si="1"/>
        <v>9497</v>
      </c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</row>
    <row r="11" spans="1:37" s="11" customFormat="1" ht="30">
      <c r="A11" s="1">
        <v>8</v>
      </c>
      <c r="B11" s="368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101" t="s">
        <v>93</v>
      </c>
      <c r="P11" s="5">
        <f>'Összes Önk.'!P11+'Összes Hivatal'!P11</f>
        <v>0</v>
      </c>
      <c r="Q11" s="5">
        <f>'Összes Önk.'!Q11+'Összes Hivatal'!Q11</f>
        <v>0</v>
      </c>
      <c r="R11" s="5">
        <f>'Összes Önk.'!R11+'Összes Hivatal'!R11</f>
        <v>0</v>
      </c>
      <c r="S11" s="5">
        <f>'Összes Önk.'!S11+'Összes Hivatal'!S11</f>
        <v>44456</v>
      </c>
      <c r="T11" s="5">
        <f>'Összes Önk.'!T11+'Összes Hivatal'!T11</f>
        <v>52065</v>
      </c>
      <c r="U11" s="5">
        <f>'Összes Önk.'!U11+'Összes Hivatal'!U11</f>
        <v>47479</v>
      </c>
      <c r="V11" s="5">
        <f>'Összes Önk.'!V11+'Összes Hivatal'!V11</f>
        <v>0</v>
      </c>
      <c r="W11" s="5">
        <f>'Összes Önk.'!W11+'Összes Hivatal'!W11</f>
        <v>0</v>
      </c>
      <c r="X11" s="5">
        <f>'Összes Önk.'!X11+'Összes Hivatal'!X11</f>
        <v>0</v>
      </c>
      <c r="Y11" s="5">
        <f t="shared" si="1"/>
        <v>44456</v>
      </c>
      <c r="Z11" s="5">
        <f t="shared" si="1"/>
        <v>52065</v>
      </c>
      <c r="AA11" s="5">
        <f t="shared" si="1"/>
        <v>47479</v>
      </c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</row>
    <row r="12" spans="1:37" s="11" customFormat="1" ht="15.75">
      <c r="A12" s="1">
        <v>9</v>
      </c>
      <c r="B12" s="100" t="s">
        <v>95</v>
      </c>
      <c r="C12" s="13">
        <f aca="true" t="shared" si="2" ref="C12:M12">SUM(C7:C11)</f>
        <v>0</v>
      </c>
      <c r="D12" s="13">
        <f t="shared" si="2"/>
        <v>0</v>
      </c>
      <c r="E12" s="13">
        <f>SUM(E7:E11)</f>
        <v>0</v>
      </c>
      <c r="F12" s="13">
        <f t="shared" si="2"/>
        <v>190103</v>
      </c>
      <c r="G12" s="13">
        <f t="shared" si="2"/>
        <v>202464</v>
      </c>
      <c r="H12" s="13">
        <f>SUM(H7:H11)</f>
        <v>199753</v>
      </c>
      <c r="I12" s="13">
        <f t="shared" si="2"/>
        <v>12268</v>
      </c>
      <c r="J12" s="13">
        <f t="shared" si="2"/>
        <v>12268</v>
      </c>
      <c r="K12" s="13">
        <f>SUM(K7:K11)</f>
        <v>7998</v>
      </c>
      <c r="L12" s="13">
        <f t="shared" si="2"/>
        <v>202371</v>
      </c>
      <c r="M12" s="13">
        <f t="shared" si="2"/>
        <v>214732</v>
      </c>
      <c r="N12" s="13">
        <f>SUM(N7:N11)</f>
        <v>207751</v>
      </c>
      <c r="O12" s="100" t="s">
        <v>96</v>
      </c>
      <c r="P12" s="13">
        <f aca="true" t="shared" si="3" ref="P12:AA12">SUM(P7:P11)</f>
        <v>0</v>
      </c>
      <c r="Q12" s="13">
        <f t="shared" si="3"/>
        <v>0</v>
      </c>
      <c r="R12" s="13">
        <f t="shared" si="3"/>
        <v>0</v>
      </c>
      <c r="S12" s="13">
        <f t="shared" si="3"/>
        <v>195812</v>
      </c>
      <c r="T12" s="13">
        <f t="shared" si="3"/>
        <v>209636</v>
      </c>
      <c r="U12" s="13">
        <f t="shared" si="3"/>
        <v>196821</v>
      </c>
      <c r="V12" s="13">
        <f t="shared" si="3"/>
        <v>1317</v>
      </c>
      <c r="W12" s="13">
        <f t="shared" si="3"/>
        <v>1320</v>
      </c>
      <c r="X12" s="13">
        <f t="shared" si="3"/>
        <v>1302</v>
      </c>
      <c r="Y12" s="13">
        <f t="shared" si="3"/>
        <v>197129</v>
      </c>
      <c r="Z12" s="13">
        <f t="shared" si="3"/>
        <v>210956</v>
      </c>
      <c r="AA12" s="13">
        <f t="shared" si="3"/>
        <v>198123</v>
      </c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</row>
    <row r="13" spans="1:37" s="11" customFormat="1" ht="15.75">
      <c r="A13" s="1">
        <v>10</v>
      </c>
      <c r="B13" s="102" t="s">
        <v>161</v>
      </c>
      <c r="C13" s="103">
        <f aca="true" t="shared" si="4" ref="C13:N13">C12-P12</f>
        <v>0</v>
      </c>
      <c r="D13" s="103">
        <f t="shared" si="4"/>
        <v>0</v>
      </c>
      <c r="E13" s="103">
        <f t="shared" si="4"/>
        <v>0</v>
      </c>
      <c r="F13" s="103">
        <f t="shared" si="4"/>
        <v>-5709</v>
      </c>
      <c r="G13" s="103">
        <f t="shared" si="4"/>
        <v>-7172</v>
      </c>
      <c r="H13" s="103">
        <f t="shared" si="4"/>
        <v>2932</v>
      </c>
      <c r="I13" s="103">
        <f t="shared" si="4"/>
        <v>10951</v>
      </c>
      <c r="J13" s="103">
        <f t="shared" si="4"/>
        <v>10948</v>
      </c>
      <c r="K13" s="103">
        <f t="shared" si="4"/>
        <v>6696</v>
      </c>
      <c r="L13" s="103">
        <f t="shared" si="4"/>
        <v>5242</v>
      </c>
      <c r="M13" s="103">
        <f t="shared" si="4"/>
        <v>3776</v>
      </c>
      <c r="N13" s="103">
        <f t="shared" si="4"/>
        <v>9628</v>
      </c>
      <c r="O13" s="364" t="s">
        <v>147</v>
      </c>
      <c r="P13" s="365">
        <f>'Összes Önk.'!P13:P15+'Összes Hivatal'!P13:P15-'Bevétel Hivatal'!C169</f>
        <v>0</v>
      </c>
      <c r="Q13" s="365">
        <f>'Összes Önk.'!Q13:Q15+'Összes Hivatal'!Q13:Q15-'Bevétel Hivatal'!D169</f>
        <v>0</v>
      </c>
      <c r="R13" s="365">
        <f>'Összes Önk.'!R13:R15+'Összes Hivatal'!R13:R15-'Bevétel Hivatal'!E169</f>
        <v>0</v>
      </c>
      <c r="S13" s="365">
        <f>'Összes Önk.'!S13:S15+'Összes Hivatal'!S13:S15-'Bevétel Hivatal'!C170</f>
        <v>0</v>
      </c>
      <c r="T13" s="365">
        <f>'Összes Önk.'!T13:T15+'Összes Hivatal'!T13:T15-'Bevétel Hivatal'!D170</f>
        <v>10620</v>
      </c>
      <c r="U13" s="365">
        <f>'Összes Önk.'!U13:U15+'Összes Hivatal'!U13:U15-'Bevétel Hivatal'!E170</f>
        <v>4955</v>
      </c>
      <c r="V13" s="365">
        <f>'Összes Önk.'!V13:V15+'Összes Hivatal'!V13:V15-'Bevétel Hivatal'!C171</f>
        <v>0</v>
      </c>
      <c r="W13" s="365">
        <f>'Összes Önk.'!W13:W15+'Összes Hivatal'!W13:W15-'Bevétel Hivatal'!D171</f>
        <v>0</v>
      </c>
      <c r="X13" s="365">
        <f>'Összes Önk.'!X13:X15+'Összes Hivatal'!X13:X15-'Bevétel Hivatal'!E171</f>
        <v>0</v>
      </c>
      <c r="Y13" s="365">
        <f>P13+S13+V13</f>
        <v>0</v>
      </c>
      <c r="Z13" s="365">
        <f>Q13+T13+W13</f>
        <v>10620</v>
      </c>
      <c r="AA13" s="365">
        <f>R13+U13+X13</f>
        <v>4955</v>
      </c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</row>
    <row r="14" spans="1:37" s="11" customFormat="1" ht="15.75">
      <c r="A14" s="1">
        <v>11</v>
      </c>
      <c r="B14" s="102" t="s">
        <v>152</v>
      </c>
      <c r="C14" s="5">
        <f>'Összes Önk.'!C14+'Összes Hivatal'!C14</f>
        <v>0</v>
      </c>
      <c r="D14" s="5">
        <f>'Összes Önk.'!D14+'Összes Hivatal'!D14</f>
        <v>0</v>
      </c>
      <c r="E14" s="5">
        <f>'Összes Önk.'!E14+'Összes Hivatal'!E14</f>
        <v>0</v>
      </c>
      <c r="F14" s="5">
        <f>'Összes Önk.'!F14+'Összes Hivatal'!F14</f>
        <v>34028</v>
      </c>
      <c r="G14" s="5">
        <f>'Összes Önk.'!G14+'Összes Hivatal'!G14</f>
        <v>39445</v>
      </c>
      <c r="H14" s="5">
        <f>'Összes Önk.'!H14+'Összes Hivatal'!H14</f>
        <v>39445</v>
      </c>
      <c r="I14" s="5">
        <f>'Összes Önk.'!I14+'Összes Hivatal'!I14</f>
        <v>0</v>
      </c>
      <c r="J14" s="5">
        <f>'Összes Önk.'!J14+'Összes Hivatal'!J14</f>
        <v>0</v>
      </c>
      <c r="K14" s="5">
        <f>'Összes Önk.'!K14+'Összes Hivatal'!K14</f>
        <v>0</v>
      </c>
      <c r="L14" s="5">
        <f aca="true" t="shared" si="5" ref="L14:N15">C14+F14+I14</f>
        <v>34028</v>
      </c>
      <c r="M14" s="5">
        <f t="shared" si="5"/>
        <v>39445</v>
      </c>
      <c r="N14" s="5">
        <f t="shared" si="5"/>
        <v>39445</v>
      </c>
      <c r="O14" s="364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</row>
    <row r="15" spans="1:37" s="11" customFormat="1" ht="15.75">
      <c r="A15" s="1">
        <v>12</v>
      </c>
      <c r="B15" s="102" t="s">
        <v>153</v>
      </c>
      <c r="C15" s="5">
        <f>'Összes Önk.'!C15</f>
        <v>0</v>
      </c>
      <c r="D15" s="5">
        <f>'Összes Önk.'!D15</f>
        <v>0</v>
      </c>
      <c r="E15" s="5">
        <f>'Összes Önk.'!E15</f>
        <v>0</v>
      </c>
      <c r="F15" s="5">
        <f>'Összes Önk.'!F15</f>
        <v>0</v>
      </c>
      <c r="G15" s="5">
        <f>'Összes Önk.'!G15</f>
        <v>5665</v>
      </c>
      <c r="H15" s="5">
        <f>'Összes Önk.'!H15</f>
        <v>5665</v>
      </c>
      <c r="I15" s="5">
        <f>'Összes Önk.'!I15</f>
        <v>0</v>
      </c>
      <c r="J15" s="5">
        <f>'Összes Önk.'!J15</f>
        <v>0</v>
      </c>
      <c r="K15" s="5">
        <f>'Összes Önk.'!K15</f>
        <v>0</v>
      </c>
      <c r="L15" s="5">
        <f t="shared" si="5"/>
        <v>0</v>
      </c>
      <c r="M15" s="5">
        <f t="shared" si="5"/>
        <v>5665</v>
      </c>
      <c r="N15" s="5">
        <f t="shared" si="5"/>
        <v>5665</v>
      </c>
      <c r="O15" s="364"/>
      <c r="P15" s="365"/>
      <c r="Q15" s="365"/>
      <c r="R15" s="365"/>
      <c r="S15" s="365"/>
      <c r="T15" s="365"/>
      <c r="U15" s="365"/>
      <c r="V15" s="365"/>
      <c r="W15" s="365"/>
      <c r="X15" s="365"/>
      <c r="Y15" s="365"/>
      <c r="Z15" s="365"/>
      <c r="AA15" s="365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</row>
    <row r="16" spans="1:37" s="11" customFormat="1" ht="31.5">
      <c r="A16" s="1">
        <v>13</v>
      </c>
      <c r="B16" s="100" t="s">
        <v>10</v>
      </c>
      <c r="C16" s="14">
        <f aca="true" t="shared" si="6" ref="C16:M16">C12+C14+C15</f>
        <v>0</v>
      </c>
      <c r="D16" s="14">
        <f t="shared" si="6"/>
        <v>0</v>
      </c>
      <c r="E16" s="14">
        <f>E12+E14+E15</f>
        <v>0</v>
      </c>
      <c r="F16" s="14">
        <f t="shared" si="6"/>
        <v>224131</v>
      </c>
      <c r="G16" s="14">
        <f t="shared" si="6"/>
        <v>247574</v>
      </c>
      <c r="H16" s="14">
        <f>H12+H14+H15</f>
        <v>244863</v>
      </c>
      <c r="I16" s="14">
        <f t="shared" si="6"/>
        <v>12268</v>
      </c>
      <c r="J16" s="14">
        <f t="shared" si="6"/>
        <v>12268</v>
      </c>
      <c r="K16" s="14">
        <f>K12+K14+K15</f>
        <v>7998</v>
      </c>
      <c r="L16" s="14">
        <f t="shared" si="6"/>
        <v>236399</v>
      </c>
      <c r="M16" s="14">
        <f t="shared" si="6"/>
        <v>259842</v>
      </c>
      <c r="N16" s="14">
        <f>N12+N14+N15</f>
        <v>252861</v>
      </c>
      <c r="O16" s="100" t="s">
        <v>11</v>
      </c>
      <c r="P16" s="14">
        <f aca="true" t="shared" si="7" ref="P16:Z16">P12+P13</f>
        <v>0</v>
      </c>
      <c r="Q16" s="14">
        <f t="shared" si="7"/>
        <v>0</v>
      </c>
      <c r="R16" s="14">
        <f>R12+R13</f>
        <v>0</v>
      </c>
      <c r="S16" s="14">
        <f t="shared" si="7"/>
        <v>195812</v>
      </c>
      <c r="T16" s="14">
        <f t="shared" si="7"/>
        <v>220256</v>
      </c>
      <c r="U16" s="14">
        <f>U12+U13</f>
        <v>201776</v>
      </c>
      <c r="V16" s="14">
        <f t="shared" si="7"/>
        <v>1317</v>
      </c>
      <c r="W16" s="14">
        <f t="shared" si="7"/>
        <v>1320</v>
      </c>
      <c r="X16" s="14">
        <f>X12+X13</f>
        <v>1302</v>
      </c>
      <c r="Y16" s="14">
        <f t="shared" si="7"/>
        <v>197129</v>
      </c>
      <c r="Z16" s="14">
        <f t="shared" si="7"/>
        <v>221576</v>
      </c>
      <c r="AA16" s="14">
        <f>AA12+AA13</f>
        <v>203078</v>
      </c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</row>
    <row r="17" spans="1:37" s="104" customFormat="1" ht="16.5">
      <c r="A17" s="1">
        <v>14</v>
      </c>
      <c r="B17" s="366" t="s">
        <v>155</v>
      </c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3" t="s">
        <v>127</v>
      </c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</row>
    <row r="18" spans="1:37" s="11" customFormat="1" ht="47.25">
      <c r="A18" s="1">
        <v>15</v>
      </c>
      <c r="B18" s="99" t="s">
        <v>358</v>
      </c>
      <c r="C18" s="5">
        <f>'Összes Önk.'!C18+'Összes Hivatal'!C18</f>
        <v>0</v>
      </c>
      <c r="D18" s="5">
        <f>'Összes Önk.'!D18+'Összes Hivatal'!D18</f>
        <v>0</v>
      </c>
      <c r="E18" s="5">
        <f>'Összes Önk.'!E18+'Összes Hivatal'!E18</f>
        <v>0</v>
      </c>
      <c r="F18" s="5">
        <f>'Összes Önk.'!F18+'Összes Hivatal'!F18</f>
        <v>147618</v>
      </c>
      <c r="G18" s="5">
        <f>'Összes Önk.'!G18+'Összes Hivatal'!G18</f>
        <v>141943</v>
      </c>
      <c r="H18" s="5">
        <f>'Összes Önk.'!H18+'Összes Hivatal'!H18</f>
        <v>138193</v>
      </c>
      <c r="I18" s="5">
        <f>'Összes Önk.'!I18+'Összes Hivatal'!I18</f>
        <v>0</v>
      </c>
      <c r="J18" s="5">
        <f>'Összes Önk.'!J18+'Összes Hivatal'!J18</f>
        <v>0</v>
      </c>
      <c r="K18" s="5">
        <f>'Összes Önk.'!K18+'Összes Hivatal'!K18</f>
        <v>0</v>
      </c>
      <c r="L18" s="5">
        <f aca="true" t="shared" si="8" ref="L18:N20">C18+F18+I18</f>
        <v>147618</v>
      </c>
      <c r="M18" s="5">
        <f t="shared" si="8"/>
        <v>141943</v>
      </c>
      <c r="N18" s="5">
        <f t="shared" si="8"/>
        <v>138193</v>
      </c>
      <c r="O18" s="99" t="s">
        <v>121</v>
      </c>
      <c r="P18" s="5">
        <f>'Összes Önk.'!P18+'Összes Hivatal'!P18</f>
        <v>0</v>
      </c>
      <c r="Q18" s="5">
        <f>'Összes Önk.'!Q18+'Összes Hivatal'!Q18</f>
        <v>0</v>
      </c>
      <c r="R18" s="5">
        <f>'Összes Önk.'!R18+'Összes Hivatal'!R18</f>
        <v>0</v>
      </c>
      <c r="S18" s="5">
        <f>'Összes Önk.'!S18+'Összes Hivatal'!S18</f>
        <v>12575</v>
      </c>
      <c r="T18" s="5">
        <f>'Összes Önk.'!T18+'Összes Hivatal'!T18</f>
        <v>12761</v>
      </c>
      <c r="U18" s="5">
        <f>'Összes Önk.'!U18+'Összes Hivatal'!U18</f>
        <v>12175</v>
      </c>
      <c r="V18" s="5">
        <f>'Összes Önk.'!V18+'Összes Hivatal'!V18</f>
        <v>0</v>
      </c>
      <c r="W18" s="5">
        <f>'Összes Önk.'!W18+'Összes Hivatal'!W18</f>
        <v>0</v>
      </c>
      <c r="X18" s="5">
        <f>'Összes Önk.'!X18+'Összes Hivatal'!X18</f>
        <v>0</v>
      </c>
      <c r="Y18" s="5">
        <f aca="true" t="shared" si="9" ref="Y18:AA20">P18+S18+V18</f>
        <v>12575</v>
      </c>
      <c r="Z18" s="5">
        <f t="shared" si="9"/>
        <v>12761</v>
      </c>
      <c r="AA18" s="5">
        <f t="shared" si="9"/>
        <v>12175</v>
      </c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</row>
    <row r="19" spans="1:37" s="11" customFormat="1" ht="15.75">
      <c r="A19" s="1">
        <v>16</v>
      </c>
      <c r="B19" s="99" t="s">
        <v>155</v>
      </c>
      <c r="C19" s="5">
        <f>'Összes Önk.'!C19+'Összes Hivatal'!C19</f>
        <v>0</v>
      </c>
      <c r="D19" s="5">
        <f>'Összes Önk.'!D19+'Összes Hivatal'!D19</f>
        <v>0</v>
      </c>
      <c r="E19" s="5">
        <f>'Összes Önk.'!E19+'Összes Hivatal'!E19</f>
        <v>0</v>
      </c>
      <c r="F19" s="5">
        <f>'Összes Önk.'!F19+'Összes Hivatal'!F19</f>
        <v>125</v>
      </c>
      <c r="G19" s="5">
        <f>'Összes Önk.'!G19+'Összes Hivatal'!G19</f>
        <v>817</v>
      </c>
      <c r="H19" s="5">
        <f>'Összes Önk.'!H19+'Összes Hivatal'!H19</f>
        <v>760</v>
      </c>
      <c r="I19" s="5">
        <f>'Összes Önk.'!I19+'Összes Hivatal'!I19</f>
        <v>0</v>
      </c>
      <c r="J19" s="5">
        <f>'Összes Önk.'!J19+'Összes Hivatal'!J19</f>
        <v>0</v>
      </c>
      <c r="K19" s="5">
        <f>'Összes Önk.'!K19+'Összes Hivatal'!K19</f>
        <v>0</v>
      </c>
      <c r="L19" s="5">
        <f t="shared" si="8"/>
        <v>125</v>
      </c>
      <c r="M19" s="5">
        <f t="shared" si="8"/>
        <v>817</v>
      </c>
      <c r="N19" s="5">
        <f t="shared" si="8"/>
        <v>760</v>
      </c>
      <c r="O19" s="99" t="s">
        <v>55</v>
      </c>
      <c r="P19" s="5">
        <f>'Összes Önk.'!P19+'Összes Hivatal'!P19</f>
        <v>0</v>
      </c>
      <c r="Q19" s="5">
        <f>'Összes Önk.'!Q19+'Összes Hivatal'!Q19</f>
        <v>0</v>
      </c>
      <c r="R19" s="5">
        <f>'Összes Önk.'!R19+'Összes Hivatal'!R19</f>
        <v>0</v>
      </c>
      <c r="S19" s="5">
        <f>'Összes Önk.'!S19+'Összes Hivatal'!S19</f>
        <v>164738</v>
      </c>
      <c r="T19" s="5">
        <f>'Összes Önk.'!T19+'Összes Hivatal'!T19</f>
        <v>158262</v>
      </c>
      <c r="U19" s="5">
        <f>'Összes Önk.'!U19+'Összes Hivatal'!U19</f>
        <v>145175</v>
      </c>
      <c r="V19" s="5">
        <f>'Összes Önk.'!V19+'Összes Hivatal'!V19</f>
        <v>0</v>
      </c>
      <c r="W19" s="5">
        <f>'Összes Önk.'!W19+'Összes Hivatal'!W19</f>
        <v>0</v>
      </c>
      <c r="X19" s="5">
        <f>'Összes Önk.'!X19+'Összes Hivatal'!X19</f>
        <v>0</v>
      </c>
      <c r="Y19" s="5">
        <f t="shared" si="9"/>
        <v>164738</v>
      </c>
      <c r="Z19" s="5">
        <f t="shared" si="9"/>
        <v>158262</v>
      </c>
      <c r="AA19" s="5">
        <f t="shared" si="9"/>
        <v>145175</v>
      </c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</row>
    <row r="20" spans="1:37" s="11" customFormat="1" ht="31.5">
      <c r="A20" s="1">
        <v>17</v>
      </c>
      <c r="B20" s="99" t="s">
        <v>436</v>
      </c>
      <c r="C20" s="5">
        <f>'Összes Önk.'!C20+'Összes Hivatal'!C20</f>
        <v>0</v>
      </c>
      <c r="D20" s="5">
        <f>'Összes Önk.'!D20+'Összes Hivatal'!D20</f>
        <v>0</v>
      </c>
      <c r="E20" s="5">
        <f>'Összes Önk.'!E20+'Összes Hivatal'!E20</f>
        <v>0</v>
      </c>
      <c r="F20" s="5">
        <f>'Összes Önk.'!F20+'Összes Hivatal'!F20</f>
        <v>300</v>
      </c>
      <c r="G20" s="5">
        <f>'Összes Önk.'!G20+'Összes Hivatal'!G20</f>
        <v>360</v>
      </c>
      <c r="H20" s="5">
        <f>'Összes Önk.'!H20+'Összes Hivatal'!H20</f>
        <v>64</v>
      </c>
      <c r="I20" s="5">
        <f>'Összes Önk.'!I20+'Összes Hivatal'!I20</f>
        <v>0</v>
      </c>
      <c r="J20" s="5">
        <f>'Összes Önk.'!J20+'Összes Hivatal'!J20</f>
        <v>0</v>
      </c>
      <c r="K20" s="5">
        <f>'Összes Önk.'!K20+'Összes Hivatal'!K20</f>
        <v>0</v>
      </c>
      <c r="L20" s="5">
        <f t="shared" si="8"/>
        <v>300</v>
      </c>
      <c r="M20" s="5">
        <f t="shared" si="8"/>
        <v>360</v>
      </c>
      <c r="N20" s="5">
        <f t="shared" si="8"/>
        <v>64</v>
      </c>
      <c r="O20" s="99" t="s">
        <v>264</v>
      </c>
      <c r="P20" s="5">
        <f>'Összes Önk.'!P20+'Összes Hivatal'!P20</f>
        <v>0</v>
      </c>
      <c r="Q20" s="5">
        <f>'Összes Önk.'!Q20+'Összes Hivatal'!Q20</f>
        <v>0</v>
      </c>
      <c r="R20" s="5">
        <f>'Összes Önk.'!R20+'Összes Hivatal'!R20</f>
        <v>0</v>
      </c>
      <c r="S20" s="5">
        <f>'Összes Önk.'!S20+'Összes Hivatal'!S20</f>
        <v>0</v>
      </c>
      <c r="T20" s="5">
        <f>'Összes Önk.'!T20+'Összes Hivatal'!T20</f>
        <v>363</v>
      </c>
      <c r="U20" s="5">
        <f>'Összes Önk.'!U20+'Összes Hivatal'!U20</f>
        <v>116</v>
      </c>
      <c r="V20" s="5">
        <f>'Összes Önk.'!V20+'Összes Hivatal'!V20</f>
        <v>0</v>
      </c>
      <c r="W20" s="5">
        <f>'Összes Önk.'!W20+'Összes Hivatal'!W20</f>
        <v>0</v>
      </c>
      <c r="X20" s="5">
        <f>'Összes Önk.'!X20+'Összes Hivatal'!X20</f>
        <v>0</v>
      </c>
      <c r="Y20" s="5">
        <f t="shared" si="9"/>
        <v>0</v>
      </c>
      <c r="Z20" s="5">
        <f t="shared" si="9"/>
        <v>363</v>
      </c>
      <c r="AA20" s="5">
        <f t="shared" si="9"/>
        <v>116</v>
      </c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</row>
    <row r="21" spans="1:37" s="11" customFormat="1" ht="15.75">
      <c r="A21" s="1">
        <v>18</v>
      </c>
      <c r="B21" s="100" t="s">
        <v>95</v>
      </c>
      <c r="C21" s="13">
        <f aca="true" t="shared" si="10" ref="C21:M21">SUM(C18:C20)</f>
        <v>0</v>
      </c>
      <c r="D21" s="13">
        <f t="shared" si="10"/>
        <v>0</v>
      </c>
      <c r="E21" s="13">
        <f>SUM(E18:E20)</f>
        <v>0</v>
      </c>
      <c r="F21" s="13">
        <f t="shared" si="10"/>
        <v>148043</v>
      </c>
      <c r="G21" s="13">
        <f t="shared" si="10"/>
        <v>143120</v>
      </c>
      <c r="H21" s="13">
        <f>SUM(H18:H20)</f>
        <v>139017</v>
      </c>
      <c r="I21" s="13">
        <f t="shared" si="10"/>
        <v>0</v>
      </c>
      <c r="J21" s="13">
        <f t="shared" si="10"/>
        <v>0</v>
      </c>
      <c r="K21" s="13">
        <f>SUM(K18:K20)</f>
        <v>0</v>
      </c>
      <c r="L21" s="13">
        <f t="shared" si="10"/>
        <v>148043</v>
      </c>
      <c r="M21" s="13">
        <f t="shared" si="10"/>
        <v>143120</v>
      </c>
      <c r="N21" s="13">
        <f>SUM(N18:N20)</f>
        <v>139017</v>
      </c>
      <c r="O21" s="100" t="s">
        <v>96</v>
      </c>
      <c r="P21" s="13">
        <f aca="true" t="shared" si="11" ref="P21:AA21">SUM(P18:P20)</f>
        <v>0</v>
      </c>
      <c r="Q21" s="13">
        <f t="shared" si="11"/>
        <v>0</v>
      </c>
      <c r="R21" s="13">
        <f t="shared" si="11"/>
        <v>0</v>
      </c>
      <c r="S21" s="13">
        <f t="shared" si="11"/>
        <v>177313</v>
      </c>
      <c r="T21" s="13">
        <f t="shared" si="11"/>
        <v>171386</v>
      </c>
      <c r="U21" s="13">
        <f t="shared" si="11"/>
        <v>157466</v>
      </c>
      <c r="V21" s="13">
        <f t="shared" si="11"/>
        <v>0</v>
      </c>
      <c r="W21" s="13">
        <f t="shared" si="11"/>
        <v>0</v>
      </c>
      <c r="X21" s="13">
        <f t="shared" si="11"/>
        <v>0</v>
      </c>
      <c r="Y21" s="13">
        <f t="shared" si="11"/>
        <v>177313</v>
      </c>
      <c r="Z21" s="13">
        <f t="shared" si="11"/>
        <v>171386</v>
      </c>
      <c r="AA21" s="13">
        <f t="shared" si="11"/>
        <v>157466</v>
      </c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</row>
    <row r="22" spans="1:37" s="11" customFormat="1" ht="15.75">
      <c r="A22" s="1">
        <v>19</v>
      </c>
      <c r="B22" s="102" t="s">
        <v>161</v>
      </c>
      <c r="C22" s="103">
        <f aca="true" t="shared" si="12" ref="C22:N22">C21-P21</f>
        <v>0</v>
      </c>
      <c r="D22" s="103">
        <f t="shared" si="12"/>
        <v>0</v>
      </c>
      <c r="E22" s="103">
        <f t="shared" si="12"/>
        <v>0</v>
      </c>
      <c r="F22" s="103">
        <f t="shared" si="12"/>
        <v>-29270</v>
      </c>
      <c r="G22" s="103">
        <f t="shared" si="12"/>
        <v>-28266</v>
      </c>
      <c r="H22" s="103">
        <f t="shared" si="12"/>
        <v>-18449</v>
      </c>
      <c r="I22" s="103">
        <f t="shared" si="12"/>
        <v>0</v>
      </c>
      <c r="J22" s="103">
        <f t="shared" si="12"/>
        <v>0</v>
      </c>
      <c r="K22" s="103">
        <f t="shared" si="12"/>
        <v>0</v>
      </c>
      <c r="L22" s="103">
        <f t="shared" si="12"/>
        <v>-29270</v>
      </c>
      <c r="M22" s="103">
        <f t="shared" si="12"/>
        <v>-28266</v>
      </c>
      <c r="N22" s="103">
        <f t="shared" si="12"/>
        <v>-18449</v>
      </c>
      <c r="O22" s="364" t="s">
        <v>147</v>
      </c>
      <c r="P22" s="365">
        <f>'Összes Önk.'!P22:P24+'Összes Hivatal'!P22:P24-'Bevétel Hivatal'!C175</f>
        <v>0</v>
      </c>
      <c r="Q22" s="365">
        <f>'Összes Önk.'!Q22:Q24+'Összes Hivatal'!Q22:Q24-'Bevétel Hivatal'!D175</f>
        <v>0</v>
      </c>
      <c r="R22" s="365">
        <f>'Összes Önk.'!R22:R24+'Összes Hivatal'!R22:R24-'Bevétel Hivatal'!E175</f>
        <v>0</v>
      </c>
      <c r="S22" s="365">
        <f>'Összes Önk.'!S22:S24+'Összes Hivatal'!S22:S24-'Bevétel Hivatal'!C176</f>
        <v>10000</v>
      </c>
      <c r="T22" s="365">
        <f>'Összes Önk.'!T22:T24+'Összes Hivatal'!T22:T24-'Bevétel Hivatal'!D176</f>
        <v>10000</v>
      </c>
      <c r="U22" s="365">
        <f>'Összes Önk.'!U22:U24+'Összes Hivatal'!U22:U24-'Bevétel Hivatal'!E176</f>
        <v>10000</v>
      </c>
      <c r="V22" s="365">
        <f>'Összes Önk.'!V22:V24+'Összes Hivatal'!V22:V24-'Bevétel Hivatal'!C177</f>
        <v>0</v>
      </c>
      <c r="W22" s="365">
        <f>'Összes Önk.'!W22:W24+'Összes Hivatal'!W22:W24-'Bevétel Hivatal'!D177</f>
        <v>0</v>
      </c>
      <c r="X22" s="365">
        <f>'Összes Önk.'!X22:X24+'Összes Hivatal'!X22:X24-'Bevétel Hivatal'!E177</f>
        <v>0</v>
      </c>
      <c r="Y22" s="365">
        <f>P22+S22+V22</f>
        <v>10000</v>
      </c>
      <c r="Z22" s="365">
        <f>Q22+T22+W22</f>
        <v>10000</v>
      </c>
      <c r="AA22" s="365">
        <f>R22+U22+X22</f>
        <v>10000</v>
      </c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</row>
    <row r="23" spans="1:37" s="11" customFormat="1" ht="15.75">
      <c r="A23" s="1">
        <v>20</v>
      </c>
      <c r="B23" s="102" t="s">
        <v>152</v>
      </c>
      <c r="C23" s="5">
        <f>'Összes Önk.'!C23+'Összes Hivatal'!C23</f>
        <v>0</v>
      </c>
      <c r="D23" s="5">
        <f>'Összes Önk.'!D23+'Összes Hivatal'!D23</f>
        <v>0</v>
      </c>
      <c r="E23" s="5">
        <f>'Összes Önk.'!E23+'Összes Hivatal'!E23</f>
        <v>0</v>
      </c>
      <c r="F23" s="5">
        <f>'Összes Önk.'!F23+'Összes Hivatal'!F23</f>
        <v>0</v>
      </c>
      <c r="G23" s="5">
        <f>'Összes Önk.'!G23+'Összes Hivatal'!G23</f>
        <v>0</v>
      </c>
      <c r="H23" s="5">
        <f>'Összes Önk.'!H23+'Összes Hivatal'!H23</f>
        <v>0</v>
      </c>
      <c r="I23" s="5">
        <f>'Összes Önk.'!I23+'Összes Hivatal'!I23</f>
        <v>0</v>
      </c>
      <c r="J23" s="5">
        <f>'Összes Önk.'!J23+'Összes Hivatal'!J23</f>
        <v>0</v>
      </c>
      <c r="K23" s="5">
        <f>'Összes Önk.'!K23+'Összes Hivatal'!K23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364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365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</row>
    <row r="24" spans="1:37" s="11" customFormat="1" ht="15.75">
      <c r="A24" s="1">
        <v>21</v>
      </c>
      <c r="B24" s="102" t="s">
        <v>153</v>
      </c>
      <c r="C24" s="5">
        <f>'Összes Önk.'!C24</f>
        <v>0</v>
      </c>
      <c r="D24" s="5">
        <f>'Összes Önk.'!D24</f>
        <v>0</v>
      </c>
      <c r="E24" s="5">
        <f>'Összes Önk.'!E24</f>
        <v>0</v>
      </c>
      <c r="F24" s="5">
        <f>'Összes Önk.'!F24</f>
        <v>0</v>
      </c>
      <c r="G24" s="5">
        <f>'Összes Önk.'!G24</f>
        <v>0</v>
      </c>
      <c r="H24" s="5">
        <f>'Összes Önk.'!H24</f>
        <v>0</v>
      </c>
      <c r="I24" s="5">
        <f>'Összes Önk.'!I24</f>
        <v>0</v>
      </c>
      <c r="J24" s="5">
        <f>'Összes Önk.'!J24</f>
        <v>0</v>
      </c>
      <c r="K24" s="5">
        <f>'Összes Önk.'!K24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364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</row>
    <row r="25" spans="1:37" s="11" customFormat="1" ht="31.5">
      <c r="A25" s="1">
        <v>22</v>
      </c>
      <c r="B25" s="100" t="s">
        <v>12</v>
      </c>
      <c r="C25" s="14">
        <f aca="true" t="shared" si="14" ref="C25:M25">C21+C23+C24</f>
        <v>0</v>
      </c>
      <c r="D25" s="14">
        <f t="shared" si="14"/>
        <v>0</v>
      </c>
      <c r="E25" s="14">
        <f>E21+E23+E24</f>
        <v>0</v>
      </c>
      <c r="F25" s="14">
        <f t="shared" si="14"/>
        <v>148043</v>
      </c>
      <c r="G25" s="14">
        <f t="shared" si="14"/>
        <v>143120</v>
      </c>
      <c r="H25" s="14">
        <f>H21+H23+H24</f>
        <v>139017</v>
      </c>
      <c r="I25" s="14">
        <f t="shared" si="14"/>
        <v>0</v>
      </c>
      <c r="J25" s="14">
        <f t="shared" si="14"/>
        <v>0</v>
      </c>
      <c r="K25" s="14">
        <f>K21+K23+K24</f>
        <v>0</v>
      </c>
      <c r="L25" s="14">
        <f t="shared" si="14"/>
        <v>148043</v>
      </c>
      <c r="M25" s="14">
        <f t="shared" si="14"/>
        <v>143120</v>
      </c>
      <c r="N25" s="14">
        <f>N21+N23+N24</f>
        <v>139017</v>
      </c>
      <c r="O25" s="100" t="s">
        <v>13</v>
      </c>
      <c r="P25" s="14">
        <f aca="true" t="shared" si="15" ref="P25:AA25">P21+P22</f>
        <v>0</v>
      </c>
      <c r="Q25" s="14">
        <f t="shared" si="15"/>
        <v>0</v>
      </c>
      <c r="R25" s="14">
        <f t="shared" si="15"/>
        <v>0</v>
      </c>
      <c r="S25" s="14">
        <f t="shared" si="15"/>
        <v>187313</v>
      </c>
      <c r="T25" s="14">
        <f t="shared" si="15"/>
        <v>181386</v>
      </c>
      <c r="U25" s="14">
        <f t="shared" si="15"/>
        <v>167466</v>
      </c>
      <c r="V25" s="14">
        <f t="shared" si="15"/>
        <v>0</v>
      </c>
      <c r="W25" s="14">
        <f t="shared" si="15"/>
        <v>0</v>
      </c>
      <c r="X25" s="14">
        <f t="shared" si="15"/>
        <v>0</v>
      </c>
      <c r="Y25" s="14">
        <f t="shared" si="15"/>
        <v>187313</v>
      </c>
      <c r="Z25" s="14">
        <f t="shared" si="15"/>
        <v>181386</v>
      </c>
      <c r="AA25" s="14">
        <f t="shared" si="15"/>
        <v>167466</v>
      </c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</row>
    <row r="26" spans="1:37" s="104" customFormat="1" ht="16.5">
      <c r="A26" s="1">
        <v>23</v>
      </c>
      <c r="B26" s="363" t="s">
        <v>157</v>
      </c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 t="s">
        <v>158</v>
      </c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</row>
    <row r="27" spans="1:37" s="11" customFormat="1" ht="15.75">
      <c r="A27" s="1">
        <v>24</v>
      </c>
      <c r="B27" s="99" t="s">
        <v>159</v>
      </c>
      <c r="C27" s="5">
        <f aca="true" t="shared" si="16" ref="C27:M27">C12+C21</f>
        <v>0</v>
      </c>
      <c r="D27" s="5">
        <f t="shared" si="16"/>
        <v>0</v>
      </c>
      <c r="E27" s="5">
        <f>E12+E21</f>
        <v>0</v>
      </c>
      <c r="F27" s="5">
        <f t="shared" si="16"/>
        <v>338146</v>
      </c>
      <c r="G27" s="5">
        <f t="shared" si="16"/>
        <v>345584</v>
      </c>
      <c r="H27" s="5">
        <f>H12+H21</f>
        <v>338770</v>
      </c>
      <c r="I27" s="5">
        <f t="shared" si="16"/>
        <v>12268</v>
      </c>
      <c r="J27" s="5">
        <f t="shared" si="16"/>
        <v>12268</v>
      </c>
      <c r="K27" s="5">
        <f>K12+K21</f>
        <v>7998</v>
      </c>
      <c r="L27" s="5">
        <f t="shared" si="16"/>
        <v>350414</v>
      </c>
      <c r="M27" s="5">
        <f t="shared" si="16"/>
        <v>357852</v>
      </c>
      <c r="N27" s="5">
        <f>N12+N21</f>
        <v>346768</v>
      </c>
      <c r="O27" s="99" t="s">
        <v>160</v>
      </c>
      <c r="P27" s="5">
        <f aca="true" t="shared" si="17" ref="P27:AA27">P12+P21</f>
        <v>0</v>
      </c>
      <c r="Q27" s="5">
        <f t="shared" si="17"/>
        <v>0</v>
      </c>
      <c r="R27" s="5">
        <f t="shared" si="17"/>
        <v>0</v>
      </c>
      <c r="S27" s="5">
        <f t="shared" si="17"/>
        <v>373125</v>
      </c>
      <c r="T27" s="5">
        <f t="shared" si="17"/>
        <v>381022</v>
      </c>
      <c r="U27" s="5">
        <f t="shared" si="17"/>
        <v>354287</v>
      </c>
      <c r="V27" s="5">
        <f t="shared" si="17"/>
        <v>1317</v>
      </c>
      <c r="W27" s="5">
        <f t="shared" si="17"/>
        <v>1320</v>
      </c>
      <c r="X27" s="5">
        <f t="shared" si="17"/>
        <v>1302</v>
      </c>
      <c r="Y27" s="5">
        <f t="shared" si="17"/>
        <v>374442</v>
      </c>
      <c r="Z27" s="5">
        <f t="shared" si="17"/>
        <v>382342</v>
      </c>
      <c r="AA27" s="5">
        <f t="shared" si="17"/>
        <v>355589</v>
      </c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</row>
    <row r="28" spans="1:37" s="11" customFormat="1" ht="15.75">
      <c r="A28" s="1">
        <v>25</v>
      </c>
      <c r="B28" s="102" t="s">
        <v>161</v>
      </c>
      <c r="C28" s="103">
        <f aca="true" t="shared" si="18" ref="C28:N28">C27-P27</f>
        <v>0</v>
      </c>
      <c r="D28" s="103">
        <f t="shared" si="18"/>
        <v>0</v>
      </c>
      <c r="E28" s="103">
        <f t="shared" si="18"/>
        <v>0</v>
      </c>
      <c r="F28" s="103">
        <f t="shared" si="18"/>
        <v>-34979</v>
      </c>
      <c r="G28" s="103">
        <f t="shared" si="18"/>
        <v>-35438</v>
      </c>
      <c r="H28" s="103">
        <f t="shared" si="18"/>
        <v>-15517</v>
      </c>
      <c r="I28" s="103">
        <f t="shared" si="18"/>
        <v>10951</v>
      </c>
      <c r="J28" s="103">
        <f t="shared" si="18"/>
        <v>10948</v>
      </c>
      <c r="K28" s="103">
        <f t="shared" si="18"/>
        <v>6696</v>
      </c>
      <c r="L28" s="103">
        <f t="shared" si="18"/>
        <v>-24028</v>
      </c>
      <c r="M28" s="103">
        <f t="shared" si="18"/>
        <v>-24490</v>
      </c>
      <c r="N28" s="103">
        <f t="shared" si="18"/>
        <v>-8821</v>
      </c>
      <c r="O28" s="364" t="s">
        <v>154</v>
      </c>
      <c r="P28" s="365">
        <f aca="true" t="shared" si="19" ref="P28:AA28">P13+P22</f>
        <v>0</v>
      </c>
      <c r="Q28" s="365">
        <f t="shared" si="19"/>
        <v>0</v>
      </c>
      <c r="R28" s="365">
        <f t="shared" si="19"/>
        <v>0</v>
      </c>
      <c r="S28" s="365">
        <f t="shared" si="19"/>
        <v>10000</v>
      </c>
      <c r="T28" s="365">
        <f t="shared" si="19"/>
        <v>20620</v>
      </c>
      <c r="U28" s="365">
        <f t="shared" si="19"/>
        <v>14955</v>
      </c>
      <c r="V28" s="365">
        <f t="shared" si="19"/>
        <v>0</v>
      </c>
      <c r="W28" s="365">
        <f t="shared" si="19"/>
        <v>0</v>
      </c>
      <c r="X28" s="365">
        <f t="shared" si="19"/>
        <v>0</v>
      </c>
      <c r="Y28" s="365">
        <f t="shared" si="19"/>
        <v>10000</v>
      </c>
      <c r="Z28" s="365">
        <f t="shared" si="19"/>
        <v>20620</v>
      </c>
      <c r="AA28" s="365">
        <f t="shared" si="19"/>
        <v>14955</v>
      </c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</row>
    <row r="29" spans="1:37" s="11" customFormat="1" ht="15.75">
      <c r="A29" s="1">
        <v>26</v>
      </c>
      <c r="B29" s="102" t="s">
        <v>152</v>
      </c>
      <c r="C29" s="5">
        <f aca="true" t="shared" si="20" ref="C29:N29">C14+C23</f>
        <v>0</v>
      </c>
      <c r="D29" s="5">
        <f t="shared" si="20"/>
        <v>0</v>
      </c>
      <c r="E29" s="5">
        <f t="shared" si="20"/>
        <v>0</v>
      </c>
      <c r="F29" s="5">
        <f t="shared" si="20"/>
        <v>34028</v>
      </c>
      <c r="G29" s="5">
        <f t="shared" si="20"/>
        <v>39445</v>
      </c>
      <c r="H29" s="5">
        <f t="shared" si="20"/>
        <v>39445</v>
      </c>
      <c r="I29" s="5">
        <f t="shared" si="20"/>
        <v>0</v>
      </c>
      <c r="J29" s="5">
        <f t="shared" si="20"/>
        <v>0</v>
      </c>
      <c r="K29" s="5">
        <f t="shared" si="20"/>
        <v>0</v>
      </c>
      <c r="L29" s="5">
        <f t="shared" si="20"/>
        <v>34028</v>
      </c>
      <c r="M29" s="5">
        <f t="shared" si="20"/>
        <v>39445</v>
      </c>
      <c r="N29" s="5">
        <f t="shared" si="20"/>
        <v>39445</v>
      </c>
      <c r="O29" s="364"/>
      <c r="P29" s="365"/>
      <c r="Q29" s="365"/>
      <c r="R29" s="365"/>
      <c r="S29" s="365"/>
      <c r="T29" s="365"/>
      <c r="U29" s="365"/>
      <c r="V29" s="365"/>
      <c r="W29" s="365"/>
      <c r="X29" s="365"/>
      <c r="Y29" s="365"/>
      <c r="Z29" s="365"/>
      <c r="AA29" s="365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</row>
    <row r="30" spans="1:37" s="11" customFormat="1" ht="15.75">
      <c r="A30" s="1">
        <v>27</v>
      </c>
      <c r="B30" s="102" t="s">
        <v>153</v>
      </c>
      <c r="C30" s="5">
        <f aca="true" t="shared" si="21" ref="C30:N30">C15+C24</f>
        <v>0</v>
      </c>
      <c r="D30" s="5">
        <f t="shared" si="21"/>
        <v>0</v>
      </c>
      <c r="E30" s="5">
        <f t="shared" si="21"/>
        <v>0</v>
      </c>
      <c r="F30" s="5">
        <f t="shared" si="21"/>
        <v>0</v>
      </c>
      <c r="G30" s="5">
        <f t="shared" si="21"/>
        <v>5665</v>
      </c>
      <c r="H30" s="5">
        <f t="shared" si="21"/>
        <v>5665</v>
      </c>
      <c r="I30" s="5">
        <f t="shared" si="21"/>
        <v>0</v>
      </c>
      <c r="J30" s="5">
        <f t="shared" si="21"/>
        <v>0</v>
      </c>
      <c r="K30" s="5">
        <f t="shared" si="21"/>
        <v>0</v>
      </c>
      <c r="L30" s="5">
        <f t="shared" si="21"/>
        <v>0</v>
      </c>
      <c r="M30" s="5">
        <f t="shared" si="21"/>
        <v>5665</v>
      </c>
      <c r="N30" s="5">
        <f t="shared" si="21"/>
        <v>5665</v>
      </c>
      <c r="O30" s="364"/>
      <c r="P30" s="365"/>
      <c r="Q30" s="365"/>
      <c r="R30" s="365"/>
      <c r="S30" s="365"/>
      <c r="T30" s="365"/>
      <c r="U30" s="365"/>
      <c r="V30" s="365"/>
      <c r="W30" s="365"/>
      <c r="X30" s="365"/>
      <c r="Y30" s="365"/>
      <c r="Z30" s="365"/>
      <c r="AA30" s="365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</row>
    <row r="31" spans="1:37" s="11" customFormat="1" ht="15.75">
      <c r="A31" s="1">
        <v>28</v>
      </c>
      <c r="B31" s="98" t="s">
        <v>7</v>
      </c>
      <c r="C31" s="14">
        <f aca="true" t="shared" si="22" ref="C31:M31">C27+C29+C30</f>
        <v>0</v>
      </c>
      <c r="D31" s="14">
        <f t="shared" si="22"/>
        <v>0</v>
      </c>
      <c r="E31" s="14">
        <f>E27+E29+E30</f>
        <v>0</v>
      </c>
      <c r="F31" s="14">
        <f t="shared" si="22"/>
        <v>372174</v>
      </c>
      <c r="G31" s="14">
        <f t="shared" si="22"/>
        <v>390694</v>
      </c>
      <c r="H31" s="14">
        <f>H27+H29+H30</f>
        <v>383880</v>
      </c>
      <c r="I31" s="14">
        <f t="shared" si="22"/>
        <v>12268</v>
      </c>
      <c r="J31" s="14">
        <f t="shared" si="22"/>
        <v>12268</v>
      </c>
      <c r="K31" s="14">
        <f>K27+K29+K30</f>
        <v>7998</v>
      </c>
      <c r="L31" s="14">
        <f t="shared" si="22"/>
        <v>384442</v>
      </c>
      <c r="M31" s="14">
        <f t="shared" si="22"/>
        <v>402962</v>
      </c>
      <c r="N31" s="14">
        <f>N27+N29+N30</f>
        <v>391878</v>
      </c>
      <c r="O31" s="98" t="s">
        <v>8</v>
      </c>
      <c r="P31" s="14">
        <f aca="true" t="shared" si="23" ref="P31:AA31">SUM(P27:P30)</f>
        <v>0</v>
      </c>
      <c r="Q31" s="14">
        <f t="shared" si="23"/>
        <v>0</v>
      </c>
      <c r="R31" s="14">
        <f t="shared" si="23"/>
        <v>0</v>
      </c>
      <c r="S31" s="14">
        <f t="shared" si="23"/>
        <v>383125</v>
      </c>
      <c r="T31" s="14">
        <f t="shared" si="23"/>
        <v>401642</v>
      </c>
      <c r="U31" s="14">
        <f t="shared" si="23"/>
        <v>369242</v>
      </c>
      <c r="V31" s="14">
        <f t="shared" si="23"/>
        <v>1317</v>
      </c>
      <c r="W31" s="14">
        <f t="shared" si="23"/>
        <v>1320</v>
      </c>
      <c r="X31" s="14">
        <f t="shared" si="23"/>
        <v>1302</v>
      </c>
      <c r="Y31" s="14">
        <f t="shared" si="23"/>
        <v>384442</v>
      </c>
      <c r="Z31" s="14">
        <f t="shared" si="23"/>
        <v>402962</v>
      </c>
      <c r="AA31" s="14">
        <f t="shared" si="23"/>
        <v>370544</v>
      </c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</row>
    <row r="32" spans="12:14" ht="15">
      <c r="L32" s="42"/>
      <c r="M32" s="42"/>
      <c r="N32" s="42"/>
    </row>
    <row r="33" spans="12:14" ht="15">
      <c r="L33" s="42"/>
      <c r="M33" s="42"/>
      <c r="N33" s="42"/>
    </row>
  </sheetData>
  <sheetProtection/>
  <mergeCells count="69">
    <mergeCell ref="Z13:Z15"/>
    <mergeCell ref="T13:T15"/>
    <mergeCell ref="S13:S15"/>
    <mergeCell ref="V22:V24"/>
    <mergeCell ref="Y22:Y24"/>
    <mergeCell ref="W13:W15"/>
    <mergeCell ref="W22:W24"/>
    <mergeCell ref="O6:AA6"/>
    <mergeCell ref="A1:Y1"/>
    <mergeCell ref="B4:B5"/>
    <mergeCell ref="O4:O5"/>
    <mergeCell ref="B10:B11"/>
    <mergeCell ref="O22:O24"/>
    <mergeCell ref="P22:P24"/>
    <mergeCell ref="Z22:Z24"/>
    <mergeCell ref="V13:V15"/>
    <mergeCell ref="Y13:Y15"/>
    <mergeCell ref="C10:C11"/>
    <mergeCell ref="F10:F11"/>
    <mergeCell ref="M10:M11"/>
    <mergeCell ref="E10:E11"/>
    <mergeCell ref="H10:H11"/>
    <mergeCell ref="I10:I11"/>
    <mergeCell ref="L10:L11"/>
    <mergeCell ref="K10:K11"/>
    <mergeCell ref="Q13:Q15"/>
    <mergeCell ref="Q22:Q24"/>
    <mergeCell ref="Q28:Q30"/>
    <mergeCell ref="V28:V30"/>
    <mergeCell ref="Y28:Y30"/>
    <mergeCell ref="R28:R30"/>
    <mergeCell ref="T22:T24"/>
    <mergeCell ref="R13:R15"/>
    <mergeCell ref="U13:U15"/>
    <mergeCell ref="X28:X30"/>
    <mergeCell ref="R22:R24"/>
    <mergeCell ref="S22:S24"/>
    <mergeCell ref="T28:T30"/>
    <mergeCell ref="S28:S30"/>
    <mergeCell ref="W28:W30"/>
    <mergeCell ref="Z28:Z30"/>
    <mergeCell ref="AA13:AA15"/>
    <mergeCell ref="AA22:AA24"/>
    <mergeCell ref="AA28:AA30"/>
    <mergeCell ref="U22:U24"/>
    <mergeCell ref="U28:U30"/>
    <mergeCell ref="O26:AA26"/>
    <mergeCell ref="O17:AA17"/>
    <mergeCell ref="X13:X15"/>
    <mergeCell ref="X22:X24"/>
    <mergeCell ref="O13:O15"/>
    <mergeCell ref="N10:N11"/>
    <mergeCell ref="B6:N6"/>
    <mergeCell ref="O28:O30"/>
    <mergeCell ref="P28:P30"/>
    <mergeCell ref="B17:N17"/>
    <mergeCell ref="B26:N26"/>
    <mergeCell ref="D10:D11"/>
    <mergeCell ref="G10:G11"/>
    <mergeCell ref="P13:P15"/>
    <mergeCell ref="J10:J11"/>
    <mergeCell ref="P4:R4"/>
    <mergeCell ref="S4:U4"/>
    <mergeCell ref="V4:X4"/>
    <mergeCell ref="Y4:AA4"/>
    <mergeCell ref="C4:E4"/>
    <mergeCell ref="F4:H4"/>
    <mergeCell ref="I4:K4"/>
    <mergeCell ref="L4:N4"/>
  </mergeCells>
  <printOptions horizontalCentered="1" vertic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8" scale="48" r:id="rId1"/>
  <headerFooter>
    <oddHeader>&amp;R&amp;"Arial,Normál"&amp;10 1. melléklet az 5/2016.(V.2.) önkormányzati rendelethez
</oddHeader>
    <oddFooter>&amp;C1. oldal, összesen: 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F18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5.7109375" style="134" customWidth="1"/>
    <col min="2" max="2" width="42.8515625" style="128" customWidth="1"/>
    <col min="3" max="3" width="11.140625" style="128" customWidth="1"/>
    <col min="4" max="4" width="11.28125" style="128" customWidth="1"/>
    <col min="5" max="5" width="10.28125" style="128" customWidth="1"/>
    <col min="6" max="16384" width="9.140625" style="128" customWidth="1"/>
  </cols>
  <sheetData>
    <row r="1" spans="1:5" ht="15.75">
      <c r="A1" s="384" t="s">
        <v>504</v>
      </c>
      <c r="B1" s="384"/>
      <c r="C1" s="384"/>
      <c r="D1" s="384"/>
      <c r="E1" s="384"/>
    </row>
    <row r="2" spans="1:5" ht="15.75">
      <c r="A2" s="384" t="s">
        <v>462</v>
      </c>
      <c r="B2" s="384"/>
      <c r="C2" s="384"/>
      <c r="D2" s="384"/>
      <c r="E2" s="384"/>
    </row>
    <row r="3" spans="1:5" ht="15.75">
      <c r="A3" s="384" t="s">
        <v>463</v>
      </c>
      <c r="B3" s="384"/>
      <c r="C3" s="384"/>
      <c r="D3" s="384"/>
      <c r="E3" s="384"/>
    </row>
    <row r="5" spans="1:5" s="3" customFormat="1" ht="15.75">
      <c r="A5" s="1"/>
      <c r="B5" s="1" t="s">
        <v>0</v>
      </c>
      <c r="C5" s="1" t="s">
        <v>1</v>
      </c>
      <c r="D5" s="1" t="s">
        <v>2</v>
      </c>
      <c r="E5" s="1" t="s">
        <v>3</v>
      </c>
    </row>
    <row r="6" spans="1:5" s="3" customFormat="1" ht="34.5" customHeight="1">
      <c r="A6" s="1">
        <v>1</v>
      </c>
      <c r="B6" s="361" t="s">
        <v>9</v>
      </c>
      <c r="C6" s="374" t="s">
        <v>464</v>
      </c>
      <c r="D6" s="385"/>
      <c r="E6" s="386" t="s">
        <v>711</v>
      </c>
    </row>
    <row r="7" spans="1:5" s="3" customFormat="1" ht="31.5">
      <c r="A7" s="1">
        <v>2</v>
      </c>
      <c r="B7" s="361"/>
      <c r="C7" s="40" t="s">
        <v>4</v>
      </c>
      <c r="D7" s="40" t="s">
        <v>686</v>
      </c>
      <c r="E7" s="387"/>
    </row>
    <row r="8" spans="1:5" s="3" customFormat="1" ht="15.75">
      <c r="A8" s="1">
        <v>3</v>
      </c>
      <c r="B8" s="130" t="s">
        <v>465</v>
      </c>
      <c r="C8" s="40"/>
      <c r="D8" s="40"/>
      <c r="E8" s="40"/>
    </row>
    <row r="9" spans="1:6" s="3" customFormat="1" ht="15.75">
      <c r="A9" s="1">
        <v>4</v>
      </c>
      <c r="B9" s="131" t="s">
        <v>466</v>
      </c>
      <c r="C9" s="132">
        <f>SUM(C10:C11)</f>
        <v>100000</v>
      </c>
      <c r="D9" s="132">
        <f>SUM(D10:D11)</f>
        <v>100000</v>
      </c>
      <c r="E9" s="132">
        <f>SUM(E10:E11)</f>
        <v>46808</v>
      </c>
      <c r="F9" s="147"/>
    </row>
    <row r="10" spans="1:6" s="3" customFormat="1" ht="15.75">
      <c r="A10" s="1">
        <v>5</v>
      </c>
      <c r="B10" s="131" t="s">
        <v>467</v>
      </c>
      <c r="C10" s="132">
        <v>40000</v>
      </c>
      <c r="D10" s="132">
        <v>50000</v>
      </c>
      <c r="E10" s="132">
        <v>46808</v>
      </c>
      <c r="F10" s="147"/>
    </row>
    <row r="11" spans="1:6" s="3" customFormat="1" ht="15.75">
      <c r="A11" s="1">
        <v>6</v>
      </c>
      <c r="B11" s="131" t="s">
        <v>468</v>
      </c>
      <c r="C11" s="132">
        <v>60000</v>
      </c>
      <c r="D11" s="132">
        <v>50000</v>
      </c>
      <c r="E11" s="132">
        <v>0</v>
      </c>
      <c r="F11" s="147"/>
    </row>
    <row r="12" spans="1:6" s="3" customFormat="1" ht="15.75">
      <c r="A12" s="1">
        <v>7</v>
      </c>
      <c r="B12" s="131" t="s">
        <v>469</v>
      </c>
      <c r="C12" s="132">
        <v>2000000</v>
      </c>
      <c r="D12" s="132">
        <v>2000000</v>
      </c>
      <c r="E12" s="132">
        <v>300000</v>
      </c>
      <c r="F12" s="147"/>
    </row>
    <row r="13" spans="1:6" ht="15.75">
      <c r="A13" s="1">
        <v>8</v>
      </c>
      <c r="B13" s="129" t="s">
        <v>470</v>
      </c>
      <c r="C13" s="133">
        <f>SUM(C9:C12)-C10-C11</f>
        <v>2100000</v>
      </c>
      <c r="D13" s="133">
        <f>SUM(D9:D12)-D10-D11</f>
        <v>2100000</v>
      </c>
      <c r="E13" s="133">
        <f>SUM(E9:E12)-E10-E11</f>
        <v>346808</v>
      </c>
      <c r="F13" s="147"/>
    </row>
    <row r="14" spans="1:6" s="3" customFormat="1" ht="15.75">
      <c r="A14" s="1">
        <v>9</v>
      </c>
      <c r="B14" s="130" t="s">
        <v>471</v>
      </c>
      <c r="C14" s="40"/>
      <c r="D14" s="40"/>
      <c r="E14" s="40"/>
      <c r="F14" s="147"/>
    </row>
    <row r="15" spans="1:6" s="3" customFormat="1" ht="15.75">
      <c r="A15" s="1">
        <v>10</v>
      </c>
      <c r="B15" s="131" t="s">
        <v>472</v>
      </c>
      <c r="C15" s="132">
        <v>100000</v>
      </c>
      <c r="D15" s="132">
        <v>100000</v>
      </c>
      <c r="E15" s="132">
        <v>0</v>
      </c>
      <c r="F15" s="147"/>
    </row>
    <row r="16" spans="1:6" ht="15.75">
      <c r="A16" s="1">
        <v>11</v>
      </c>
      <c r="B16" s="129" t="s">
        <v>473</v>
      </c>
      <c r="C16" s="133">
        <f>SUM(C15)</f>
        <v>100000</v>
      </c>
      <c r="D16" s="133">
        <f>SUM(D15)</f>
        <v>100000</v>
      </c>
      <c r="E16" s="133">
        <f>SUM(E15)</f>
        <v>0</v>
      </c>
      <c r="F16" s="147"/>
    </row>
    <row r="17" spans="1:6" ht="15.75">
      <c r="A17" s="1">
        <v>12</v>
      </c>
      <c r="B17" s="129" t="s">
        <v>474</v>
      </c>
      <c r="C17" s="133">
        <f>C13+C16</f>
        <v>2200000</v>
      </c>
      <c r="D17" s="133">
        <f>D13+D16</f>
        <v>2200000</v>
      </c>
      <c r="E17" s="133">
        <f>E13+E16</f>
        <v>346808</v>
      </c>
      <c r="F17" s="147"/>
    </row>
    <row r="18" ht="15.75">
      <c r="D18" s="155"/>
    </row>
  </sheetData>
  <sheetProtection/>
  <mergeCells count="6">
    <mergeCell ref="B6:B7"/>
    <mergeCell ref="A1:E1"/>
    <mergeCell ref="A2:E2"/>
    <mergeCell ref="A3:E3"/>
    <mergeCell ref="C6:D6"/>
    <mergeCell ref="E6:E7"/>
  </mergeCells>
  <printOptions horizontalCentered="1"/>
  <pageMargins left="0.7086614173228347" right="0.7086614173228347" top="0.9448818897637796" bottom="0.7480314960629921" header="0.31496062992125984" footer="0.31496062992125984"/>
  <pageSetup horizontalDpi="600" verticalDpi="600" orientation="portrait" paperSize="9" r:id="rId1"/>
  <headerFooter>
    <oddHeader>&amp;R&amp;"Arial,Normál"&amp;10 8. melléklet az 5/2016.(V.2.) önkormányzati rendelethez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2"/>
  <sheetViews>
    <sheetView zoomScalePageLayoutView="0" workbookViewId="0" topLeftCell="A7">
      <selection activeCell="K32" sqref="K32"/>
    </sheetView>
  </sheetViews>
  <sheetFormatPr defaultColWidth="9.140625" defaultRowHeight="15"/>
  <cols>
    <col min="1" max="1" width="36.7109375" style="0" customWidth="1"/>
    <col min="2" max="5" width="9.140625" style="0" customWidth="1"/>
    <col min="6" max="6" width="10.57421875" style="0" customWidth="1"/>
    <col min="7" max="7" width="36.7109375" style="0" customWidth="1"/>
    <col min="12" max="12" width="8.7109375" style="0" customWidth="1"/>
  </cols>
  <sheetData>
    <row r="1" spans="1:12" s="2" customFormat="1" ht="15.75" customHeight="1">
      <c r="A1" s="388" t="s">
        <v>639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</row>
    <row r="2" spans="1:12" s="2" customFormat="1" ht="15.75">
      <c r="A2" s="367" t="s">
        <v>14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</row>
    <row r="3" spans="2:6" ht="15">
      <c r="B3" s="42"/>
      <c r="C3" s="42"/>
      <c r="D3" s="42"/>
      <c r="E3" s="42"/>
      <c r="F3" s="42"/>
    </row>
    <row r="4" spans="1:12" s="11" customFormat="1" ht="47.25">
      <c r="A4" s="97" t="s">
        <v>9</v>
      </c>
      <c r="B4" s="4" t="s">
        <v>505</v>
      </c>
      <c r="C4" s="4" t="s">
        <v>506</v>
      </c>
      <c r="D4" s="4" t="s">
        <v>507</v>
      </c>
      <c r="E4" s="4" t="s">
        <v>710</v>
      </c>
      <c r="F4" s="4" t="s">
        <v>711</v>
      </c>
      <c r="G4" s="97" t="s">
        <v>9</v>
      </c>
      <c r="H4" s="4" t="s">
        <v>505</v>
      </c>
      <c r="I4" s="4" t="s">
        <v>506</v>
      </c>
      <c r="J4" s="4" t="s">
        <v>507</v>
      </c>
      <c r="K4" s="4" t="s">
        <v>710</v>
      </c>
      <c r="L4" s="4" t="s">
        <v>711</v>
      </c>
    </row>
    <row r="5" spans="1:12" s="104" customFormat="1" ht="16.5">
      <c r="A5" s="363" t="s">
        <v>54</v>
      </c>
      <c r="B5" s="363"/>
      <c r="C5" s="363"/>
      <c r="D5" s="363"/>
      <c r="E5" s="363"/>
      <c r="F5" s="363"/>
      <c r="G5" s="363" t="s">
        <v>156</v>
      </c>
      <c r="H5" s="363"/>
      <c r="I5" s="363"/>
      <c r="J5" s="363"/>
      <c r="K5" s="363"/>
      <c r="L5" s="363"/>
    </row>
    <row r="6" spans="1:12" s="11" customFormat="1" ht="31.5">
      <c r="A6" s="99" t="s">
        <v>349</v>
      </c>
      <c r="B6" s="5">
        <v>157077</v>
      </c>
      <c r="C6" s="5">
        <v>168723</v>
      </c>
      <c r="D6" s="5">
        <f>Mindösszesen!L7</f>
        <v>173208</v>
      </c>
      <c r="E6" s="5">
        <f>Mindösszesen!M7</f>
        <v>184022</v>
      </c>
      <c r="F6" s="5">
        <f>Mindösszesen!N7</f>
        <v>184046</v>
      </c>
      <c r="G6" s="101" t="s">
        <v>45</v>
      </c>
      <c r="H6" s="5">
        <v>54021</v>
      </c>
      <c r="I6" s="5">
        <v>74476</v>
      </c>
      <c r="J6" s="5">
        <f>Mindösszesen!Y7</f>
        <v>84771</v>
      </c>
      <c r="K6" s="5">
        <f>Mindösszesen!Z7</f>
        <v>87041</v>
      </c>
      <c r="L6" s="5">
        <f>Mindösszesen!AA7</f>
        <v>84870</v>
      </c>
    </row>
    <row r="7" spans="1:12" s="11" customFormat="1" ht="30">
      <c r="A7" s="99" t="s">
        <v>367</v>
      </c>
      <c r="B7" s="5">
        <v>10925</v>
      </c>
      <c r="C7" s="5">
        <v>14457</v>
      </c>
      <c r="D7" s="5">
        <f>Mindösszesen!L8</f>
        <v>15665</v>
      </c>
      <c r="E7" s="5">
        <f>Mindösszesen!M8</f>
        <v>15665</v>
      </c>
      <c r="F7" s="5">
        <f>Mindösszesen!N8</f>
        <v>10421</v>
      </c>
      <c r="G7" s="101" t="s">
        <v>90</v>
      </c>
      <c r="H7" s="5">
        <v>13120</v>
      </c>
      <c r="I7" s="5">
        <v>18383</v>
      </c>
      <c r="J7" s="5">
        <f>Mindösszesen!Y8</f>
        <v>19985</v>
      </c>
      <c r="K7" s="5">
        <f>Mindösszesen!Z8</f>
        <v>21090</v>
      </c>
      <c r="L7" s="5">
        <f>Mindösszesen!AA8</f>
        <v>20464</v>
      </c>
    </row>
    <row r="8" spans="1:12" s="11" customFormat="1" ht="15.75">
      <c r="A8" s="99" t="s">
        <v>54</v>
      </c>
      <c r="B8" s="5">
        <v>11581</v>
      </c>
      <c r="C8" s="5">
        <v>19690</v>
      </c>
      <c r="D8" s="5">
        <f>Mindösszesen!L9</f>
        <v>11278</v>
      </c>
      <c r="E8" s="5">
        <f>Mindösszesen!M9</f>
        <v>12668</v>
      </c>
      <c r="F8" s="5">
        <f>Mindösszesen!N9</f>
        <v>11114</v>
      </c>
      <c r="G8" s="101" t="s">
        <v>91</v>
      </c>
      <c r="H8" s="5">
        <v>39490</v>
      </c>
      <c r="I8" s="5">
        <v>63004</v>
      </c>
      <c r="J8" s="5">
        <f>Mindösszesen!Y9</f>
        <v>43920</v>
      </c>
      <c r="K8" s="5">
        <f>Mindösszesen!Z9</f>
        <v>41068</v>
      </c>
      <c r="L8" s="5">
        <f>Mindösszesen!AA9</f>
        <v>35813</v>
      </c>
    </row>
    <row r="9" spans="1:12" s="11" customFormat="1" ht="15.75">
      <c r="A9" s="368" t="s">
        <v>435</v>
      </c>
      <c r="B9" s="362">
        <v>1727</v>
      </c>
      <c r="C9" s="362">
        <v>917</v>
      </c>
      <c r="D9" s="362">
        <f>Mindösszesen!L10</f>
        <v>2220</v>
      </c>
      <c r="E9" s="362">
        <f>Mindösszesen!M10</f>
        <v>2377</v>
      </c>
      <c r="F9" s="362">
        <f>Mindösszesen!N10</f>
        <v>2170</v>
      </c>
      <c r="G9" s="101" t="s">
        <v>92</v>
      </c>
      <c r="H9" s="5">
        <v>13840</v>
      </c>
      <c r="I9" s="5">
        <v>11954</v>
      </c>
      <c r="J9" s="5">
        <f>Mindösszesen!Y10</f>
        <v>3997</v>
      </c>
      <c r="K9" s="5">
        <f>Mindösszesen!Z10</f>
        <v>9692</v>
      </c>
      <c r="L9" s="5">
        <f>Mindösszesen!AA10</f>
        <v>9497</v>
      </c>
    </row>
    <row r="10" spans="1:12" s="11" customFormat="1" ht="15.75">
      <c r="A10" s="368"/>
      <c r="B10" s="362"/>
      <c r="C10" s="362"/>
      <c r="D10" s="362"/>
      <c r="E10" s="362"/>
      <c r="F10" s="362"/>
      <c r="G10" s="101" t="s">
        <v>93</v>
      </c>
      <c r="H10" s="5">
        <v>40284</v>
      </c>
      <c r="I10" s="5">
        <v>55153</v>
      </c>
      <c r="J10" s="5">
        <f>Mindösszesen!Y11</f>
        <v>44456</v>
      </c>
      <c r="K10" s="5">
        <f>Mindösszesen!Z11</f>
        <v>52065</v>
      </c>
      <c r="L10" s="5">
        <f>Mindösszesen!AA11</f>
        <v>47479</v>
      </c>
    </row>
    <row r="11" spans="1:12" s="11" customFormat="1" ht="15.75">
      <c r="A11" s="100" t="s">
        <v>95</v>
      </c>
      <c r="B11" s="13">
        <f>SUM(B6:B10)</f>
        <v>181310</v>
      </c>
      <c r="C11" s="13">
        <f>SUM(C6:C10)</f>
        <v>203787</v>
      </c>
      <c r="D11" s="13">
        <f>SUM(D6:D10)</f>
        <v>202371</v>
      </c>
      <c r="E11" s="13">
        <f>SUM(E6:E10)</f>
        <v>214732</v>
      </c>
      <c r="F11" s="13">
        <f>SUM(F6:F10)</f>
        <v>207751</v>
      </c>
      <c r="G11" s="100" t="s">
        <v>96</v>
      </c>
      <c r="H11" s="13">
        <f>SUM(H6:H10)</f>
        <v>160755</v>
      </c>
      <c r="I11" s="13">
        <f>SUM(I6:I10)</f>
        <v>222970</v>
      </c>
      <c r="J11" s="13">
        <f>SUM(J6:J10)</f>
        <v>197129</v>
      </c>
      <c r="K11" s="13">
        <f>SUM(K6:K10)</f>
        <v>210956</v>
      </c>
      <c r="L11" s="13">
        <f>SUM(L6:L10)</f>
        <v>198123</v>
      </c>
    </row>
    <row r="12" spans="1:12" s="11" customFormat="1" ht="15.75">
      <c r="A12" s="102" t="s">
        <v>161</v>
      </c>
      <c r="B12" s="103">
        <f>B11-H11</f>
        <v>20555</v>
      </c>
      <c r="C12" s="103">
        <f>C11-I11</f>
        <v>-19183</v>
      </c>
      <c r="D12" s="103">
        <f>D11-J11</f>
        <v>5242</v>
      </c>
      <c r="E12" s="103">
        <f>E11-K11</f>
        <v>3776</v>
      </c>
      <c r="F12" s="103">
        <f>F11-L11</f>
        <v>9628</v>
      </c>
      <c r="G12" s="364" t="s">
        <v>154</v>
      </c>
      <c r="H12" s="365">
        <v>22000</v>
      </c>
      <c r="I12" s="365"/>
      <c r="J12" s="365">
        <f>Mindösszesen!Y13</f>
        <v>0</v>
      </c>
      <c r="K12" s="365">
        <f>Mindösszesen!Z13</f>
        <v>10620</v>
      </c>
      <c r="L12" s="365">
        <f>Mindösszesen!AA13</f>
        <v>4955</v>
      </c>
    </row>
    <row r="13" spans="1:12" s="11" customFormat="1" ht="15.75">
      <c r="A13" s="102" t="s">
        <v>152</v>
      </c>
      <c r="B13" s="5">
        <v>9939</v>
      </c>
      <c r="C13" s="5">
        <v>23746</v>
      </c>
      <c r="D13" s="5">
        <f>Mindösszesen!L14</f>
        <v>34028</v>
      </c>
      <c r="E13" s="5">
        <f>Mindösszesen!M14</f>
        <v>39445</v>
      </c>
      <c r="F13" s="5">
        <f>Mindösszesen!N14</f>
        <v>39445</v>
      </c>
      <c r="G13" s="364"/>
      <c r="H13" s="365"/>
      <c r="I13" s="365"/>
      <c r="J13" s="365"/>
      <c r="K13" s="365"/>
      <c r="L13" s="365"/>
    </row>
    <row r="14" spans="1:12" s="11" customFormat="1" ht="15.75">
      <c r="A14" s="102" t="s">
        <v>153</v>
      </c>
      <c r="B14" s="5"/>
      <c r="C14" s="5">
        <v>6518</v>
      </c>
      <c r="D14" s="5">
        <f>Mindösszesen!L15</f>
        <v>0</v>
      </c>
      <c r="E14" s="5">
        <f>Mindösszesen!M15</f>
        <v>5665</v>
      </c>
      <c r="F14" s="5">
        <f>Mindösszesen!N15</f>
        <v>5665</v>
      </c>
      <c r="G14" s="364"/>
      <c r="H14" s="365"/>
      <c r="I14" s="365"/>
      <c r="J14" s="365"/>
      <c r="K14" s="365"/>
      <c r="L14" s="365"/>
    </row>
    <row r="15" spans="1:12" s="11" customFormat="1" ht="15.75">
      <c r="A15" s="65" t="s">
        <v>194</v>
      </c>
      <c r="B15" s="5">
        <v>-1152</v>
      </c>
      <c r="C15" s="5"/>
      <c r="D15" s="5"/>
      <c r="E15" s="5"/>
      <c r="F15" s="5"/>
      <c r="G15" s="65" t="s">
        <v>195</v>
      </c>
      <c r="H15" s="86"/>
      <c r="I15" s="86"/>
      <c r="J15" s="86"/>
      <c r="K15" s="86"/>
      <c r="L15" s="86"/>
    </row>
    <row r="16" spans="1:12" s="11" customFormat="1" ht="15.75">
      <c r="A16" s="100" t="s">
        <v>10</v>
      </c>
      <c r="B16" s="14">
        <f>B11+B13+B14+B15</f>
        <v>190097</v>
      </c>
      <c r="C16" s="14">
        <f>C11+C13+C14+C15</f>
        <v>234051</v>
      </c>
      <c r="D16" s="14">
        <f>D11+D13+D14+D15</f>
        <v>236399</v>
      </c>
      <c r="E16" s="14">
        <f>E11+E13+E14+E15</f>
        <v>259842</v>
      </c>
      <c r="F16" s="14">
        <f>F11+F13+F14+F15</f>
        <v>252861</v>
      </c>
      <c r="G16" s="100" t="s">
        <v>11</v>
      </c>
      <c r="H16" s="14">
        <f>H11+H12+H15</f>
        <v>182755</v>
      </c>
      <c r="I16" s="14">
        <f>I11+I12+I15</f>
        <v>222970</v>
      </c>
      <c r="J16" s="14">
        <f>J11+J12+J15</f>
        <v>197129</v>
      </c>
      <c r="K16" s="14">
        <f>K11+K12+K15</f>
        <v>221576</v>
      </c>
      <c r="L16" s="14">
        <f>L11+L12+L15</f>
        <v>203078</v>
      </c>
    </row>
    <row r="17" spans="1:12" s="104" customFormat="1" ht="16.5">
      <c r="A17" s="366" t="s">
        <v>155</v>
      </c>
      <c r="B17" s="366"/>
      <c r="C17" s="366"/>
      <c r="D17" s="366"/>
      <c r="E17" s="366"/>
      <c r="F17" s="366"/>
      <c r="G17" s="363" t="s">
        <v>127</v>
      </c>
      <c r="H17" s="363"/>
      <c r="I17" s="363"/>
      <c r="J17" s="363"/>
      <c r="K17" s="363"/>
      <c r="L17" s="363"/>
    </row>
    <row r="18" spans="1:12" s="11" customFormat="1" ht="31.5">
      <c r="A18" s="99" t="s">
        <v>358</v>
      </c>
      <c r="B18" s="5"/>
      <c r="C18" s="5">
        <v>21686</v>
      </c>
      <c r="D18" s="5">
        <f>Mindösszesen!L18</f>
        <v>147618</v>
      </c>
      <c r="E18" s="5">
        <f>Mindösszesen!M18</f>
        <v>141943</v>
      </c>
      <c r="F18" s="5">
        <f>Mindösszesen!N18</f>
        <v>138193</v>
      </c>
      <c r="G18" s="99" t="s">
        <v>121</v>
      </c>
      <c r="H18" s="5">
        <v>193</v>
      </c>
      <c r="I18" s="5">
        <v>20684</v>
      </c>
      <c r="J18" s="5">
        <f>Mindösszesen!Y18</f>
        <v>12575</v>
      </c>
      <c r="K18" s="5">
        <f>Mindösszesen!Z18</f>
        <v>12761</v>
      </c>
      <c r="L18" s="5">
        <f>Mindösszesen!AA18</f>
        <v>12175</v>
      </c>
    </row>
    <row r="19" spans="1:12" s="11" customFormat="1" ht="15.75">
      <c r="A19" s="99" t="s">
        <v>155</v>
      </c>
      <c r="B19" s="5">
        <v>5097</v>
      </c>
      <c r="C19" s="5">
        <v>1935</v>
      </c>
      <c r="D19" s="5">
        <f>Mindösszesen!L19</f>
        <v>125</v>
      </c>
      <c r="E19" s="5">
        <f>Mindösszesen!M19</f>
        <v>817</v>
      </c>
      <c r="F19" s="5">
        <f>Mindösszesen!N19</f>
        <v>760</v>
      </c>
      <c r="G19" s="99" t="s">
        <v>55</v>
      </c>
      <c r="H19" s="5">
        <v>2950</v>
      </c>
      <c r="I19" s="5">
        <v>726</v>
      </c>
      <c r="J19" s="5">
        <f>Mindösszesen!Y19</f>
        <v>164738</v>
      </c>
      <c r="K19" s="5">
        <f>Mindösszesen!Z19</f>
        <v>158262</v>
      </c>
      <c r="L19" s="5">
        <f>Mindösszesen!AA19</f>
        <v>145175</v>
      </c>
    </row>
    <row r="20" spans="1:12" s="11" customFormat="1" ht="15.75">
      <c r="A20" s="99" t="s">
        <v>436</v>
      </c>
      <c r="B20" s="5">
        <v>211</v>
      </c>
      <c r="C20" s="5">
        <v>3347</v>
      </c>
      <c r="D20" s="5">
        <f>Mindösszesen!L20</f>
        <v>300</v>
      </c>
      <c r="E20" s="5">
        <f>Mindösszesen!M20</f>
        <v>360</v>
      </c>
      <c r="F20" s="5">
        <f>Mindösszesen!N20</f>
        <v>64</v>
      </c>
      <c r="G20" s="99" t="s">
        <v>264</v>
      </c>
      <c r="H20" s="5">
        <v>788</v>
      </c>
      <c r="I20" s="5">
        <v>2676</v>
      </c>
      <c r="J20" s="5">
        <f>Mindösszesen!Y20</f>
        <v>0</v>
      </c>
      <c r="K20" s="5">
        <f>Mindösszesen!Z20</f>
        <v>363</v>
      </c>
      <c r="L20" s="5">
        <f>Mindösszesen!AA20</f>
        <v>116</v>
      </c>
    </row>
    <row r="21" spans="1:12" s="11" customFormat="1" ht="15.75">
      <c r="A21" s="100" t="s">
        <v>95</v>
      </c>
      <c r="B21" s="13">
        <f>SUM(B18:B20)</f>
        <v>5308</v>
      </c>
      <c r="C21" s="13">
        <f>SUM(C18:C20)</f>
        <v>26968</v>
      </c>
      <c r="D21" s="13">
        <f>SUM(D18:D20)</f>
        <v>148043</v>
      </c>
      <c r="E21" s="13">
        <f>SUM(E18:E20)</f>
        <v>143120</v>
      </c>
      <c r="F21" s="13">
        <f>SUM(F18:F20)</f>
        <v>139017</v>
      </c>
      <c r="G21" s="100" t="s">
        <v>96</v>
      </c>
      <c r="H21" s="13">
        <f>SUM(H18:H20)</f>
        <v>3931</v>
      </c>
      <c r="I21" s="13">
        <f>SUM(I18:I20)</f>
        <v>24086</v>
      </c>
      <c r="J21" s="13">
        <f>SUM(J18:J20)</f>
        <v>177313</v>
      </c>
      <c r="K21" s="13">
        <f>SUM(K18:K20)</f>
        <v>171386</v>
      </c>
      <c r="L21" s="13">
        <f>SUM(L18:L20)</f>
        <v>157466</v>
      </c>
    </row>
    <row r="22" spans="1:12" s="11" customFormat="1" ht="15.75">
      <c r="A22" s="102" t="s">
        <v>161</v>
      </c>
      <c r="B22" s="103">
        <f>B21-H21</f>
        <v>1377</v>
      </c>
      <c r="C22" s="103">
        <f>C21-I21</f>
        <v>2882</v>
      </c>
      <c r="D22" s="103">
        <f>D21-J21</f>
        <v>-29270</v>
      </c>
      <c r="E22" s="103">
        <f>E21-K21</f>
        <v>-28266</v>
      </c>
      <c r="F22" s="103">
        <f>F21-L21</f>
        <v>-18449</v>
      </c>
      <c r="G22" s="364" t="s">
        <v>154</v>
      </c>
      <c r="H22" s="365"/>
      <c r="I22" s="365"/>
      <c r="J22" s="365">
        <f>Mindösszesen!Y22</f>
        <v>10000</v>
      </c>
      <c r="K22" s="365">
        <f>Mindösszesen!Z22</f>
        <v>10000</v>
      </c>
      <c r="L22" s="365">
        <f>Mindösszesen!AA22</f>
        <v>10000</v>
      </c>
    </row>
    <row r="23" spans="1:12" s="11" customFormat="1" ht="15.75">
      <c r="A23" s="102" t="s">
        <v>152</v>
      </c>
      <c r="B23" s="5">
        <v>3576</v>
      </c>
      <c r="C23" s="5"/>
      <c r="D23" s="5">
        <f>Mindösszesen!L23</f>
        <v>0</v>
      </c>
      <c r="E23" s="5">
        <f>Mindösszesen!M23</f>
        <v>0</v>
      </c>
      <c r="F23" s="5">
        <f>Mindösszesen!N23</f>
        <v>0</v>
      </c>
      <c r="G23" s="364"/>
      <c r="H23" s="365"/>
      <c r="I23" s="365"/>
      <c r="J23" s="365"/>
      <c r="K23" s="365"/>
      <c r="L23" s="365"/>
    </row>
    <row r="24" spans="1:12" s="11" customFormat="1" ht="15.75">
      <c r="A24" s="102" t="s">
        <v>153</v>
      </c>
      <c r="B24" s="5"/>
      <c r="C24" s="5">
        <v>25482</v>
      </c>
      <c r="D24" s="5">
        <f>Mindösszesen!L24</f>
        <v>0</v>
      </c>
      <c r="E24" s="5">
        <f>Mindösszesen!M24</f>
        <v>0</v>
      </c>
      <c r="F24" s="5">
        <f>Mindösszesen!N24</f>
        <v>0</v>
      </c>
      <c r="G24" s="364"/>
      <c r="H24" s="365"/>
      <c r="I24" s="365"/>
      <c r="J24" s="365"/>
      <c r="K24" s="365"/>
      <c r="L24" s="365"/>
    </row>
    <row r="25" spans="1:12" s="11" customFormat="1" ht="31.5">
      <c r="A25" s="100" t="s">
        <v>12</v>
      </c>
      <c r="B25" s="14">
        <f>B21+B23+B24</f>
        <v>8884</v>
      </c>
      <c r="C25" s="14">
        <f>C21+C23+C24</f>
        <v>52450</v>
      </c>
      <c r="D25" s="14">
        <f>D21+D23+D24</f>
        <v>148043</v>
      </c>
      <c r="E25" s="14">
        <f>E21+E23+E24</f>
        <v>143120</v>
      </c>
      <c r="F25" s="14">
        <f>F21+F23+F24</f>
        <v>139017</v>
      </c>
      <c r="G25" s="100" t="s">
        <v>13</v>
      </c>
      <c r="H25" s="14">
        <f>H21+H22</f>
        <v>3931</v>
      </c>
      <c r="I25" s="14">
        <f>I21+I22</f>
        <v>24086</v>
      </c>
      <c r="J25" s="14">
        <f>J21+J22</f>
        <v>187313</v>
      </c>
      <c r="K25" s="14">
        <f>K21+K22</f>
        <v>181386</v>
      </c>
      <c r="L25" s="14">
        <f>L21+L22</f>
        <v>167466</v>
      </c>
    </row>
    <row r="26" spans="1:12" s="104" customFormat="1" ht="16.5">
      <c r="A26" s="363" t="s">
        <v>157</v>
      </c>
      <c r="B26" s="363"/>
      <c r="C26" s="363"/>
      <c r="D26" s="363"/>
      <c r="E26" s="363"/>
      <c r="F26" s="363"/>
      <c r="G26" s="363" t="s">
        <v>158</v>
      </c>
      <c r="H26" s="363"/>
      <c r="I26" s="363"/>
      <c r="J26" s="363"/>
      <c r="K26" s="363"/>
      <c r="L26" s="363"/>
    </row>
    <row r="27" spans="1:12" s="11" customFormat="1" ht="15.75">
      <c r="A27" s="99" t="s">
        <v>159</v>
      </c>
      <c r="B27" s="5">
        <f>B11+B21</f>
        <v>186618</v>
      </c>
      <c r="C27" s="5">
        <f>C11+C21</f>
        <v>230755</v>
      </c>
      <c r="D27" s="5">
        <f>D11+D21</f>
        <v>350414</v>
      </c>
      <c r="E27" s="5">
        <f>E11+E21</f>
        <v>357852</v>
      </c>
      <c r="F27" s="5">
        <f>F11+F21</f>
        <v>346768</v>
      </c>
      <c r="G27" s="99" t="s">
        <v>160</v>
      </c>
      <c r="H27" s="5">
        <f aca="true" t="shared" si="0" ref="H27:J28">H11+H21</f>
        <v>164686</v>
      </c>
      <c r="I27" s="5">
        <f t="shared" si="0"/>
        <v>247056</v>
      </c>
      <c r="J27" s="5">
        <f t="shared" si="0"/>
        <v>374442</v>
      </c>
      <c r="K27" s="5">
        <f>K11+K21</f>
        <v>382342</v>
      </c>
      <c r="L27" s="5">
        <f>L11+L21</f>
        <v>355589</v>
      </c>
    </row>
    <row r="28" spans="1:12" s="11" customFormat="1" ht="15.75">
      <c r="A28" s="102" t="s">
        <v>161</v>
      </c>
      <c r="B28" s="103">
        <f>B27-H27</f>
        <v>21932</v>
      </c>
      <c r="C28" s="103">
        <f>C27-I27</f>
        <v>-16301</v>
      </c>
      <c r="D28" s="103">
        <f>D27-J27</f>
        <v>-24028</v>
      </c>
      <c r="E28" s="103">
        <f>E27-K27</f>
        <v>-24490</v>
      </c>
      <c r="F28" s="103">
        <f>F27-L27</f>
        <v>-8821</v>
      </c>
      <c r="G28" s="364" t="s">
        <v>154</v>
      </c>
      <c r="H28" s="365">
        <f t="shared" si="0"/>
        <v>22000</v>
      </c>
      <c r="I28" s="365">
        <f t="shared" si="0"/>
        <v>0</v>
      </c>
      <c r="J28" s="365">
        <f t="shared" si="0"/>
        <v>10000</v>
      </c>
      <c r="K28" s="365">
        <f>K12+K22</f>
        <v>20620</v>
      </c>
      <c r="L28" s="365">
        <f>L12+L22</f>
        <v>14955</v>
      </c>
    </row>
    <row r="29" spans="1:12" s="11" customFormat="1" ht="15.75">
      <c r="A29" s="102" t="s">
        <v>152</v>
      </c>
      <c r="B29" s="5">
        <f aca="true" t="shared" si="1" ref="B29:D30">B13+B23</f>
        <v>13515</v>
      </c>
      <c r="C29" s="5">
        <f t="shared" si="1"/>
        <v>23746</v>
      </c>
      <c r="D29" s="5">
        <f t="shared" si="1"/>
        <v>34028</v>
      </c>
      <c r="E29" s="5">
        <f>E13+E23</f>
        <v>39445</v>
      </c>
      <c r="F29" s="5">
        <f>F13+F23</f>
        <v>39445</v>
      </c>
      <c r="G29" s="364"/>
      <c r="H29" s="365"/>
      <c r="I29" s="365"/>
      <c r="J29" s="365"/>
      <c r="K29" s="365"/>
      <c r="L29" s="365"/>
    </row>
    <row r="30" spans="1:12" s="11" customFormat="1" ht="15.75">
      <c r="A30" s="102" t="s">
        <v>153</v>
      </c>
      <c r="B30" s="5">
        <f t="shared" si="1"/>
        <v>0</v>
      </c>
      <c r="C30" s="5">
        <f t="shared" si="1"/>
        <v>32000</v>
      </c>
      <c r="D30" s="5">
        <f t="shared" si="1"/>
        <v>0</v>
      </c>
      <c r="E30" s="5">
        <f>E14+E24</f>
        <v>5665</v>
      </c>
      <c r="F30" s="5">
        <f>F14+F24</f>
        <v>5665</v>
      </c>
      <c r="G30" s="364"/>
      <c r="H30" s="365"/>
      <c r="I30" s="365"/>
      <c r="J30" s="365"/>
      <c r="K30" s="365"/>
      <c r="L30" s="365"/>
    </row>
    <row r="31" spans="1:12" s="11" customFormat="1" ht="15.75">
      <c r="A31" s="65" t="s">
        <v>194</v>
      </c>
      <c r="B31" s="5">
        <f>B15</f>
        <v>-1152</v>
      </c>
      <c r="C31" s="5">
        <f>C15</f>
        <v>0</v>
      </c>
      <c r="D31" s="5">
        <f>D15</f>
        <v>0</v>
      </c>
      <c r="E31" s="5">
        <f>E15</f>
        <v>0</v>
      </c>
      <c r="F31" s="5">
        <f>F15</f>
        <v>0</v>
      </c>
      <c r="G31" s="65" t="s">
        <v>195</v>
      </c>
      <c r="H31" s="86">
        <v>-619</v>
      </c>
      <c r="I31" s="86">
        <f>I15</f>
        <v>0</v>
      </c>
      <c r="J31" s="86">
        <f>J15</f>
        <v>0</v>
      </c>
      <c r="K31" s="86">
        <f>K15</f>
        <v>0</v>
      </c>
      <c r="L31" s="86">
        <f>L15</f>
        <v>0</v>
      </c>
    </row>
    <row r="32" spans="1:12" s="11" customFormat="1" ht="15.75">
      <c r="A32" s="98" t="s">
        <v>7</v>
      </c>
      <c r="B32" s="14">
        <f>B27+B29+B30+B31</f>
        <v>198981</v>
      </c>
      <c r="C32" s="14">
        <f>C27+C29+C30+C31</f>
        <v>286501</v>
      </c>
      <c r="D32" s="14">
        <f>D27+D29+D30+D31</f>
        <v>384442</v>
      </c>
      <c r="E32" s="14">
        <f>E27+E29+E30+E31</f>
        <v>402962</v>
      </c>
      <c r="F32" s="14">
        <f>F27+F29+F30+F31</f>
        <v>391878</v>
      </c>
      <c r="G32" s="98" t="s">
        <v>8</v>
      </c>
      <c r="H32" s="14">
        <f>SUM(H27:H31)</f>
        <v>186067</v>
      </c>
      <c r="I32" s="14">
        <f>SUM(I27:I31)</f>
        <v>247056</v>
      </c>
      <c r="J32" s="14">
        <f>SUM(J27:J31)</f>
        <v>384442</v>
      </c>
      <c r="K32" s="14">
        <f>SUM(K27:K31)</f>
        <v>402962</v>
      </c>
      <c r="L32" s="14">
        <f>SUM(L27:L31)</f>
        <v>370544</v>
      </c>
    </row>
  </sheetData>
  <sheetProtection/>
  <mergeCells count="32">
    <mergeCell ref="A1:L1"/>
    <mergeCell ref="A2:L2"/>
    <mergeCell ref="L12:L14"/>
    <mergeCell ref="L22:L24"/>
    <mergeCell ref="L28:L30"/>
    <mergeCell ref="K12:K14"/>
    <mergeCell ref="C9:C10"/>
    <mergeCell ref="J12:J14"/>
    <mergeCell ref="G22:G24"/>
    <mergeCell ref="A9:A10"/>
    <mergeCell ref="B9:B10"/>
    <mergeCell ref="I22:I24"/>
    <mergeCell ref="J22:J24"/>
    <mergeCell ref="E9:E10"/>
    <mergeCell ref="F9:F10"/>
    <mergeCell ref="D9:D10"/>
    <mergeCell ref="K28:K30"/>
    <mergeCell ref="G28:G30"/>
    <mergeCell ref="H28:H30"/>
    <mergeCell ref="I28:I30"/>
    <mergeCell ref="J28:J30"/>
    <mergeCell ref="K22:K24"/>
    <mergeCell ref="A5:F5"/>
    <mergeCell ref="A17:F17"/>
    <mergeCell ref="A26:F26"/>
    <mergeCell ref="G26:L26"/>
    <mergeCell ref="G17:L17"/>
    <mergeCell ref="G5:L5"/>
    <mergeCell ref="H22:H24"/>
    <mergeCell ref="G12:G14"/>
    <mergeCell ref="H12:H14"/>
    <mergeCell ref="I12:I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  <headerFooter>
    <oddHeader>&amp;R1. kimutatás</oddHeader>
    <oddFooter>&amp;C&amp;P.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E31"/>
  <sheetViews>
    <sheetView zoomScalePageLayoutView="0" workbookViewId="0" topLeftCell="A1">
      <pane xSplit="2" ySplit="4" topLeftCell="C5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D37" sqref="D37"/>
    </sheetView>
  </sheetViews>
  <sheetFormatPr defaultColWidth="9.140625" defaultRowHeight="15"/>
  <cols>
    <col min="1" max="1" width="5.7109375" style="75" customWidth="1"/>
    <col min="2" max="2" width="39.140625" style="75" customWidth="1"/>
    <col min="3" max="3" width="13.8515625" style="75" customWidth="1"/>
    <col min="4" max="5" width="12.28125" style="75" customWidth="1"/>
    <col min="6" max="16384" width="9.140625" style="75" customWidth="1"/>
  </cols>
  <sheetData>
    <row r="1" spans="1:5" s="16" customFormat="1" ht="33" customHeight="1">
      <c r="A1" s="389" t="s">
        <v>1134</v>
      </c>
      <c r="B1" s="389"/>
      <c r="C1" s="389"/>
      <c r="D1" s="389"/>
      <c r="E1" s="389"/>
    </row>
    <row r="2" s="16" customFormat="1" ht="15.75"/>
    <row r="3" spans="1:5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</row>
    <row r="4" spans="1:5" s="10" customFormat="1" ht="15.75">
      <c r="A4" s="1">
        <v>1</v>
      </c>
      <c r="B4" s="6" t="s">
        <v>9</v>
      </c>
      <c r="C4" s="6" t="s">
        <v>755</v>
      </c>
      <c r="D4" s="6" t="s">
        <v>731</v>
      </c>
      <c r="E4" s="6" t="s">
        <v>5</v>
      </c>
    </row>
    <row r="5" spans="1:5" s="10" customFormat="1" ht="15.75">
      <c r="A5" s="1">
        <v>2</v>
      </c>
      <c r="B5" s="6" t="s">
        <v>1135</v>
      </c>
      <c r="C5" s="5">
        <v>23932081</v>
      </c>
      <c r="D5" s="5">
        <v>7611824</v>
      </c>
      <c r="E5" s="14">
        <f aca="true" t="shared" si="0" ref="E5:E17">SUM(C5:D5)</f>
        <v>31543905</v>
      </c>
    </row>
    <row r="6" spans="1:5" s="10" customFormat="1" ht="25.5">
      <c r="A6" s="1">
        <v>3</v>
      </c>
      <c r="B6" s="127" t="s">
        <v>349</v>
      </c>
      <c r="C6" s="5">
        <v>184025673</v>
      </c>
      <c r="D6" s="5">
        <v>19275</v>
      </c>
      <c r="E6" s="14">
        <f t="shared" si="0"/>
        <v>184044948</v>
      </c>
    </row>
    <row r="7" spans="1:5" s="10" customFormat="1" ht="25.5">
      <c r="A7" s="1">
        <v>4</v>
      </c>
      <c r="B7" s="127" t="s">
        <v>358</v>
      </c>
      <c r="C7" s="5">
        <v>138192890</v>
      </c>
      <c r="D7" s="5"/>
      <c r="E7" s="14">
        <f t="shared" si="0"/>
        <v>138192890</v>
      </c>
    </row>
    <row r="8" spans="1:5" s="10" customFormat="1" ht="15.75">
      <c r="A8" s="1">
        <v>5</v>
      </c>
      <c r="B8" s="127" t="s">
        <v>367</v>
      </c>
      <c r="C8" s="5">
        <v>10420993</v>
      </c>
      <c r="D8" s="5"/>
      <c r="E8" s="14">
        <f t="shared" si="0"/>
        <v>10420993</v>
      </c>
    </row>
    <row r="9" spans="1:5" s="10" customFormat="1" ht="15.75">
      <c r="A9" s="1">
        <v>6</v>
      </c>
      <c r="B9" s="127" t="s">
        <v>54</v>
      </c>
      <c r="C9" s="5">
        <v>10893297</v>
      </c>
      <c r="D9" s="5">
        <v>221356</v>
      </c>
      <c r="E9" s="14">
        <f t="shared" si="0"/>
        <v>11114653</v>
      </c>
    </row>
    <row r="10" spans="1:5" s="10" customFormat="1" ht="15.75">
      <c r="A10" s="1">
        <v>7</v>
      </c>
      <c r="B10" s="127" t="s">
        <v>155</v>
      </c>
      <c r="C10" s="5">
        <v>760275</v>
      </c>
      <c r="D10" s="5"/>
      <c r="E10" s="14">
        <f t="shared" si="0"/>
        <v>760275</v>
      </c>
    </row>
    <row r="11" spans="1:5" s="10" customFormat="1" ht="15.75">
      <c r="A11" s="1">
        <v>8</v>
      </c>
      <c r="B11" s="127" t="s">
        <v>435</v>
      </c>
      <c r="C11" s="5">
        <v>2170943</v>
      </c>
      <c r="D11" s="5"/>
      <c r="E11" s="14">
        <f t="shared" si="0"/>
        <v>2170943</v>
      </c>
    </row>
    <row r="12" spans="1:5" s="10" customFormat="1" ht="15.75">
      <c r="A12" s="1">
        <v>9</v>
      </c>
      <c r="B12" s="127" t="s">
        <v>436</v>
      </c>
      <c r="C12" s="5">
        <v>63574</v>
      </c>
      <c r="D12" s="5"/>
      <c r="E12" s="14">
        <f t="shared" si="0"/>
        <v>63574</v>
      </c>
    </row>
    <row r="13" spans="1:5" s="10" customFormat="1" ht="15.75">
      <c r="A13" s="1">
        <v>10</v>
      </c>
      <c r="B13" s="127" t="s">
        <v>450</v>
      </c>
      <c r="C13" s="5"/>
      <c r="D13" s="5">
        <v>66043789</v>
      </c>
      <c r="E13" s="14">
        <f t="shared" si="0"/>
        <v>66043789</v>
      </c>
    </row>
    <row r="14" spans="1:5" s="10" customFormat="1" ht="15.75">
      <c r="A14" s="1">
        <v>11</v>
      </c>
      <c r="B14" s="127" t="s">
        <v>451</v>
      </c>
      <c r="C14" s="5"/>
      <c r="D14" s="5"/>
      <c r="E14" s="14">
        <f t="shared" si="0"/>
        <v>0</v>
      </c>
    </row>
    <row r="15" spans="1:5" s="10" customFormat="1" ht="15.75">
      <c r="A15" s="1">
        <v>12</v>
      </c>
      <c r="B15" s="127" t="s">
        <v>448</v>
      </c>
      <c r="C15" s="5">
        <v>5665067</v>
      </c>
      <c r="D15" s="5"/>
      <c r="E15" s="14">
        <f t="shared" si="0"/>
        <v>5665067</v>
      </c>
    </row>
    <row r="16" spans="1:5" s="10" customFormat="1" ht="15.75">
      <c r="A16" s="1">
        <v>13</v>
      </c>
      <c r="B16" s="127" t="s">
        <v>449</v>
      </c>
      <c r="C16" s="5"/>
      <c r="D16" s="5"/>
      <c r="E16" s="14">
        <f t="shared" si="0"/>
        <v>0</v>
      </c>
    </row>
    <row r="17" spans="1:5" s="10" customFormat="1" ht="15.75">
      <c r="A17" s="1">
        <v>14</v>
      </c>
      <c r="B17" s="73" t="s">
        <v>1136</v>
      </c>
      <c r="C17" s="5">
        <v>7804194</v>
      </c>
      <c r="D17" s="5">
        <v>2275820</v>
      </c>
      <c r="E17" s="14">
        <f t="shared" si="0"/>
        <v>10080014</v>
      </c>
    </row>
    <row r="18" spans="1:5" s="10" customFormat="1" ht="15.75">
      <c r="A18" s="1">
        <v>15</v>
      </c>
      <c r="B18" s="74" t="s">
        <v>7</v>
      </c>
      <c r="C18" s="14">
        <f>SUM(C6:C17)</f>
        <v>359996906</v>
      </c>
      <c r="D18" s="14">
        <f>SUM(D6:D17)</f>
        <v>68560240</v>
      </c>
      <c r="E18" s="14">
        <f>SUM(E6:E17)</f>
        <v>428557146</v>
      </c>
    </row>
    <row r="19" spans="1:5" s="10" customFormat="1" ht="15.75">
      <c r="A19" s="1">
        <v>16</v>
      </c>
      <c r="B19" s="73" t="s">
        <v>45</v>
      </c>
      <c r="C19" s="5">
        <v>35661601</v>
      </c>
      <c r="D19" s="5">
        <v>49208097</v>
      </c>
      <c r="E19" s="14">
        <f aca="true" t="shared" si="1" ref="E19:E29">SUM(C19:D19)</f>
        <v>84869698</v>
      </c>
    </row>
    <row r="20" spans="1:5" s="10" customFormat="1" ht="25.5">
      <c r="A20" s="1">
        <v>17</v>
      </c>
      <c r="B20" s="73" t="s">
        <v>90</v>
      </c>
      <c r="C20" s="5">
        <v>7098608</v>
      </c>
      <c r="D20" s="5">
        <v>13364179</v>
      </c>
      <c r="E20" s="14">
        <f t="shared" si="1"/>
        <v>20462787</v>
      </c>
    </row>
    <row r="21" spans="1:5" s="10" customFormat="1" ht="15.75">
      <c r="A21" s="1">
        <v>18</v>
      </c>
      <c r="B21" s="73" t="s">
        <v>91</v>
      </c>
      <c r="C21" s="5">
        <v>26485861</v>
      </c>
      <c r="D21" s="5">
        <v>9327137</v>
      </c>
      <c r="E21" s="14">
        <f t="shared" si="1"/>
        <v>35812998</v>
      </c>
    </row>
    <row r="22" spans="1:5" s="10" customFormat="1" ht="15.75">
      <c r="A22" s="1">
        <v>19</v>
      </c>
      <c r="B22" s="73" t="s">
        <v>92</v>
      </c>
      <c r="C22" s="5">
        <v>9497005</v>
      </c>
      <c r="D22" s="5"/>
      <c r="E22" s="14">
        <f t="shared" si="1"/>
        <v>9497005</v>
      </c>
    </row>
    <row r="23" spans="1:5" s="10" customFormat="1" ht="15.75">
      <c r="A23" s="1">
        <v>20</v>
      </c>
      <c r="B23" s="73" t="s">
        <v>93</v>
      </c>
      <c r="C23" s="5">
        <v>47461039</v>
      </c>
      <c r="D23" s="5">
        <v>19275</v>
      </c>
      <c r="E23" s="14">
        <f t="shared" si="1"/>
        <v>47480314</v>
      </c>
    </row>
    <row r="24" spans="1:5" s="10" customFormat="1" ht="15.75">
      <c r="A24" s="1">
        <v>21</v>
      </c>
      <c r="B24" s="73" t="s">
        <v>121</v>
      </c>
      <c r="C24" s="5">
        <v>11848083</v>
      </c>
      <c r="D24" s="5">
        <v>327194</v>
      </c>
      <c r="E24" s="14">
        <f t="shared" si="1"/>
        <v>12175277</v>
      </c>
    </row>
    <row r="25" spans="1:5" s="10" customFormat="1" ht="15.75">
      <c r="A25" s="1">
        <v>22</v>
      </c>
      <c r="B25" s="73" t="s">
        <v>55</v>
      </c>
      <c r="C25" s="5">
        <v>145175377</v>
      </c>
      <c r="D25" s="5"/>
      <c r="E25" s="14">
        <f t="shared" si="1"/>
        <v>145175377</v>
      </c>
    </row>
    <row r="26" spans="1:5" s="10" customFormat="1" ht="15.75">
      <c r="A26" s="1">
        <v>23</v>
      </c>
      <c r="B26" s="73" t="s">
        <v>264</v>
      </c>
      <c r="C26" s="5">
        <v>115661</v>
      </c>
      <c r="D26" s="5"/>
      <c r="E26" s="14">
        <f t="shared" si="1"/>
        <v>115661</v>
      </c>
    </row>
    <row r="27" spans="1:5" s="10" customFormat="1" ht="15.75">
      <c r="A27" s="1">
        <v>24</v>
      </c>
      <c r="B27" s="73" t="s">
        <v>103</v>
      </c>
      <c r="C27" s="5">
        <v>70998588</v>
      </c>
      <c r="D27" s="5"/>
      <c r="E27" s="14">
        <f t="shared" si="1"/>
        <v>70998588</v>
      </c>
    </row>
    <row r="28" spans="1:5" s="10" customFormat="1" ht="15.75">
      <c r="A28" s="1">
        <v>25</v>
      </c>
      <c r="B28" s="73" t="s">
        <v>123</v>
      </c>
      <c r="C28" s="5">
        <v>10000000</v>
      </c>
      <c r="D28" s="5"/>
      <c r="E28" s="14">
        <f t="shared" si="1"/>
        <v>10000000</v>
      </c>
    </row>
    <row r="29" spans="1:5" s="10" customFormat="1" ht="15.75">
      <c r="A29" s="1">
        <v>26</v>
      </c>
      <c r="B29" s="73" t="s">
        <v>1136</v>
      </c>
      <c r="C29" s="5"/>
      <c r="D29" s="5"/>
      <c r="E29" s="14">
        <f t="shared" si="1"/>
        <v>0</v>
      </c>
    </row>
    <row r="30" spans="1:5" s="10" customFormat="1" ht="15.75">
      <c r="A30" s="1">
        <v>27</v>
      </c>
      <c r="B30" s="74" t="s">
        <v>8</v>
      </c>
      <c r="C30" s="14">
        <f>SUM(C19:C29)</f>
        <v>364341823</v>
      </c>
      <c r="D30" s="14">
        <f>SUM(D19:D29)</f>
        <v>72245882</v>
      </c>
      <c r="E30" s="14">
        <f>SUM(E19:E29)</f>
        <v>436587705</v>
      </c>
    </row>
    <row r="31" spans="1:5" ht="15.75">
      <c r="A31" s="1">
        <v>28</v>
      </c>
      <c r="B31" s="74" t="s">
        <v>134</v>
      </c>
      <c r="C31" s="14">
        <f>C5+C18-C30</f>
        <v>19587164</v>
      </c>
      <c r="D31" s="14">
        <f>D5+D18-D30</f>
        <v>3926182</v>
      </c>
      <c r="E31" s="14">
        <f>E5+E18-E30</f>
        <v>23513346</v>
      </c>
    </row>
  </sheetData>
  <sheetProtection/>
  <mergeCells count="1">
    <mergeCell ref="A1:E1"/>
  </mergeCells>
  <printOptions horizontalCentered="1"/>
  <pageMargins left="0.2755905511811024" right="0.15748031496062992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&amp;R2. kimutatás</oddHeader>
    <oddFooter>&amp;C&amp;P.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Q29"/>
  <sheetViews>
    <sheetView zoomScalePageLayoutView="0" workbookViewId="0" topLeftCell="A1">
      <pane xSplit="2" ySplit="4" topLeftCell="C5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A2" sqref="A2"/>
    </sheetView>
  </sheetViews>
  <sheetFormatPr defaultColWidth="9.140625" defaultRowHeight="15"/>
  <cols>
    <col min="1" max="1" width="5.7109375" style="75" customWidth="1"/>
    <col min="2" max="2" width="36.57421875" style="75" customWidth="1"/>
    <col min="3" max="10" width="7.28125" style="75" bestFit="1" customWidth="1"/>
    <col min="11" max="11" width="8.421875" style="75" bestFit="1" customWidth="1"/>
    <col min="12" max="12" width="7.28125" style="75" bestFit="1" customWidth="1"/>
    <col min="13" max="13" width="7.57421875" style="75" customWidth="1"/>
    <col min="14" max="14" width="7.28125" style="75" bestFit="1" customWidth="1"/>
    <col min="15" max="15" width="8.421875" style="75" bestFit="1" customWidth="1"/>
    <col min="16" max="16" width="9.140625" style="75" hidden="1" customWidth="1"/>
    <col min="17" max="16384" width="9.140625" style="75" customWidth="1"/>
  </cols>
  <sheetData>
    <row r="1" spans="1:15" s="16" customFormat="1" ht="15.75">
      <c r="A1" s="390" t="s">
        <v>642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</row>
    <row r="2" s="16" customFormat="1" ht="15.75"/>
    <row r="3" spans="1:15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57</v>
      </c>
      <c r="H3" s="1" t="s">
        <v>58</v>
      </c>
      <c r="I3" s="1" t="s">
        <v>59</v>
      </c>
      <c r="J3" s="1" t="s">
        <v>104</v>
      </c>
      <c r="K3" s="1" t="s">
        <v>105</v>
      </c>
      <c r="L3" s="1" t="s">
        <v>60</v>
      </c>
      <c r="M3" s="1" t="s">
        <v>106</v>
      </c>
      <c r="N3" s="1" t="s">
        <v>107</v>
      </c>
      <c r="O3" s="1" t="s">
        <v>108</v>
      </c>
    </row>
    <row r="4" spans="1:15" s="10" customFormat="1" ht="15.75">
      <c r="A4" s="1">
        <v>1</v>
      </c>
      <c r="B4" s="6" t="s">
        <v>9</v>
      </c>
      <c r="C4" s="72" t="s">
        <v>109</v>
      </c>
      <c r="D4" s="72" t="s">
        <v>110</v>
      </c>
      <c r="E4" s="72" t="s">
        <v>111</v>
      </c>
      <c r="F4" s="72" t="s">
        <v>112</v>
      </c>
      <c r="G4" s="72" t="s">
        <v>113</v>
      </c>
      <c r="H4" s="72" t="s">
        <v>114</v>
      </c>
      <c r="I4" s="72" t="s">
        <v>115</v>
      </c>
      <c r="J4" s="72" t="s">
        <v>116</v>
      </c>
      <c r="K4" s="72" t="s">
        <v>117</v>
      </c>
      <c r="L4" s="72" t="s">
        <v>118</v>
      </c>
      <c r="M4" s="72" t="s">
        <v>119</v>
      </c>
      <c r="N4" s="72" t="s">
        <v>120</v>
      </c>
      <c r="O4" s="72" t="s">
        <v>5</v>
      </c>
    </row>
    <row r="5" spans="1:17" s="10" customFormat="1" ht="25.5">
      <c r="A5" s="1">
        <v>2</v>
      </c>
      <c r="B5" s="127" t="s">
        <v>349</v>
      </c>
      <c r="C5" s="5">
        <v>19228</v>
      </c>
      <c r="D5" s="5">
        <v>14226</v>
      </c>
      <c r="E5" s="5">
        <v>13868</v>
      </c>
      <c r="F5" s="5">
        <v>13868</v>
      </c>
      <c r="G5" s="5">
        <v>14226</v>
      </c>
      <c r="H5" s="5">
        <v>13868</v>
      </c>
      <c r="I5" s="5">
        <v>14226</v>
      </c>
      <c r="J5" s="5">
        <v>13868</v>
      </c>
      <c r="K5" s="5">
        <v>13868</v>
      </c>
      <c r="L5" s="5">
        <v>14226</v>
      </c>
      <c r="M5" s="5">
        <v>13868</v>
      </c>
      <c r="N5" s="5">
        <v>13868</v>
      </c>
      <c r="O5" s="14">
        <f>SUM(C5:N5)</f>
        <v>173208</v>
      </c>
      <c r="P5" s="12">
        <f>Mindösszesen!L7</f>
        <v>173208</v>
      </c>
      <c r="Q5" s="12"/>
    </row>
    <row r="6" spans="1:17" s="10" customFormat="1" ht="25.5">
      <c r="A6" s="1">
        <v>3</v>
      </c>
      <c r="B6" s="127" t="s">
        <v>358</v>
      </c>
      <c r="C6" s="5">
        <v>0</v>
      </c>
      <c r="D6" s="5">
        <v>0</v>
      </c>
      <c r="E6" s="5">
        <v>0</v>
      </c>
      <c r="F6" s="5">
        <v>2831</v>
      </c>
      <c r="G6" s="5">
        <v>2604</v>
      </c>
      <c r="H6" s="5">
        <v>865</v>
      </c>
      <c r="I6" s="5">
        <v>0</v>
      </c>
      <c r="J6" s="5">
        <v>3000</v>
      </c>
      <c r="K6" s="5">
        <v>132064</v>
      </c>
      <c r="L6" s="5">
        <v>6254</v>
      </c>
      <c r="M6" s="5">
        <v>0</v>
      </c>
      <c r="N6" s="5">
        <v>0</v>
      </c>
      <c r="O6" s="14">
        <f>SUM(C6:N6)</f>
        <v>147618</v>
      </c>
      <c r="P6" s="12">
        <f>Mindösszesen!L18</f>
        <v>147618</v>
      </c>
      <c r="Q6" s="12"/>
    </row>
    <row r="7" spans="1:17" s="10" customFormat="1" ht="15.75">
      <c r="A7" s="1">
        <v>4</v>
      </c>
      <c r="B7" s="127" t="s">
        <v>367</v>
      </c>
      <c r="C7" s="5">
        <v>256</v>
      </c>
      <c r="D7" s="5">
        <v>380</v>
      </c>
      <c r="E7" s="5">
        <v>6700</v>
      </c>
      <c r="F7" s="5">
        <v>340</v>
      </c>
      <c r="G7" s="5">
        <v>290</v>
      </c>
      <c r="H7" s="5">
        <v>120</v>
      </c>
      <c r="I7" s="5">
        <v>190</v>
      </c>
      <c r="J7" s="5">
        <v>340</v>
      </c>
      <c r="K7" s="5">
        <v>6700</v>
      </c>
      <c r="L7" s="5">
        <v>180</v>
      </c>
      <c r="M7" s="5">
        <v>97</v>
      </c>
      <c r="N7" s="5">
        <v>72</v>
      </c>
      <c r="O7" s="14">
        <f aca="true" t="shared" si="0" ref="O7:O15">SUM(C7:N7)</f>
        <v>15665</v>
      </c>
      <c r="P7" s="12">
        <f>Mindösszesen!L8</f>
        <v>15665</v>
      </c>
      <c r="Q7" s="12"/>
    </row>
    <row r="8" spans="1:17" s="10" customFormat="1" ht="15.75">
      <c r="A8" s="1">
        <v>5</v>
      </c>
      <c r="B8" s="127" t="s">
        <v>54</v>
      </c>
      <c r="C8" s="5">
        <v>742</v>
      </c>
      <c r="D8" s="5">
        <v>862</v>
      </c>
      <c r="E8" s="5">
        <v>903</v>
      </c>
      <c r="F8" s="5">
        <v>1030</v>
      </c>
      <c r="G8" s="5">
        <v>902</v>
      </c>
      <c r="H8" s="5">
        <v>897</v>
      </c>
      <c r="I8" s="5">
        <v>892</v>
      </c>
      <c r="J8" s="5">
        <v>932</v>
      </c>
      <c r="K8" s="5">
        <v>838</v>
      </c>
      <c r="L8" s="5">
        <v>1040</v>
      </c>
      <c r="M8" s="5">
        <v>1348</v>
      </c>
      <c r="N8" s="5">
        <v>892</v>
      </c>
      <c r="O8" s="14">
        <f t="shared" si="0"/>
        <v>11278</v>
      </c>
      <c r="P8" s="12">
        <f>Mindösszesen!L9</f>
        <v>11278</v>
      </c>
      <c r="Q8" s="12"/>
    </row>
    <row r="9" spans="1:17" s="10" customFormat="1" ht="15.75">
      <c r="A9" s="1">
        <v>6</v>
      </c>
      <c r="B9" s="127" t="s">
        <v>155</v>
      </c>
      <c r="C9" s="5">
        <v>0</v>
      </c>
      <c r="D9" s="5">
        <v>0</v>
      </c>
      <c r="E9" s="5">
        <v>0</v>
      </c>
      <c r="F9" s="5">
        <v>0</v>
      </c>
      <c r="G9" s="5">
        <v>125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0"/>
        <v>125</v>
      </c>
      <c r="P9" s="12">
        <f>Mindösszesen!L19</f>
        <v>125</v>
      </c>
      <c r="Q9" s="12"/>
    </row>
    <row r="10" spans="1:17" s="10" customFormat="1" ht="15.75">
      <c r="A10" s="1">
        <v>7</v>
      </c>
      <c r="B10" s="127" t="s">
        <v>435</v>
      </c>
      <c r="C10" s="5">
        <v>0</v>
      </c>
      <c r="D10" s="5">
        <v>1732</v>
      </c>
      <c r="E10" s="5">
        <v>50</v>
      </c>
      <c r="F10" s="5">
        <v>0</v>
      </c>
      <c r="G10" s="5">
        <v>50</v>
      </c>
      <c r="H10" s="5">
        <v>100</v>
      </c>
      <c r="I10" s="5">
        <v>20</v>
      </c>
      <c r="J10" s="5">
        <v>150</v>
      </c>
      <c r="K10" s="5">
        <v>0</v>
      </c>
      <c r="L10" s="5">
        <v>50</v>
      </c>
      <c r="M10" s="5">
        <v>68</v>
      </c>
      <c r="N10" s="5">
        <v>0</v>
      </c>
      <c r="O10" s="14">
        <f t="shared" si="0"/>
        <v>2220</v>
      </c>
      <c r="P10" s="12">
        <f>Mindösszesen!L10</f>
        <v>2220</v>
      </c>
      <c r="Q10" s="12"/>
    </row>
    <row r="11" spans="1:17" s="10" customFormat="1" ht="15.75">
      <c r="A11" s="1">
        <v>8</v>
      </c>
      <c r="B11" s="127" t="s">
        <v>436</v>
      </c>
      <c r="C11" s="5">
        <v>0</v>
      </c>
      <c r="D11" s="5">
        <v>0</v>
      </c>
      <c r="E11" s="5">
        <v>30</v>
      </c>
      <c r="F11" s="5">
        <v>30</v>
      </c>
      <c r="G11" s="5">
        <v>30</v>
      </c>
      <c r="H11" s="5">
        <v>30</v>
      </c>
      <c r="I11" s="5">
        <v>30</v>
      </c>
      <c r="J11" s="5">
        <v>30</v>
      </c>
      <c r="K11" s="5">
        <v>30</v>
      </c>
      <c r="L11" s="5">
        <v>30</v>
      </c>
      <c r="M11" s="5">
        <v>30</v>
      </c>
      <c r="N11" s="5">
        <v>30</v>
      </c>
      <c r="O11" s="14">
        <f t="shared" si="0"/>
        <v>300</v>
      </c>
      <c r="P11" s="12">
        <f>Mindösszesen!L20</f>
        <v>300</v>
      </c>
      <c r="Q11" s="12"/>
    </row>
    <row r="12" spans="1:17" s="10" customFormat="1" ht="15.75">
      <c r="A12" s="1">
        <v>9</v>
      </c>
      <c r="B12" s="127" t="s">
        <v>450</v>
      </c>
      <c r="C12" s="5">
        <v>15000</v>
      </c>
      <c r="D12" s="5">
        <v>10000</v>
      </c>
      <c r="E12" s="5">
        <v>0</v>
      </c>
      <c r="F12" s="5">
        <v>0</v>
      </c>
      <c r="G12" s="5">
        <v>0</v>
      </c>
      <c r="H12" s="5">
        <v>9028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14">
        <f t="shared" si="0"/>
        <v>34028</v>
      </c>
      <c r="P12" s="12">
        <f>Mindösszesen!L14</f>
        <v>34028</v>
      </c>
      <c r="Q12" s="12"/>
    </row>
    <row r="13" spans="1:17" s="10" customFormat="1" ht="15.75">
      <c r="A13" s="1">
        <v>10</v>
      </c>
      <c r="B13" s="127" t="s">
        <v>451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0"/>
        <v>0</v>
      </c>
      <c r="P13" s="12">
        <f>Mindösszesen!L23</f>
        <v>0</v>
      </c>
      <c r="Q13" s="12"/>
    </row>
    <row r="14" spans="1:17" s="10" customFormat="1" ht="15.75">
      <c r="A14" s="1">
        <v>11</v>
      </c>
      <c r="B14" s="127" t="s">
        <v>448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0"/>
        <v>0</v>
      </c>
      <c r="P14" s="12">
        <f>Mindösszesen!L15</f>
        <v>0</v>
      </c>
      <c r="Q14" s="12"/>
    </row>
    <row r="15" spans="1:17" s="10" customFormat="1" ht="15.75">
      <c r="A15" s="1">
        <v>12</v>
      </c>
      <c r="B15" s="127" t="s">
        <v>449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4">
        <f t="shared" si="0"/>
        <v>0</v>
      </c>
      <c r="P15" s="12">
        <f>Mindösszesen!L24</f>
        <v>0</v>
      </c>
      <c r="Q15" s="12"/>
    </row>
    <row r="16" spans="1:17" s="10" customFormat="1" ht="15.75">
      <c r="A16" s="1">
        <v>13</v>
      </c>
      <c r="B16" s="74" t="s">
        <v>7</v>
      </c>
      <c r="C16" s="14">
        <f aca="true" t="shared" si="1" ref="C16:O16">SUM(C5:C15)</f>
        <v>35226</v>
      </c>
      <c r="D16" s="14">
        <f t="shared" si="1"/>
        <v>27200</v>
      </c>
      <c r="E16" s="14">
        <f t="shared" si="1"/>
        <v>21551</v>
      </c>
      <c r="F16" s="14">
        <f t="shared" si="1"/>
        <v>18099</v>
      </c>
      <c r="G16" s="14">
        <f t="shared" si="1"/>
        <v>18227</v>
      </c>
      <c r="H16" s="14">
        <f t="shared" si="1"/>
        <v>24908</v>
      </c>
      <c r="I16" s="14">
        <f t="shared" si="1"/>
        <v>15358</v>
      </c>
      <c r="J16" s="14">
        <f t="shared" si="1"/>
        <v>18320</v>
      </c>
      <c r="K16" s="14">
        <f t="shared" si="1"/>
        <v>153500</v>
      </c>
      <c r="L16" s="14">
        <f t="shared" si="1"/>
        <v>21780</v>
      </c>
      <c r="M16" s="14">
        <f t="shared" si="1"/>
        <v>15411</v>
      </c>
      <c r="N16" s="14">
        <f t="shared" si="1"/>
        <v>14862</v>
      </c>
      <c r="O16" s="14">
        <f t="shared" si="1"/>
        <v>384442</v>
      </c>
      <c r="P16" s="12">
        <f>Mindösszesen!L31</f>
        <v>384442</v>
      </c>
      <c r="Q16" s="12"/>
    </row>
    <row r="17" spans="1:17" s="10" customFormat="1" ht="15.75">
      <c r="A17" s="1">
        <v>14</v>
      </c>
      <c r="B17" s="73" t="s">
        <v>45</v>
      </c>
      <c r="C17" s="5">
        <v>6900</v>
      </c>
      <c r="D17" s="5">
        <v>6950</v>
      </c>
      <c r="E17" s="5">
        <v>6800</v>
      </c>
      <c r="F17" s="5">
        <v>7100</v>
      </c>
      <c r="G17" s="5">
        <v>7100</v>
      </c>
      <c r="H17" s="5">
        <v>7600</v>
      </c>
      <c r="I17" s="5">
        <v>7400</v>
      </c>
      <c r="J17" s="5">
        <v>6700</v>
      </c>
      <c r="K17" s="5">
        <v>6800</v>
      </c>
      <c r="L17" s="5">
        <v>6900</v>
      </c>
      <c r="M17" s="5">
        <v>7000</v>
      </c>
      <c r="N17" s="5">
        <v>7521</v>
      </c>
      <c r="O17" s="14">
        <f aca="true" t="shared" si="2" ref="O17:O26">SUM(C17:N17)</f>
        <v>84771</v>
      </c>
      <c r="P17" s="12">
        <f>Mindösszesen!Y7</f>
        <v>84771</v>
      </c>
      <c r="Q17" s="12"/>
    </row>
    <row r="18" spans="1:17" s="10" customFormat="1" ht="25.5">
      <c r="A18" s="1">
        <v>15</v>
      </c>
      <c r="B18" s="73" t="s">
        <v>90</v>
      </c>
      <c r="C18" s="5">
        <v>1656</v>
      </c>
      <c r="D18" s="5">
        <v>1656</v>
      </c>
      <c r="E18" s="5">
        <v>1656</v>
      </c>
      <c r="F18" s="5">
        <v>1656</v>
      </c>
      <c r="G18" s="5">
        <v>1656</v>
      </c>
      <c r="H18" s="5">
        <v>1680</v>
      </c>
      <c r="I18" s="5">
        <v>1681</v>
      </c>
      <c r="J18" s="5">
        <v>1657</v>
      </c>
      <c r="K18" s="5">
        <v>1656</v>
      </c>
      <c r="L18" s="5">
        <v>1656</v>
      </c>
      <c r="M18" s="5">
        <v>1656</v>
      </c>
      <c r="N18" s="5">
        <v>1719</v>
      </c>
      <c r="O18" s="14">
        <f t="shared" si="2"/>
        <v>19985</v>
      </c>
      <c r="P18" s="12">
        <f>Mindösszesen!Y8</f>
        <v>19985</v>
      </c>
      <c r="Q18" s="12"/>
    </row>
    <row r="19" spans="1:17" s="10" customFormat="1" ht="15.75">
      <c r="A19" s="1">
        <v>16</v>
      </c>
      <c r="B19" s="73" t="s">
        <v>91</v>
      </c>
      <c r="C19" s="5">
        <v>2700</v>
      </c>
      <c r="D19" s="5">
        <v>3500</v>
      </c>
      <c r="E19" s="5">
        <v>3450</v>
      </c>
      <c r="F19" s="5">
        <v>3600</v>
      </c>
      <c r="G19" s="5">
        <v>4100</v>
      </c>
      <c r="H19" s="5">
        <v>3900</v>
      </c>
      <c r="I19" s="5">
        <v>3500</v>
      </c>
      <c r="J19" s="5">
        <v>3800</v>
      </c>
      <c r="K19" s="5">
        <v>4100</v>
      </c>
      <c r="L19" s="5">
        <v>3900</v>
      </c>
      <c r="M19" s="5">
        <v>3400</v>
      </c>
      <c r="N19" s="5">
        <v>3970</v>
      </c>
      <c r="O19" s="14">
        <f t="shared" si="2"/>
        <v>43920</v>
      </c>
      <c r="P19" s="12">
        <f>Mindösszesen!Y9</f>
        <v>43920</v>
      </c>
      <c r="Q19" s="12"/>
    </row>
    <row r="20" spans="1:17" s="10" customFormat="1" ht="15.75">
      <c r="A20" s="1">
        <v>17</v>
      </c>
      <c r="B20" s="73" t="s">
        <v>92</v>
      </c>
      <c r="C20" s="5">
        <v>425</v>
      </c>
      <c r="D20" s="5">
        <v>520</v>
      </c>
      <c r="E20" s="5">
        <v>230</v>
      </c>
      <c r="F20" s="5">
        <v>350</v>
      </c>
      <c r="G20" s="5">
        <v>400</v>
      </c>
      <c r="H20" s="5">
        <v>345</v>
      </c>
      <c r="I20" s="5">
        <v>290</v>
      </c>
      <c r="J20" s="5">
        <v>200</v>
      </c>
      <c r="K20" s="5">
        <v>250</v>
      </c>
      <c r="L20" s="5">
        <v>347</v>
      </c>
      <c r="M20" s="5">
        <v>280</v>
      </c>
      <c r="N20" s="5">
        <v>360</v>
      </c>
      <c r="O20" s="14">
        <f t="shared" si="2"/>
        <v>3997</v>
      </c>
      <c r="P20" s="12">
        <f>Mindösszesen!Y10</f>
        <v>3997</v>
      </c>
      <c r="Q20" s="12"/>
    </row>
    <row r="21" spans="1:17" s="10" customFormat="1" ht="15.75">
      <c r="A21" s="1">
        <v>18</v>
      </c>
      <c r="B21" s="73" t="s">
        <v>93</v>
      </c>
      <c r="C21" s="5">
        <v>3550</v>
      </c>
      <c r="D21" s="5">
        <v>3550</v>
      </c>
      <c r="E21" s="5">
        <v>3550</v>
      </c>
      <c r="F21" s="5">
        <v>3750</v>
      </c>
      <c r="G21" s="5">
        <v>4480</v>
      </c>
      <c r="H21" s="5">
        <v>3550</v>
      </c>
      <c r="I21" s="5">
        <v>3580</v>
      </c>
      <c r="J21" s="5">
        <v>3550</v>
      </c>
      <c r="K21" s="5">
        <v>3550</v>
      </c>
      <c r="L21" s="5">
        <v>3550</v>
      </c>
      <c r="M21" s="5">
        <v>3800</v>
      </c>
      <c r="N21" s="5">
        <v>3996</v>
      </c>
      <c r="O21" s="14">
        <f t="shared" si="2"/>
        <v>44456</v>
      </c>
      <c r="P21" s="12">
        <f>Mindösszesen!Y11</f>
        <v>44456</v>
      </c>
      <c r="Q21" s="12"/>
    </row>
    <row r="22" spans="1:17" s="10" customFormat="1" ht="15.75">
      <c r="A22" s="1">
        <v>19</v>
      </c>
      <c r="B22" s="73" t="s">
        <v>121</v>
      </c>
      <c r="C22" s="5">
        <v>5783</v>
      </c>
      <c r="D22" s="5">
        <v>0</v>
      </c>
      <c r="E22" s="5">
        <v>0</v>
      </c>
      <c r="F22" s="5">
        <v>525</v>
      </c>
      <c r="G22" s="5">
        <v>1456</v>
      </c>
      <c r="H22" s="5">
        <v>500</v>
      </c>
      <c r="I22" s="5">
        <v>3886</v>
      </c>
      <c r="J22" s="5">
        <v>425</v>
      </c>
      <c r="K22" s="5">
        <v>0</v>
      </c>
      <c r="L22" s="5">
        <v>0</v>
      </c>
      <c r="M22" s="5">
        <v>0</v>
      </c>
      <c r="N22" s="5">
        <v>0</v>
      </c>
      <c r="O22" s="14">
        <f t="shared" si="2"/>
        <v>12575</v>
      </c>
      <c r="P22" s="12">
        <f>Mindösszesen!Y18</f>
        <v>12575</v>
      </c>
      <c r="Q22" s="12"/>
    </row>
    <row r="23" spans="1:17" s="10" customFormat="1" ht="15.75">
      <c r="A23" s="1">
        <v>20</v>
      </c>
      <c r="B23" s="73" t="s">
        <v>55</v>
      </c>
      <c r="C23" s="5">
        <v>0</v>
      </c>
      <c r="D23" s="5">
        <v>0</v>
      </c>
      <c r="E23" s="5">
        <v>3500</v>
      </c>
      <c r="F23" s="5">
        <v>2100</v>
      </c>
      <c r="G23" s="5">
        <v>2811</v>
      </c>
      <c r="H23" s="5">
        <v>2100</v>
      </c>
      <c r="I23" s="5">
        <v>3933</v>
      </c>
      <c r="J23" s="5">
        <v>3000</v>
      </c>
      <c r="K23" s="5">
        <v>132064</v>
      </c>
      <c r="L23" s="5">
        <v>6949</v>
      </c>
      <c r="M23" s="5">
        <v>2900</v>
      </c>
      <c r="N23" s="5">
        <v>5381</v>
      </c>
      <c r="O23" s="14">
        <f t="shared" si="2"/>
        <v>164738</v>
      </c>
      <c r="P23" s="12">
        <f>Mindösszesen!Y19</f>
        <v>164738</v>
      </c>
      <c r="Q23" s="12"/>
    </row>
    <row r="24" spans="1:17" s="10" customFormat="1" ht="15.75">
      <c r="A24" s="1">
        <v>21</v>
      </c>
      <c r="B24" s="73" t="s">
        <v>264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4">
        <f t="shared" si="2"/>
        <v>0</v>
      </c>
      <c r="P24" s="12">
        <f>Mindösszesen!Y20</f>
        <v>0</v>
      </c>
      <c r="Q24" s="12"/>
    </row>
    <row r="25" spans="1:17" s="10" customFormat="1" ht="15.75">
      <c r="A25" s="1">
        <v>22</v>
      </c>
      <c r="B25" s="73" t="s">
        <v>103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2"/>
        <v>0</v>
      </c>
      <c r="P25" s="12">
        <f>Mindösszesen!Y13</f>
        <v>0</v>
      </c>
      <c r="Q25" s="12"/>
    </row>
    <row r="26" spans="1:17" s="10" customFormat="1" ht="15.75">
      <c r="A26" s="1">
        <v>23</v>
      </c>
      <c r="B26" s="73" t="s">
        <v>123</v>
      </c>
      <c r="C26" s="5">
        <v>10000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2"/>
        <v>10000</v>
      </c>
      <c r="P26" s="12">
        <f>Mindösszesen!Y22</f>
        <v>10000</v>
      </c>
      <c r="Q26" s="12"/>
    </row>
    <row r="27" spans="1:17" s="10" customFormat="1" ht="15.75">
      <c r="A27" s="1">
        <v>24</v>
      </c>
      <c r="B27" s="74" t="s">
        <v>8</v>
      </c>
      <c r="C27" s="14">
        <f>SUM(C17:C26)</f>
        <v>31014</v>
      </c>
      <c r="D27" s="14">
        <f aca="true" t="shared" si="3" ref="D27:O27">SUM(D17:D26)</f>
        <v>16176</v>
      </c>
      <c r="E27" s="14">
        <f t="shared" si="3"/>
        <v>19186</v>
      </c>
      <c r="F27" s="14">
        <f t="shared" si="3"/>
        <v>19081</v>
      </c>
      <c r="G27" s="14">
        <f t="shared" si="3"/>
        <v>22003</v>
      </c>
      <c r="H27" s="14">
        <f t="shared" si="3"/>
        <v>19675</v>
      </c>
      <c r="I27" s="14">
        <f t="shared" si="3"/>
        <v>24270</v>
      </c>
      <c r="J27" s="14">
        <f t="shared" si="3"/>
        <v>19332</v>
      </c>
      <c r="K27" s="14">
        <f t="shared" si="3"/>
        <v>148420</v>
      </c>
      <c r="L27" s="14">
        <f t="shared" si="3"/>
        <v>23302</v>
      </c>
      <c r="M27" s="14">
        <f t="shared" si="3"/>
        <v>19036</v>
      </c>
      <c r="N27" s="14">
        <f t="shared" si="3"/>
        <v>22947</v>
      </c>
      <c r="O27" s="14">
        <f t="shared" si="3"/>
        <v>384442</v>
      </c>
      <c r="P27" s="12">
        <f>Mindösszesen!Y31</f>
        <v>384442</v>
      </c>
      <c r="Q27" s="12"/>
    </row>
    <row r="28" spans="1:15" ht="15.75">
      <c r="A28" s="1">
        <v>25</v>
      </c>
      <c r="B28" s="74" t="s">
        <v>134</v>
      </c>
      <c r="C28" s="14">
        <f>C16-C27</f>
        <v>4212</v>
      </c>
      <c r="D28" s="14">
        <f>C28+D16-D27</f>
        <v>15236</v>
      </c>
      <c r="E28" s="14">
        <f aca="true" t="shared" si="4" ref="E28:O28">D28+E16-E27</f>
        <v>17601</v>
      </c>
      <c r="F28" s="14">
        <f t="shared" si="4"/>
        <v>16619</v>
      </c>
      <c r="G28" s="14">
        <f t="shared" si="4"/>
        <v>12843</v>
      </c>
      <c r="H28" s="14">
        <f t="shared" si="4"/>
        <v>18076</v>
      </c>
      <c r="I28" s="14">
        <f t="shared" si="4"/>
        <v>9164</v>
      </c>
      <c r="J28" s="14">
        <f t="shared" si="4"/>
        <v>8152</v>
      </c>
      <c r="K28" s="14">
        <f t="shared" si="4"/>
        <v>13232</v>
      </c>
      <c r="L28" s="14">
        <f t="shared" si="4"/>
        <v>11710</v>
      </c>
      <c r="M28" s="14">
        <f t="shared" si="4"/>
        <v>8085</v>
      </c>
      <c r="N28" s="14">
        <f t="shared" si="4"/>
        <v>0</v>
      </c>
      <c r="O28" s="14">
        <f t="shared" si="4"/>
        <v>0</v>
      </c>
    </row>
    <row r="29" ht="15">
      <c r="O29" s="76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99" r:id="rId1"/>
  <headerFooter>
    <oddHeader>&amp;R2. kimutatás</oddHeader>
    <oddFooter>&amp;C&amp;P.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workbookViewId="0" topLeftCell="A1">
      <selection activeCell="E6" sqref="E6"/>
    </sheetView>
  </sheetViews>
  <sheetFormatPr defaultColWidth="12.00390625" defaultRowHeight="15"/>
  <cols>
    <col min="1" max="1" width="5.7109375" style="180" customWidth="1"/>
    <col min="2" max="2" width="41.421875" style="179" customWidth="1"/>
    <col min="3" max="4" width="16.140625" style="179" customWidth="1"/>
    <col min="5" max="6" width="15.140625" style="179" customWidth="1"/>
    <col min="7" max="7" width="14.7109375" style="179" customWidth="1"/>
    <col min="8" max="8" width="15.8515625" style="179" customWidth="1"/>
    <col min="9" max="16384" width="12.00390625" style="179" customWidth="1"/>
  </cols>
  <sheetData>
    <row r="1" spans="1:8" s="203" customFormat="1" ht="17.25" customHeight="1">
      <c r="A1" s="391" t="s">
        <v>856</v>
      </c>
      <c r="B1" s="391"/>
      <c r="C1" s="391"/>
      <c r="D1" s="391"/>
      <c r="E1" s="391"/>
      <c r="F1" s="391"/>
      <c r="G1" s="391"/>
      <c r="H1" s="391"/>
    </row>
    <row r="2" ht="11.25" customHeight="1"/>
    <row r="3" spans="1:8" s="180" customFormat="1" ht="13.5" customHeight="1">
      <c r="A3" s="202"/>
      <c r="B3" s="201" t="s">
        <v>0</v>
      </c>
      <c r="C3" s="201" t="s">
        <v>2</v>
      </c>
      <c r="D3" s="201" t="s">
        <v>3</v>
      </c>
      <c r="E3" s="201" t="s">
        <v>6</v>
      </c>
      <c r="F3" s="201" t="s">
        <v>57</v>
      </c>
      <c r="G3" s="201" t="s">
        <v>58</v>
      </c>
      <c r="H3" s="201" t="s">
        <v>59</v>
      </c>
    </row>
    <row r="4" spans="1:8" ht="15.75">
      <c r="A4" s="183">
        <v>1</v>
      </c>
      <c r="B4" s="195" t="s">
        <v>9</v>
      </c>
      <c r="C4" s="392" t="s">
        <v>755</v>
      </c>
      <c r="D4" s="393"/>
      <c r="E4" s="392" t="s">
        <v>756</v>
      </c>
      <c r="F4" s="393"/>
      <c r="G4" s="392" t="s">
        <v>5</v>
      </c>
      <c r="H4" s="393"/>
    </row>
    <row r="5" spans="1:8" ht="15.75">
      <c r="A5" s="183">
        <v>2</v>
      </c>
      <c r="B5" s="195" t="s">
        <v>855</v>
      </c>
      <c r="C5" s="200">
        <v>42004</v>
      </c>
      <c r="D5" s="200">
        <v>42369</v>
      </c>
      <c r="E5" s="200">
        <v>42004</v>
      </c>
      <c r="F5" s="200">
        <v>42369</v>
      </c>
      <c r="G5" s="200">
        <v>42004</v>
      </c>
      <c r="H5" s="200">
        <v>42369</v>
      </c>
    </row>
    <row r="6" spans="1:8" ht="12.75">
      <c r="A6" s="183">
        <v>3</v>
      </c>
      <c r="B6" s="181" t="s">
        <v>854</v>
      </c>
      <c r="C6" s="181">
        <f>SUM(C7:C8)</f>
        <v>0</v>
      </c>
      <c r="D6" s="181">
        <f>SUM(D7:D8)</f>
        <v>0</v>
      </c>
      <c r="E6" s="181">
        <f>SUM(E7:E8)</f>
        <v>179307</v>
      </c>
      <c r="F6" s="181">
        <f>SUM(F7:F8)</f>
        <v>86507</v>
      </c>
      <c r="G6" s="181">
        <f aca="true" t="shared" si="0" ref="G6:G44">SUM(C6,E6)</f>
        <v>179307</v>
      </c>
      <c r="H6" s="181">
        <f aca="true" t="shared" si="1" ref="H6:H44">SUM(D6,F6)</f>
        <v>86507</v>
      </c>
    </row>
    <row r="7" spans="1:8" ht="12.75">
      <c r="A7" s="183">
        <v>4</v>
      </c>
      <c r="B7" s="185" t="s">
        <v>853</v>
      </c>
      <c r="C7" s="185">
        <v>0</v>
      </c>
      <c r="D7" s="185">
        <v>0</v>
      </c>
      <c r="E7" s="185">
        <v>179307</v>
      </c>
      <c r="F7" s="185">
        <v>86507</v>
      </c>
      <c r="G7" s="185">
        <f t="shared" si="0"/>
        <v>179307</v>
      </c>
      <c r="H7" s="185">
        <f t="shared" si="1"/>
        <v>86507</v>
      </c>
    </row>
    <row r="8" spans="1:8" ht="12.75">
      <c r="A8" s="183">
        <v>5</v>
      </c>
      <c r="B8" s="185" t="s">
        <v>852</v>
      </c>
      <c r="C8" s="185">
        <v>0</v>
      </c>
      <c r="D8" s="185">
        <v>0</v>
      </c>
      <c r="E8" s="185">
        <v>0</v>
      </c>
      <c r="F8" s="185">
        <v>0</v>
      </c>
      <c r="G8" s="185">
        <f t="shared" si="0"/>
        <v>0</v>
      </c>
      <c r="H8" s="185">
        <f t="shared" si="1"/>
        <v>0</v>
      </c>
    </row>
    <row r="9" spans="1:8" ht="12.75">
      <c r="A9" s="183">
        <v>6</v>
      </c>
      <c r="B9" s="181" t="s">
        <v>851</v>
      </c>
      <c r="C9" s="181">
        <f>SUM(C10:C12)</f>
        <v>469549538</v>
      </c>
      <c r="D9" s="181">
        <f>SUM(D10:D12)</f>
        <v>569537839</v>
      </c>
      <c r="E9" s="181">
        <f>SUM(E10:E12)</f>
        <v>1598210</v>
      </c>
      <c r="F9" s="181">
        <f>SUM(F10:F12)</f>
        <v>1425084</v>
      </c>
      <c r="G9" s="181">
        <f t="shared" si="0"/>
        <v>471147748</v>
      </c>
      <c r="H9" s="181">
        <f t="shared" si="1"/>
        <v>570962923</v>
      </c>
    </row>
    <row r="10" spans="1:8" ht="12.75">
      <c r="A10" s="183">
        <v>7</v>
      </c>
      <c r="B10" s="193" t="s">
        <v>850</v>
      </c>
      <c r="C10" s="185">
        <v>457486222</v>
      </c>
      <c r="D10" s="185">
        <v>548917196</v>
      </c>
      <c r="E10" s="185">
        <v>18905</v>
      </c>
      <c r="F10" s="185">
        <v>17874</v>
      </c>
      <c r="G10" s="185">
        <f t="shared" si="0"/>
        <v>457505127</v>
      </c>
      <c r="H10" s="185">
        <f t="shared" si="1"/>
        <v>548935070</v>
      </c>
    </row>
    <row r="11" spans="1:8" ht="12.75">
      <c r="A11" s="183">
        <v>8</v>
      </c>
      <c r="B11" s="193" t="s">
        <v>849</v>
      </c>
      <c r="C11" s="185">
        <v>11863316</v>
      </c>
      <c r="D11" s="185">
        <v>17207203</v>
      </c>
      <c r="E11" s="185">
        <v>430305</v>
      </c>
      <c r="F11" s="185">
        <v>258210</v>
      </c>
      <c r="G11" s="185">
        <f t="shared" si="0"/>
        <v>12293621</v>
      </c>
      <c r="H11" s="185">
        <f t="shared" si="1"/>
        <v>17465413</v>
      </c>
    </row>
    <row r="12" spans="1:8" ht="12.75">
      <c r="A12" s="183">
        <v>9</v>
      </c>
      <c r="B12" s="185" t="s">
        <v>848</v>
      </c>
      <c r="C12" s="185">
        <v>200000</v>
      </c>
      <c r="D12" s="185">
        <v>3413440</v>
      </c>
      <c r="E12" s="185">
        <v>1149000</v>
      </c>
      <c r="F12" s="185">
        <v>1149000</v>
      </c>
      <c r="G12" s="185">
        <f t="shared" si="0"/>
        <v>1349000</v>
      </c>
      <c r="H12" s="185">
        <f t="shared" si="1"/>
        <v>4562440</v>
      </c>
    </row>
    <row r="13" spans="1:8" ht="12.75">
      <c r="A13" s="183">
        <v>10</v>
      </c>
      <c r="B13" s="181" t="s">
        <v>847</v>
      </c>
      <c r="C13" s="181">
        <f>SUM(C14:C14)</f>
        <v>200000</v>
      </c>
      <c r="D13" s="181">
        <f>SUM(D14:D14)</f>
        <v>200000</v>
      </c>
      <c r="E13" s="181">
        <f>SUM(E14:E14)</f>
        <v>0</v>
      </c>
      <c r="F13" s="181">
        <f>SUM(F14:F14)</f>
        <v>0</v>
      </c>
      <c r="G13" s="181">
        <f t="shared" si="0"/>
        <v>200000</v>
      </c>
      <c r="H13" s="181">
        <f t="shared" si="1"/>
        <v>200000</v>
      </c>
    </row>
    <row r="14" spans="1:8" ht="12.75">
      <c r="A14" s="183">
        <v>11</v>
      </c>
      <c r="B14" s="193" t="s">
        <v>846</v>
      </c>
      <c r="C14" s="185">
        <v>200000</v>
      </c>
      <c r="D14" s="185">
        <v>200000</v>
      </c>
      <c r="E14" s="185">
        <v>0</v>
      </c>
      <c r="F14" s="185">
        <v>0</v>
      </c>
      <c r="G14" s="185">
        <f t="shared" si="0"/>
        <v>200000</v>
      </c>
      <c r="H14" s="185">
        <f t="shared" si="1"/>
        <v>200000</v>
      </c>
    </row>
    <row r="15" spans="1:8" ht="12.75">
      <c r="A15" s="183">
        <v>12</v>
      </c>
      <c r="B15" s="181" t="s">
        <v>845</v>
      </c>
      <c r="C15" s="181">
        <f>SUM(C16:C16)</f>
        <v>215197273</v>
      </c>
      <c r="D15" s="181">
        <f>SUM(D16:D16)</f>
        <v>210582487</v>
      </c>
      <c r="E15" s="181">
        <f>SUM(E16:E16)</f>
        <v>0</v>
      </c>
      <c r="F15" s="181">
        <f>SUM(F16:F16)</f>
        <v>0</v>
      </c>
      <c r="G15" s="181">
        <f t="shared" si="0"/>
        <v>215197273</v>
      </c>
      <c r="H15" s="181">
        <f t="shared" si="1"/>
        <v>210582487</v>
      </c>
    </row>
    <row r="16" spans="1:8" ht="12.75">
      <c r="A16" s="183">
        <v>13</v>
      </c>
      <c r="B16" s="193" t="s">
        <v>844</v>
      </c>
      <c r="C16" s="185">
        <v>215197273</v>
      </c>
      <c r="D16" s="185">
        <v>210582487</v>
      </c>
      <c r="E16" s="185">
        <v>0</v>
      </c>
      <c r="F16" s="185">
        <v>0</v>
      </c>
      <c r="G16" s="185">
        <f t="shared" si="0"/>
        <v>215197273</v>
      </c>
      <c r="H16" s="185">
        <f t="shared" si="1"/>
        <v>210582487</v>
      </c>
    </row>
    <row r="17" spans="1:8" ht="37.5" customHeight="1">
      <c r="A17" s="183">
        <v>14</v>
      </c>
      <c r="B17" s="191" t="s">
        <v>843</v>
      </c>
      <c r="C17" s="197">
        <f>C9+C13+C15+C6</f>
        <v>684946811</v>
      </c>
      <c r="D17" s="197">
        <f>D9+D13+D15+D6</f>
        <v>780320326</v>
      </c>
      <c r="E17" s="197">
        <f>E9+E13+E15+E6</f>
        <v>1777517</v>
      </c>
      <c r="F17" s="197">
        <f>F9+F13+F15+F6</f>
        <v>1511591</v>
      </c>
      <c r="G17" s="181">
        <f t="shared" si="0"/>
        <v>686724328</v>
      </c>
      <c r="H17" s="181">
        <f t="shared" si="1"/>
        <v>781831917</v>
      </c>
    </row>
    <row r="18" spans="1:8" ht="13.5">
      <c r="A18" s="183">
        <v>15</v>
      </c>
      <c r="B18" s="199" t="s">
        <v>842</v>
      </c>
      <c r="C18" s="198">
        <f>C19</f>
        <v>0</v>
      </c>
      <c r="D18" s="198">
        <f>D19</f>
        <v>0</v>
      </c>
      <c r="E18" s="198">
        <f>E19</f>
        <v>0</v>
      </c>
      <c r="F18" s="198">
        <f>F19</f>
        <v>0</v>
      </c>
      <c r="G18" s="181">
        <f t="shared" si="0"/>
        <v>0</v>
      </c>
      <c r="H18" s="181">
        <f t="shared" si="1"/>
        <v>0</v>
      </c>
    </row>
    <row r="19" spans="1:8" ht="12.75">
      <c r="A19" s="183">
        <v>16</v>
      </c>
      <c r="B19" s="186" t="s">
        <v>841</v>
      </c>
      <c r="C19" s="193">
        <v>0</v>
      </c>
      <c r="D19" s="193">
        <v>0</v>
      </c>
      <c r="E19" s="193">
        <v>0</v>
      </c>
      <c r="F19" s="193">
        <v>0</v>
      </c>
      <c r="G19" s="185">
        <f t="shared" si="0"/>
        <v>0</v>
      </c>
      <c r="H19" s="185">
        <f t="shared" si="1"/>
        <v>0</v>
      </c>
    </row>
    <row r="20" spans="1:8" ht="12.75">
      <c r="A20" s="183">
        <v>17</v>
      </c>
      <c r="B20" s="181" t="s">
        <v>840</v>
      </c>
      <c r="C20" s="181">
        <f>C21</f>
        <v>8000</v>
      </c>
      <c r="D20" s="181">
        <f>D21</f>
        <v>8000</v>
      </c>
      <c r="E20" s="181">
        <f>E21</f>
        <v>0</v>
      </c>
      <c r="F20" s="181">
        <f>F21</f>
        <v>0</v>
      </c>
      <c r="G20" s="181">
        <f t="shared" si="0"/>
        <v>8000</v>
      </c>
      <c r="H20" s="181">
        <f t="shared" si="1"/>
        <v>8000</v>
      </c>
    </row>
    <row r="21" spans="1:8" ht="12.75">
      <c r="A21" s="183">
        <v>18</v>
      </c>
      <c r="B21" s="193" t="s">
        <v>839</v>
      </c>
      <c r="C21" s="185">
        <v>8000</v>
      </c>
      <c r="D21" s="185">
        <v>8000</v>
      </c>
      <c r="E21" s="185">
        <v>0</v>
      </c>
      <c r="F21" s="185">
        <v>0</v>
      </c>
      <c r="G21" s="185">
        <f t="shared" si="0"/>
        <v>8000</v>
      </c>
      <c r="H21" s="185">
        <f t="shared" si="1"/>
        <v>8000</v>
      </c>
    </row>
    <row r="22" spans="1:8" ht="28.5">
      <c r="A22" s="183">
        <v>19</v>
      </c>
      <c r="B22" s="191" t="s">
        <v>838</v>
      </c>
      <c r="C22" s="190">
        <f>SUM(C18,C20)</f>
        <v>8000</v>
      </c>
      <c r="D22" s="190">
        <f>SUM(D18,D20)</f>
        <v>8000</v>
      </c>
      <c r="E22" s="190">
        <f>SUM(E18,E20)</f>
        <v>0</v>
      </c>
      <c r="F22" s="190">
        <f>SUM(F18,F20)</f>
        <v>0</v>
      </c>
      <c r="G22" s="181">
        <f t="shared" si="0"/>
        <v>8000</v>
      </c>
      <c r="H22" s="181">
        <f t="shared" si="1"/>
        <v>8000</v>
      </c>
    </row>
    <row r="23" spans="1:8" ht="12.75">
      <c r="A23" s="183">
        <v>20</v>
      </c>
      <c r="B23" s="181" t="s">
        <v>837</v>
      </c>
      <c r="C23" s="181">
        <f>SUM(C24:C25)</f>
        <v>23932081</v>
      </c>
      <c r="D23" s="181">
        <f>SUM(D24:D25)</f>
        <v>19587164</v>
      </c>
      <c r="E23" s="181">
        <f>SUM(E24:E25)</f>
        <v>7611824</v>
      </c>
      <c r="F23" s="181">
        <f>SUM(F24:F25)</f>
        <v>3926182</v>
      </c>
      <c r="G23" s="181">
        <f t="shared" si="0"/>
        <v>31543905</v>
      </c>
      <c r="H23" s="181">
        <f t="shared" si="1"/>
        <v>23513346</v>
      </c>
    </row>
    <row r="24" spans="1:8" ht="12.75">
      <c r="A24" s="183">
        <v>21</v>
      </c>
      <c r="B24" s="193" t="s">
        <v>836</v>
      </c>
      <c r="C24" s="185">
        <v>0</v>
      </c>
      <c r="D24" s="185">
        <v>0</v>
      </c>
      <c r="E24" s="185">
        <v>101860</v>
      </c>
      <c r="F24" s="185">
        <v>4490</v>
      </c>
      <c r="G24" s="185">
        <f t="shared" si="0"/>
        <v>101860</v>
      </c>
      <c r="H24" s="185">
        <f t="shared" si="1"/>
        <v>4490</v>
      </c>
    </row>
    <row r="25" spans="1:8" ht="12.75">
      <c r="A25" s="183">
        <v>22</v>
      </c>
      <c r="B25" s="193" t="s">
        <v>835</v>
      </c>
      <c r="C25" s="185">
        <v>23932081</v>
      </c>
      <c r="D25" s="185">
        <v>19587164</v>
      </c>
      <c r="E25" s="185">
        <v>7509964</v>
      </c>
      <c r="F25" s="185">
        <v>3921692</v>
      </c>
      <c r="G25" s="185">
        <f t="shared" si="0"/>
        <v>31442045</v>
      </c>
      <c r="H25" s="185">
        <f t="shared" si="1"/>
        <v>23508856</v>
      </c>
    </row>
    <row r="26" spans="1:8" ht="12.75">
      <c r="A26" s="183">
        <v>23</v>
      </c>
      <c r="B26" s="181" t="s">
        <v>834</v>
      </c>
      <c r="C26" s="181">
        <f>SUM(C27,C28,C29,C30,C32,C34)</f>
        <v>3210012</v>
      </c>
      <c r="D26" s="181">
        <f>SUM(D27,D28,D29,D30,D32,D34)</f>
        <v>1847418</v>
      </c>
      <c r="E26" s="181">
        <f>SUM(E27,E28,E29,E30,E32,E34)</f>
        <v>0</v>
      </c>
      <c r="F26" s="181">
        <f>SUM(F27,F28,F29,F30,F32,F34)</f>
        <v>0</v>
      </c>
      <c r="G26" s="181">
        <f t="shared" si="0"/>
        <v>3210012</v>
      </c>
      <c r="H26" s="181">
        <f t="shared" si="1"/>
        <v>1847418</v>
      </c>
    </row>
    <row r="27" spans="1:8" ht="12.75">
      <c r="A27" s="183">
        <v>24</v>
      </c>
      <c r="B27" s="193" t="s">
        <v>833</v>
      </c>
      <c r="C27" s="185">
        <v>501775</v>
      </c>
      <c r="D27" s="185">
        <v>697234</v>
      </c>
      <c r="E27" s="185">
        <v>0</v>
      </c>
      <c r="F27" s="185">
        <v>0</v>
      </c>
      <c r="G27" s="185">
        <f t="shared" si="0"/>
        <v>501775</v>
      </c>
      <c r="H27" s="185">
        <f t="shared" si="1"/>
        <v>697234</v>
      </c>
    </row>
    <row r="28" spans="1:8" ht="12.75">
      <c r="A28" s="183">
        <v>25</v>
      </c>
      <c r="B28" s="193" t="s">
        <v>832</v>
      </c>
      <c r="C28" s="185">
        <v>408319</v>
      </c>
      <c r="D28" s="185">
        <v>566834</v>
      </c>
      <c r="E28" s="185">
        <v>0</v>
      </c>
      <c r="F28" s="185">
        <v>0</v>
      </c>
      <c r="G28" s="185">
        <f t="shared" si="0"/>
        <v>408319</v>
      </c>
      <c r="H28" s="185">
        <f t="shared" si="1"/>
        <v>566834</v>
      </c>
    </row>
    <row r="29" spans="1:8" ht="12.75">
      <c r="A29" s="183">
        <v>26</v>
      </c>
      <c r="B29" s="193" t="s">
        <v>831</v>
      </c>
      <c r="C29" s="185">
        <v>0</v>
      </c>
      <c r="D29" s="185">
        <v>0</v>
      </c>
      <c r="E29" s="185">
        <v>0</v>
      </c>
      <c r="F29" s="185">
        <v>0</v>
      </c>
      <c r="G29" s="185">
        <f t="shared" si="0"/>
        <v>0</v>
      </c>
      <c r="H29" s="185">
        <f t="shared" si="1"/>
        <v>0</v>
      </c>
    </row>
    <row r="30" spans="1:8" ht="12.75">
      <c r="A30" s="183">
        <v>27</v>
      </c>
      <c r="B30" s="193" t="s">
        <v>830</v>
      </c>
      <c r="C30" s="185">
        <v>2000344</v>
      </c>
      <c r="D30" s="185">
        <v>287350</v>
      </c>
      <c r="E30" s="185">
        <v>0</v>
      </c>
      <c r="F30" s="185">
        <v>0</v>
      </c>
      <c r="G30" s="185">
        <f t="shared" si="0"/>
        <v>2000344</v>
      </c>
      <c r="H30" s="185">
        <f t="shared" si="1"/>
        <v>287350</v>
      </c>
    </row>
    <row r="31" spans="1:8" ht="12.75">
      <c r="A31" s="183">
        <v>28</v>
      </c>
      <c r="B31" s="193" t="s">
        <v>824</v>
      </c>
      <c r="C31" s="185">
        <v>2000344</v>
      </c>
      <c r="D31" s="185">
        <v>287350</v>
      </c>
      <c r="E31" s="185">
        <v>0</v>
      </c>
      <c r="F31" s="185">
        <v>0</v>
      </c>
      <c r="G31" s="185">
        <f t="shared" si="0"/>
        <v>2000344</v>
      </c>
      <c r="H31" s="185">
        <f t="shared" si="1"/>
        <v>287350</v>
      </c>
    </row>
    <row r="32" spans="1:8" ht="12.75">
      <c r="A32" s="183">
        <v>29</v>
      </c>
      <c r="B32" s="193" t="s">
        <v>829</v>
      </c>
      <c r="C32" s="185">
        <v>299574</v>
      </c>
      <c r="D32" s="185">
        <v>296000</v>
      </c>
      <c r="E32" s="185">
        <v>0</v>
      </c>
      <c r="F32" s="185">
        <v>0</v>
      </c>
      <c r="G32" s="185">
        <f t="shared" si="0"/>
        <v>299574</v>
      </c>
      <c r="H32" s="185">
        <f t="shared" si="1"/>
        <v>296000</v>
      </c>
    </row>
    <row r="33" spans="1:8" ht="12.75">
      <c r="A33" s="183">
        <v>30</v>
      </c>
      <c r="B33" s="193" t="s">
        <v>822</v>
      </c>
      <c r="C33" s="185">
        <v>299574</v>
      </c>
      <c r="D33" s="185">
        <v>296000</v>
      </c>
      <c r="E33" s="185">
        <v>0</v>
      </c>
      <c r="F33" s="185">
        <v>0</v>
      </c>
      <c r="G33" s="185">
        <f t="shared" si="0"/>
        <v>299574</v>
      </c>
      <c r="H33" s="185">
        <f t="shared" si="1"/>
        <v>296000</v>
      </c>
    </row>
    <row r="34" spans="1:8" ht="12.75">
      <c r="A34" s="183">
        <v>31</v>
      </c>
      <c r="B34" s="193" t="s">
        <v>828</v>
      </c>
      <c r="C34" s="185">
        <v>0</v>
      </c>
      <c r="D34" s="185">
        <v>0</v>
      </c>
      <c r="E34" s="185">
        <v>0</v>
      </c>
      <c r="F34" s="185">
        <v>0</v>
      </c>
      <c r="G34" s="185">
        <f t="shared" si="0"/>
        <v>0</v>
      </c>
      <c r="H34" s="185">
        <f t="shared" si="1"/>
        <v>0</v>
      </c>
    </row>
    <row r="35" spans="1:8" ht="12.75">
      <c r="A35" s="183">
        <v>32</v>
      </c>
      <c r="B35" s="181" t="s">
        <v>827</v>
      </c>
      <c r="C35" s="181">
        <f>SUM(C36,C37,C39,C41)</f>
        <v>705370</v>
      </c>
      <c r="D35" s="181">
        <f>SUM(D36,D37,D39,D41)</f>
        <v>411335</v>
      </c>
      <c r="E35" s="181">
        <f>SUM(E36,E37,E39,E41)</f>
        <v>0</v>
      </c>
      <c r="F35" s="181">
        <f>SUM(F36,F37,F39,F41)</f>
        <v>0</v>
      </c>
      <c r="G35" s="181">
        <f t="shared" si="0"/>
        <v>705370</v>
      </c>
      <c r="H35" s="181">
        <f t="shared" si="1"/>
        <v>411335</v>
      </c>
    </row>
    <row r="36" spans="1:8" ht="12.75">
      <c r="A36" s="183">
        <v>33</v>
      </c>
      <c r="B36" s="193" t="s">
        <v>826</v>
      </c>
      <c r="C36" s="185">
        <v>705370</v>
      </c>
      <c r="D36" s="185">
        <v>411335</v>
      </c>
      <c r="E36" s="185">
        <v>0</v>
      </c>
      <c r="F36" s="185">
        <v>0</v>
      </c>
      <c r="G36" s="185">
        <f t="shared" si="0"/>
        <v>705370</v>
      </c>
      <c r="H36" s="185">
        <f t="shared" si="1"/>
        <v>411335</v>
      </c>
    </row>
    <row r="37" spans="1:8" ht="12.75">
      <c r="A37" s="183">
        <v>34</v>
      </c>
      <c r="B37" s="193" t="s">
        <v>825</v>
      </c>
      <c r="C37" s="185">
        <v>0</v>
      </c>
      <c r="D37" s="185">
        <v>0</v>
      </c>
      <c r="E37" s="185">
        <v>0</v>
      </c>
      <c r="F37" s="185">
        <v>0</v>
      </c>
      <c r="G37" s="185">
        <f t="shared" si="0"/>
        <v>0</v>
      </c>
      <c r="H37" s="185">
        <f t="shared" si="1"/>
        <v>0</v>
      </c>
    </row>
    <row r="38" spans="1:8" ht="12.75">
      <c r="A38" s="183">
        <v>35</v>
      </c>
      <c r="B38" s="193" t="s">
        <v>824</v>
      </c>
      <c r="C38" s="185">
        <v>0</v>
      </c>
      <c r="D38" s="185">
        <v>0</v>
      </c>
      <c r="E38" s="185">
        <v>0</v>
      </c>
      <c r="F38" s="185">
        <v>0</v>
      </c>
      <c r="G38" s="185">
        <f t="shared" si="0"/>
        <v>0</v>
      </c>
      <c r="H38" s="185">
        <f t="shared" si="1"/>
        <v>0</v>
      </c>
    </row>
    <row r="39" spans="1:8" ht="12.75">
      <c r="A39" s="183">
        <v>36</v>
      </c>
      <c r="B39" s="193" t="s">
        <v>823</v>
      </c>
      <c r="C39" s="185">
        <v>0</v>
      </c>
      <c r="D39" s="185">
        <v>0</v>
      </c>
      <c r="E39" s="185">
        <v>0</v>
      </c>
      <c r="F39" s="185">
        <v>0</v>
      </c>
      <c r="G39" s="185">
        <f t="shared" si="0"/>
        <v>0</v>
      </c>
      <c r="H39" s="185">
        <f t="shared" si="1"/>
        <v>0</v>
      </c>
    </row>
    <row r="40" spans="1:8" ht="12.75">
      <c r="A40" s="183">
        <v>37</v>
      </c>
      <c r="B40" s="193" t="s">
        <v>822</v>
      </c>
      <c r="C40" s="185">
        <v>0</v>
      </c>
      <c r="D40" s="185">
        <v>0</v>
      </c>
      <c r="E40" s="185">
        <v>0</v>
      </c>
      <c r="F40" s="185">
        <v>0</v>
      </c>
      <c r="G40" s="185">
        <f t="shared" si="0"/>
        <v>0</v>
      </c>
      <c r="H40" s="185">
        <f t="shared" si="1"/>
        <v>0</v>
      </c>
    </row>
    <row r="41" spans="1:8" ht="12.75">
      <c r="A41" s="183">
        <v>38</v>
      </c>
      <c r="B41" s="193" t="s">
        <v>821</v>
      </c>
      <c r="C41" s="185">
        <v>0</v>
      </c>
      <c r="D41" s="185">
        <v>0</v>
      </c>
      <c r="E41" s="185">
        <v>0</v>
      </c>
      <c r="F41" s="185">
        <v>0</v>
      </c>
      <c r="G41" s="185">
        <f t="shared" si="0"/>
        <v>0</v>
      </c>
      <c r="H41" s="185">
        <f t="shared" si="1"/>
        <v>0</v>
      </c>
    </row>
    <row r="42" spans="1:8" s="192" customFormat="1" ht="12.75">
      <c r="A42" s="183">
        <v>39</v>
      </c>
      <c r="B42" s="181" t="s">
        <v>820</v>
      </c>
      <c r="C42" s="181">
        <f>SUM(C43,C47)</f>
        <v>3770908</v>
      </c>
      <c r="D42" s="181">
        <f>SUM(D43,D47)</f>
        <v>299485</v>
      </c>
      <c r="E42" s="181">
        <f>SUM(E43,E47)</f>
        <v>0</v>
      </c>
      <c r="F42" s="181">
        <f>SUM(F43,F47)</f>
        <v>0</v>
      </c>
      <c r="G42" s="181">
        <f t="shared" si="0"/>
        <v>3770908</v>
      </c>
      <c r="H42" s="181">
        <f t="shared" si="1"/>
        <v>299485</v>
      </c>
    </row>
    <row r="43" spans="1:8" ht="12.75">
      <c r="A43" s="183">
        <v>40</v>
      </c>
      <c r="B43" s="193" t="s">
        <v>819</v>
      </c>
      <c r="C43" s="185">
        <v>3770908</v>
      </c>
      <c r="D43" s="185">
        <v>136485</v>
      </c>
      <c r="E43" s="185">
        <v>0</v>
      </c>
      <c r="F43" s="185">
        <v>0</v>
      </c>
      <c r="G43" s="185">
        <f t="shared" si="0"/>
        <v>3770908</v>
      </c>
      <c r="H43" s="185">
        <f t="shared" si="1"/>
        <v>136485</v>
      </c>
    </row>
    <row r="44" spans="1:8" ht="12.75">
      <c r="A44" s="183">
        <v>41</v>
      </c>
      <c r="B44" s="193" t="s">
        <v>818</v>
      </c>
      <c r="C44" s="185">
        <v>3745000</v>
      </c>
      <c r="D44" s="185">
        <v>0</v>
      </c>
      <c r="E44" s="185">
        <v>0</v>
      </c>
      <c r="F44" s="185">
        <v>0</v>
      </c>
      <c r="G44" s="185">
        <f t="shared" si="0"/>
        <v>3745000</v>
      </c>
      <c r="H44" s="185">
        <f t="shared" si="1"/>
        <v>0</v>
      </c>
    </row>
    <row r="45" spans="1:8" ht="12.75">
      <c r="A45" s="183">
        <v>42</v>
      </c>
      <c r="B45" s="193" t="s">
        <v>817</v>
      </c>
      <c r="C45" s="185">
        <v>0</v>
      </c>
      <c r="D45" s="185">
        <v>8485</v>
      </c>
      <c r="E45" s="185"/>
      <c r="F45" s="185"/>
      <c r="G45" s="185"/>
      <c r="H45" s="185"/>
    </row>
    <row r="46" spans="1:8" ht="12.75">
      <c r="A46" s="183">
        <v>43</v>
      </c>
      <c r="B46" s="193" t="s">
        <v>816</v>
      </c>
      <c r="C46" s="185">
        <v>25908</v>
      </c>
      <c r="D46" s="185">
        <v>128000</v>
      </c>
      <c r="E46" s="185">
        <v>0</v>
      </c>
      <c r="F46" s="185">
        <v>0</v>
      </c>
      <c r="G46" s="185">
        <f aca="true" t="shared" si="2" ref="G46:G54">SUM(C46,E46)</f>
        <v>25908</v>
      </c>
      <c r="H46" s="185">
        <f aca="true" t="shared" si="3" ref="H46:H54">SUM(D46,F46)</f>
        <v>128000</v>
      </c>
    </row>
    <row r="47" spans="1:8" ht="12.75">
      <c r="A47" s="183">
        <v>44</v>
      </c>
      <c r="B47" s="193" t="s">
        <v>815</v>
      </c>
      <c r="C47" s="185">
        <v>0</v>
      </c>
      <c r="D47" s="185">
        <v>163000</v>
      </c>
      <c r="E47" s="185">
        <v>0</v>
      </c>
      <c r="F47" s="185">
        <v>0</v>
      </c>
      <c r="G47" s="185">
        <f t="shared" si="2"/>
        <v>0</v>
      </c>
      <c r="H47" s="185">
        <f t="shared" si="3"/>
        <v>163000</v>
      </c>
    </row>
    <row r="48" spans="1:8" ht="15">
      <c r="A48" s="183">
        <v>45</v>
      </c>
      <c r="B48" s="190" t="s">
        <v>814</v>
      </c>
      <c r="C48" s="197">
        <f>SUM(C26,C35,C42)</f>
        <v>7686290</v>
      </c>
      <c r="D48" s="197">
        <f>SUM(D26,D35,D42)</f>
        <v>2558238</v>
      </c>
      <c r="E48" s="197">
        <f>SUM(E26,E35,E42)</f>
        <v>0</v>
      </c>
      <c r="F48" s="197">
        <f>SUM(F26,F35,F42)</f>
        <v>0</v>
      </c>
      <c r="G48" s="181">
        <f t="shared" si="2"/>
        <v>7686290</v>
      </c>
      <c r="H48" s="181">
        <f t="shared" si="3"/>
        <v>2558238</v>
      </c>
    </row>
    <row r="49" spans="1:8" ht="29.25">
      <c r="A49" s="183">
        <v>46</v>
      </c>
      <c r="B49" s="191" t="s">
        <v>813</v>
      </c>
      <c r="C49" s="197">
        <v>1871718</v>
      </c>
      <c r="D49" s="197">
        <v>0</v>
      </c>
      <c r="E49" s="197">
        <v>2275820</v>
      </c>
      <c r="F49" s="197">
        <v>0</v>
      </c>
      <c r="G49" s="181">
        <f t="shared" si="2"/>
        <v>4147538</v>
      </c>
      <c r="H49" s="181">
        <f t="shared" si="3"/>
        <v>0</v>
      </c>
    </row>
    <row r="50" spans="1:8" ht="28.5">
      <c r="A50" s="183">
        <v>47</v>
      </c>
      <c r="B50" s="191" t="s">
        <v>812</v>
      </c>
      <c r="C50" s="190">
        <f>SUM(C51:C53)</f>
        <v>0</v>
      </c>
      <c r="D50" s="190">
        <f>SUM(D51:D53)</f>
        <v>0</v>
      </c>
      <c r="E50" s="190">
        <f>SUM(E51:E53)</f>
        <v>197294</v>
      </c>
      <c r="F50" s="190">
        <f>SUM(F51:F53)</f>
        <v>101474</v>
      </c>
      <c r="G50" s="181">
        <f t="shared" si="2"/>
        <v>197294</v>
      </c>
      <c r="H50" s="181">
        <f t="shared" si="3"/>
        <v>101474</v>
      </c>
    </row>
    <row r="51" spans="1:8" ht="18" customHeight="1">
      <c r="A51" s="183">
        <v>48</v>
      </c>
      <c r="B51" s="186" t="s">
        <v>811</v>
      </c>
      <c r="C51" s="196">
        <v>0</v>
      </c>
      <c r="D51" s="196">
        <v>0</v>
      </c>
      <c r="E51" s="196">
        <v>0</v>
      </c>
      <c r="F51" s="196">
        <v>0</v>
      </c>
      <c r="G51" s="185">
        <f t="shared" si="2"/>
        <v>0</v>
      </c>
      <c r="H51" s="185">
        <f t="shared" si="3"/>
        <v>0</v>
      </c>
    </row>
    <row r="52" spans="1:8" ht="15">
      <c r="A52" s="183">
        <v>49</v>
      </c>
      <c r="B52" s="186" t="s">
        <v>810</v>
      </c>
      <c r="C52" s="196">
        <v>0</v>
      </c>
      <c r="D52" s="196">
        <v>0</v>
      </c>
      <c r="E52" s="196">
        <v>197294</v>
      </c>
      <c r="F52" s="196">
        <v>101474</v>
      </c>
      <c r="G52" s="185">
        <f t="shared" si="2"/>
        <v>197294</v>
      </c>
      <c r="H52" s="185">
        <f t="shared" si="3"/>
        <v>101474</v>
      </c>
    </row>
    <row r="53" spans="1:8" ht="15">
      <c r="A53" s="183">
        <v>50</v>
      </c>
      <c r="B53" s="193" t="s">
        <v>809</v>
      </c>
      <c r="C53" s="196">
        <v>0</v>
      </c>
      <c r="D53" s="196">
        <v>0</v>
      </c>
      <c r="E53" s="196">
        <v>0</v>
      </c>
      <c r="F53" s="196">
        <v>0</v>
      </c>
      <c r="G53" s="185">
        <f t="shared" si="2"/>
        <v>0</v>
      </c>
      <c r="H53" s="185">
        <f t="shared" si="3"/>
        <v>0</v>
      </c>
    </row>
    <row r="54" spans="1:8" ht="14.25">
      <c r="A54" s="183">
        <v>51</v>
      </c>
      <c r="B54" s="190" t="s">
        <v>808</v>
      </c>
      <c r="C54" s="190">
        <f>SUM(C17,C22,C23,C48,C49,C50,)</f>
        <v>718444900</v>
      </c>
      <c r="D54" s="190">
        <f>SUM(D17,D22,D23,D48,D49,D50,)</f>
        <v>802473728</v>
      </c>
      <c r="E54" s="190">
        <f>SUM(E17,E22,E23,E48,E49,E50,)</f>
        <v>11862455</v>
      </c>
      <c r="F54" s="190">
        <f>SUM(F17,F22,F23,F48,F49,F50,)</f>
        <v>5539247</v>
      </c>
      <c r="G54" s="181">
        <f t="shared" si="2"/>
        <v>730307355</v>
      </c>
      <c r="H54" s="181">
        <f t="shared" si="3"/>
        <v>808012975</v>
      </c>
    </row>
    <row r="55" spans="1:8" ht="15.75">
      <c r="A55" s="183">
        <v>52</v>
      </c>
      <c r="B55" s="195" t="s">
        <v>807</v>
      </c>
      <c r="C55" s="185"/>
      <c r="D55" s="185"/>
      <c r="E55" s="185"/>
      <c r="F55" s="185"/>
      <c r="G55" s="181"/>
      <c r="H55" s="181"/>
    </row>
    <row r="56" spans="1:8" ht="14.25">
      <c r="A56" s="183">
        <v>53</v>
      </c>
      <c r="B56" s="190" t="s">
        <v>806</v>
      </c>
      <c r="C56" s="181">
        <f>SUM(C57:C61)</f>
        <v>689809252</v>
      </c>
      <c r="D56" s="181">
        <f>SUM(D57:D61)</f>
        <v>682279306</v>
      </c>
      <c r="E56" s="181">
        <f>SUM(E57:E61)</f>
        <v>7190534</v>
      </c>
      <c r="F56" s="181">
        <f>SUM(F57:F61)</f>
        <v>1492779</v>
      </c>
      <c r="G56" s="181">
        <f aca="true" t="shared" si="4" ref="G56:G91">SUM(C56,E56)</f>
        <v>696999786</v>
      </c>
      <c r="H56" s="181">
        <f aca="true" t="shared" si="5" ref="H56:H91">SUM(D56,F56)</f>
        <v>683772085</v>
      </c>
    </row>
    <row r="57" spans="1:8" ht="12.75">
      <c r="A57" s="183">
        <v>54</v>
      </c>
      <c r="B57" s="193" t="s">
        <v>805</v>
      </c>
      <c r="C57" s="185">
        <v>892327900</v>
      </c>
      <c r="D57" s="185">
        <v>892327900</v>
      </c>
      <c r="E57" s="185">
        <v>3816670</v>
      </c>
      <c r="F57" s="185">
        <v>3816670</v>
      </c>
      <c r="G57" s="185">
        <f t="shared" si="4"/>
        <v>896144570</v>
      </c>
      <c r="H57" s="185">
        <f t="shared" si="5"/>
        <v>896144570</v>
      </c>
    </row>
    <row r="58" spans="1:8" ht="12.75">
      <c r="A58" s="183">
        <v>55</v>
      </c>
      <c r="B58" s="193" t="s">
        <v>804</v>
      </c>
      <c r="C58" s="185">
        <v>0</v>
      </c>
      <c r="D58" s="185">
        <v>0</v>
      </c>
      <c r="E58" s="185">
        <v>0</v>
      </c>
      <c r="F58" s="185">
        <v>0</v>
      </c>
      <c r="G58" s="185">
        <f t="shared" si="4"/>
        <v>0</v>
      </c>
      <c r="H58" s="185">
        <f t="shared" si="5"/>
        <v>0</v>
      </c>
    </row>
    <row r="59" spans="1:8" ht="12.75">
      <c r="A59" s="183">
        <v>56</v>
      </c>
      <c r="B59" s="193" t="s">
        <v>803</v>
      </c>
      <c r="C59" s="185">
        <v>9906643</v>
      </c>
      <c r="D59" s="185">
        <v>9906643</v>
      </c>
      <c r="E59" s="185">
        <v>8428507</v>
      </c>
      <c r="F59" s="185">
        <v>8428507</v>
      </c>
      <c r="G59" s="185">
        <f t="shared" si="4"/>
        <v>18335150</v>
      </c>
      <c r="H59" s="185">
        <f t="shared" si="5"/>
        <v>18335150</v>
      </c>
    </row>
    <row r="60" spans="1:8" ht="12.75">
      <c r="A60" s="183">
        <v>57</v>
      </c>
      <c r="B60" s="193" t="s">
        <v>802</v>
      </c>
      <c r="C60" s="185">
        <v>-173941964</v>
      </c>
      <c r="D60" s="185">
        <v>-212425291</v>
      </c>
      <c r="E60" s="185">
        <v>-1944552</v>
      </c>
      <c r="F60" s="185">
        <v>-5054643</v>
      </c>
      <c r="G60" s="185">
        <f t="shared" si="4"/>
        <v>-175886516</v>
      </c>
      <c r="H60" s="185">
        <f t="shared" si="5"/>
        <v>-217479934</v>
      </c>
    </row>
    <row r="61" spans="1:8" ht="12.75">
      <c r="A61" s="183">
        <v>58</v>
      </c>
      <c r="B61" s="193" t="s">
        <v>801</v>
      </c>
      <c r="C61" s="185">
        <v>-38483327</v>
      </c>
      <c r="D61" s="185">
        <v>-7529946</v>
      </c>
      <c r="E61" s="185">
        <v>-3110091</v>
      </c>
      <c r="F61" s="185">
        <v>-5697755</v>
      </c>
      <c r="G61" s="185">
        <f t="shared" si="4"/>
        <v>-41593418</v>
      </c>
      <c r="H61" s="185">
        <f t="shared" si="5"/>
        <v>-13227701</v>
      </c>
    </row>
    <row r="62" spans="1:8" ht="12.75">
      <c r="A62" s="183">
        <v>59</v>
      </c>
      <c r="B62" s="181" t="s">
        <v>800</v>
      </c>
      <c r="C62" s="181">
        <f>SUM(C63:C70)</f>
        <v>10208667</v>
      </c>
      <c r="D62" s="181">
        <f>SUM(D63:D70)</f>
        <v>524674</v>
      </c>
      <c r="E62" s="181">
        <f>SUM(E63:E70)</f>
        <v>3865</v>
      </c>
      <c r="F62" s="181">
        <f>SUM(F63:F70)</f>
        <v>0</v>
      </c>
      <c r="G62" s="181">
        <f t="shared" si="4"/>
        <v>10212532</v>
      </c>
      <c r="H62" s="181">
        <f t="shared" si="5"/>
        <v>524674</v>
      </c>
    </row>
    <row r="63" spans="1:8" ht="12.75">
      <c r="A63" s="183">
        <v>60</v>
      </c>
      <c r="B63" s="193" t="s">
        <v>799</v>
      </c>
      <c r="C63" s="185">
        <v>32875</v>
      </c>
      <c r="D63" s="185">
        <v>0</v>
      </c>
      <c r="E63" s="185">
        <v>0</v>
      </c>
      <c r="F63" s="185">
        <v>0</v>
      </c>
      <c r="G63" s="185">
        <f t="shared" si="4"/>
        <v>32875</v>
      </c>
      <c r="H63" s="185">
        <f t="shared" si="5"/>
        <v>0</v>
      </c>
    </row>
    <row r="64" spans="1:8" ht="12.75">
      <c r="A64" s="183">
        <v>61</v>
      </c>
      <c r="B64" s="193" t="s">
        <v>798</v>
      </c>
      <c r="C64" s="185">
        <v>0</v>
      </c>
      <c r="D64" s="185">
        <v>0</v>
      </c>
      <c r="E64" s="185">
        <v>0</v>
      </c>
      <c r="F64" s="185">
        <v>0</v>
      </c>
      <c r="G64" s="185">
        <f t="shared" si="4"/>
        <v>0</v>
      </c>
      <c r="H64" s="185">
        <f t="shared" si="5"/>
        <v>0</v>
      </c>
    </row>
    <row r="65" spans="1:8" ht="12.75">
      <c r="A65" s="183">
        <v>62</v>
      </c>
      <c r="B65" s="193" t="s">
        <v>797</v>
      </c>
      <c r="C65" s="185">
        <v>77555</v>
      </c>
      <c r="D65" s="185">
        <v>461824</v>
      </c>
      <c r="E65" s="185">
        <v>3865</v>
      </c>
      <c r="F65" s="185">
        <v>0</v>
      </c>
      <c r="G65" s="185">
        <f t="shared" si="4"/>
        <v>81420</v>
      </c>
      <c r="H65" s="185">
        <f t="shared" si="5"/>
        <v>461824</v>
      </c>
    </row>
    <row r="66" spans="1:8" ht="12.75">
      <c r="A66" s="183">
        <v>63</v>
      </c>
      <c r="B66" s="193" t="s">
        <v>796</v>
      </c>
      <c r="C66" s="185">
        <v>0</v>
      </c>
      <c r="D66" s="185">
        <v>0</v>
      </c>
      <c r="E66" s="185">
        <v>0</v>
      </c>
      <c r="F66" s="185">
        <v>0</v>
      </c>
      <c r="G66" s="185">
        <f t="shared" si="4"/>
        <v>0</v>
      </c>
      <c r="H66" s="185">
        <f t="shared" si="5"/>
        <v>0</v>
      </c>
    </row>
    <row r="67" spans="1:8" ht="12.75">
      <c r="A67" s="183">
        <v>64</v>
      </c>
      <c r="B67" s="193" t="s">
        <v>795</v>
      </c>
      <c r="C67" s="185">
        <v>0</v>
      </c>
      <c r="D67" s="185">
        <v>0</v>
      </c>
      <c r="E67" s="185">
        <v>0</v>
      </c>
      <c r="F67" s="185">
        <v>0</v>
      </c>
      <c r="G67" s="185">
        <f t="shared" si="4"/>
        <v>0</v>
      </c>
      <c r="H67" s="185">
        <f t="shared" si="5"/>
        <v>0</v>
      </c>
    </row>
    <row r="68" spans="1:8" ht="12.75">
      <c r="A68" s="183">
        <v>65</v>
      </c>
      <c r="B68" s="193" t="s">
        <v>794</v>
      </c>
      <c r="C68" s="185">
        <v>0</v>
      </c>
      <c r="D68" s="185">
        <v>0</v>
      </c>
      <c r="E68" s="185">
        <v>0</v>
      </c>
      <c r="F68" s="185">
        <v>0</v>
      </c>
      <c r="G68" s="185">
        <f t="shared" si="4"/>
        <v>0</v>
      </c>
      <c r="H68" s="185">
        <f t="shared" si="5"/>
        <v>0</v>
      </c>
    </row>
    <row r="69" spans="1:8" ht="12.75">
      <c r="A69" s="183">
        <v>66</v>
      </c>
      <c r="B69" s="193" t="s">
        <v>793</v>
      </c>
      <c r="C69" s="185">
        <v>98237</v>
      </c>
      <c r="D69" s="185">
        <v>62850</v>
      </c>
      <c r="E69" s="185">
        <v>0</v>
      </c>
      <c r="F69" s="185">
        <v>0</v>
      </c>
      <c r="G69" s="185">
        <f t="shared" si="4"/>
        <v>98237</v>
      </c>
      <c r="H69" s="185">
        <f t="shared" si="5"/>
        <v>62850</v>
      </c>
    </row>
    <row r="70" spans="1:8" ht="12.75">
      <c r="A70" s="183">
        <v>67</v>
      </c>
      <c r="B70" s="193" t="s">
        <v>792</v>
      </c>
      <c r="C70" s="185">
        <v>10000000</v>
      </c>
      <c r="D70" s="185">
        <v>0</v>
      </c>
      <c r="E70" s="185">
        <v>0</v>
      </c>
      <c r="F70" s="185">
        <v>0</v>
      </c>
      <c r="G70" s="185">
        <f t="shared" si="4"/>
        <v>10000000</v>
      </c>
      <c r="H70" s="185">
        <f t="shared" si="5"/>
        <v>0</v>
      </c>
    </row>
    <row r="71" spans="1:8" ht="12.75">
      <c r="A71" s="183">
        <v>68</v>
      </c>
      <c r="B71" s="193" t="s">
        <v>791</v>
      </c>
      <c r="C71" s="185">
        <v>10000000</v>
      </c>
      <c r="D71" s="185">
        <v>0</v>
      </c>
      <c r="E71" s="185">
        <v>0</v>
      </c>
      <c r="F71" s="185">
        <v>0</v>
      </c>
      <c r="G71" s="185">
        <f t="shared" si="4"/>
        <v>10000000</v>
      </c>
      <c r="H71" s="185">
        <f t="shared" si="5"/>
        <v>0</v>
      </c>
    </row>
    <row r="72" spans="1:8" s="192" customFormat="1" ht="12.75">
      <c r="A72" s="183">
        <v>69</v>
      </c>
      <c r="B72" s="181" t="s">
        <v>790</v>
      </c>
      <c r="C72" s="181">
        <f>SUM(C73:C80)</f>
        <v>4954799</v>
      </c>
      <c r="D72" s="181">
        <f>SUM(D73:D80)</f>
        <v>6738067</v>
      </c>
      <c r="E72" s="181">
        <f>SUM(E73:E80)</f>
        <v>0</v>
      </c>
      <c r="F72" s="181">
        <f>SUM(F73:F80)</f>
        <v>0</v>
      </c>
      <c r="G72" s="181">
        <f t="shared" si="4"/>
        <v>4954799</v>
      </c>
      <c r="H72" s="181">
        <f t="shared" si="5"/>
        <v>6738067</v>
      </c>
    </row>
    <row r="73" spans="1:8" s="192" customFormat="1" ht="12.75">
      <c r="A73" s="183">
        <v>70</v>
      </c>
      <c r="B73" s="193" t="s">
        <v>789</v>
      </c>
      <c r="C73" s="185">
        <v>0</v>
      </c>
      <c r="D73" s="185">
        <v>0</v>
      </c>
      <c r="E73" s="185">
        <v>0</v>
      </c>
      <c r="F73" s="185">
        <v>0</v>
      </c>
      <c r="G73" s="185">
        <f t="shared" si="4"/>
        <v>0</v>
      </c>
      <c r="H73" s="185">
        <f t="shared" si="5"/>
        <v>0</v>
      </c>
    </row>
    <row r="74" spans="1:8" s="192" customFormat="1" ht="12.75">
      <c r="A74" s="183">
        <v>71</v>
      </c>
      <c r="B74" s="193" t="s">
        <v>788</v>
      </c>
      <c r="C74" s="185">
        <v>0</v>
      </c>
      <c r="D74" s="185">
        <v>0</v>
      </c>
      <c r="E74" s="185">
        <v>0</v>
      </c>
      <c r="F74" s="185">
        <v>0</v>
      </c>
      <c r="G74" s="185">
        <f t="shared" si="4"/>
        <v>0</v>
      </c>
      <c r="H74" s="185">
        <f t="shared" si="5"/>
        <v>0</v>
      </c>
    </row>
    <row r="75" spans="1:8" s="192" customFormat="1" ht="12.75">
      <c r="A75" s="183">
        <v>72</v>
      </c>
      <c r="B75" s="193" t="s">
        <v>787</v>
      </c>
      <c r="C75" s="185">
        <v>0</v>
      </c>
      <c r="D75" s="185">
        <v>1073000</v>
      </c>
      <c r="E75" s="185">
        <v>0</v>
      </c>
      <c r="F75" s="185">
        <v>0</v>
      </c>
      <c r="G75" s="185">
        <f t="shared" si="4"/>
        <v>0</v>
      </c>
      <c r="H75" s="185">
        <f t="shared" si="5"/>
        <v>1073000</v>
      </c>
    </row>
    <row r="76" spans="1:8" s="192" customFormat="1" ht="12.75">
      <c r="A76" s="183">
        <v>73</v>
      </c>
      <c r="B76" s="193" t="s">
        <v>786</v>
      </c>
      <c r="C76" s="185">
        <v>0</v>
      </c>
      <c r="D76" s="185">
        <v>0</v>
      </c>
      <c r="E76" s="185">
        <v>0</v>
      </c>
      <c r="F76" s="185">
        <v>0</v>
      </c>
      <c r="G76" s="185">
        <f t="shared" si="4"/>
        <v>0</v>
      </c>
      <c r="H76" s="185">
        <f t="shared" si="5"/>
        <v>0</v>
      </c>
    </row>
    <row r="77" spans="1:8" s="192" customFormat="1" ht="12.75">
      <c r="A77" s="183">
        <v>74</v>
      </c>
      <c r="B77" s="193" t="s">
        <v>785</v>
      </c>
      <c r="C77" s="185">
        <v>0</v>
      </c>
      <c r="D77" s="185">
        <v>0</v>
      </c>
      <c r="E77" s="185">
        <v>0</v>
      </c>
      <c r="F77" s="185">
        <v>0</v>
      </c>
      <c r="G77" s="185">
        <f t="shared" si="4"/>
        <v>0</v>
      </c>
      <c r="H77" s="185">
        <f t="shared" si="5"/>
        <v>0</v>
      </c>
    </row>
    <row r="78" spans="1:8" s="192" customFormat="1" ht="12.75">
      <c r="A78" s="183">
        <v>75</v>
      </c>
      <c r="B78" s="193" t="s">
        <v>784</v>
      </c>
      <c r="C78" s="185">
        <v>0</v>
      </c>
      <c r="D78" s="185">
        <v>0</v>
      </c>
      <c r="E78" s="185">
        <v>0</v>
      </c>
      <c r="F78" s="185">
        <v>0</v>
      </c>
      <c r="G78" s="185">
        <f t="shared" si="4"/>
        <v>0</v>
      </c>
      <c r="H78" s="185">
        <f t="shared" si="5"/>
        <v>0</v>
      </c>
    </row>
    <row r="79" spans="1:8" s="192" customFormat="1" ht="12.75">
      <c r="A79" s="183">
        <v>76</v>
      </c>
      <c r="B79" s="193" t="s">
        <v>783</v>
      </c>
      <c r="C79" s="185">
        <v>0</v>
      </c>
      <c r="D79" s="185">
        <v>0</v>
      </c>
      <c r="E79" s="185">
        <v>0</v>
      </c>
      <c r="F79" s="185">
        <v>0</v>
      </c>
      <c r="G79" s="185">
        <f t="shared" si="4"/>
        <v>0</v>
      </c>
      <c r="H79" s="185">
        <f t="shared" si="5"/>
        <v>0</v>
      </c>
    </row>
    <row r="80" spans="1:8" s="192" customFormat="1" ht="12.75">
      <c r="A80" s="183">
        <v>77</v>
      </c>
      <c r="B80" s="193" t="s">
        <v>782</v>
      </c>
      <c r="C80" s="185">
        <v>4954799</v>
      </c>
      <c r="D80" s="185">
        <v>5665067</v>
      </c>
      <c r="E80" s="185">
        <v>0</v>
      </c>
      <c r="F80" s="185">
        <v>0</v>
      </c>
      <c r="G80" s="185">
        <f t="shared" si="4"/>
        <v>4954799</v>
      </c>
      <c r="H80" s="185">
        <f t="shared" si="5"/>
        <v>5665067</v>
      </c>
    </row>
    <row r="81" spans="1:8" s="192" customFormat="1" ht="12.75">
      <c r="A81" s="183">
        <v>78</v>
      </c>
      <c r="B81" s="193" t="s">
        <v>781</v>
      </c>
      <c r="C81" s="185">
        <v>4954799</v>
      </c>
      <c r="D81" s="185">
        <v>5665067</v>
      </c>
      <c r="E81" s="185">
        <v>0</v>
      </c>
      <c r="F81" s="185">
        <v>0</v>
      </c>
      <c r="G81" s="185">
        <f t="shared" si="4"/>
        <v>4954799</v>
      </c>
      <c r="H81" s="185">
        <f t="shared" si="5"/>
        <v>5665067</v>
      </c>
    </row>
    <row r="82" spans="1:8" s="192" customFormat="1" ht="12.75">
      <c r="A82" s="183">
        <v>79</v>
      </c>
      <c r="B82" s="194" t="s">
        <v>780</v>
      </c>
      <c r="C82" s="181">
        <f>C83</f>
        <v>192778</v>
      </c>
      <c r="D82" s="181">
        <f>SUM(D83:D84)</f>
        <v>2653831</v>
      </c>
      <c r="E82" s="181">
        <f>E83</f>
        <v>0</v>
      </c>
      <c r="F82" s="181">
        <f>F83</f>
        <v>0</v>
      </c>
      <c r="G82" s="181">
        <f t="shared" si="4"/>
        <v>192778</v>
      </c>
      <c r="H82" s="181">
        <f t="shared" si="5"/>
        <v>2653831</v>
      </c>
    </row>
    <row r="83" spans="1:8" s="192" customFormat="1" ht="12.75">
      <c r="A83" s="183">
        <v>80</v>
      </c>
      <c r="B83" s="193" t="s">
        <v>779</v>
      </c>
      <c r="C83" s="185">
        <v>192778</v>
      </c>
      <c r="D83" s="185">
        <v>2647831</v>
      </c>
      <c r="E83" s="185">
        <v>0</v>
      </c>
      <c r="F83" s="185">
        <v>0</v>
      </c>
      <c r="G83" s="185">
        <f t="shared" si="4"/>
        <v>192778</v>
      </c>
      <c r="H83" s="185">
        <f t="shared" si="5"/>
        <v>2647831</v>
      </c>
    </row>
    <row r="84" spans="1:8" s="192" customFormat="1" ht="12.75">
      <c r="A84" s="183">
        <v>81</v>
      </c>
      <c r="B84" s="193" t="s">
        <v>778</v>
      </c>
      <c r="C84" s="185">
        <v>0</v>
      </c>
      <c r="D84" s="185">
        <v>6000</v>
      </c>
      <c r="E84" s="185">
        <v>0</v>
      </c>
      <c r="F84" s="185">
        <v>0</v>
      </c>
      <c r="G84" s="185">
        <f t="shared" si="4"/>
        <v>0</v>
      </c>
      <c r="H84" s="185">
        <f t="shared" si="5"/>
        <v>6000</v>
      </c>
    </row>
    <row r="85" spans="1:8" s="192" customFormat="1" ht="14.25">
      <c r="A85" s="183">
        <v>82</v>
      </c>
      <c r="B85" s="190" t="s">
        <v>777</v>
      </c>
      <c r="C85" s="181">
        <f>SUM(C62,C72,C82)</f>
        <v>15356244</v>
      </c>
      <c r="D85" s="181">
        <f>SUM(D62,D72,D82)</f>
        <v>9916572</v>
      </c>
      <c r="E85" s="181">
        <f>SUM(E62,E72,E82)</f>
        <v>3865</v>
      </c>
      <c r="F85" s="181">
        <f>SUM(F62,F72,F82)</f>
        <v>0</v>
      </c>
      <c r="G85" s="181">
        <f t="shared" si="4"/>
        <v>15360109</v>
      </c>
      <c r="H85" s="181">
        <f t="shared" si="5"/>
        <v>9916572</v>
      </c>
    </row>
    <row r="86" spans="1:8" s="189" customFormat="1" ht="28.5">
      <c r="A86" s="183">
        <v>83</v>
      </c>
      <c r="B86" s="191" t="s">
        <v>776</v>
      </c>
      <c r="C86" s="190">
        <v>0</v>
      </c>
      <c r="D86" s="190">
        <v>0</v>
      </c>
      <c r="E86" s="190">
        <v>0</v>
      </c>
      <c r="F86" s="190">
        <v>0</v>
      </c>
      <c r="G86" s="181">
        <f t="shared" si="4"/>
        <v>0</v>
      </c>
      <c r="H86" s="181">
        <f t="shared" si="5"/>
        <v>0</v>
      </c>
    </row>
    <row r="87" spans="1:8" s="189" customFormat="1" ht="28.5">
      <c r="A87" s="183">
        <v>84</v>
      </c>
      <c r="B87" s="191" t="s">
        <v>775</v>
      </c>
      <c r="C87" s="190">
        <f>SUM(C88:C90)</f>
        <v>13279404</v>
      </c>
      <c r="D87" s="190">
        <f>SUM(D88:D90)</f>
        <v>110277850</v>
      </c>
      <c r="E87" s="190">
        <f>SUM(E88:E90)</f>
        <v>4668056</v>
      </c>
      <c r="F87" s="190">
        <f>SUM(F88:F90)</f>
        <v>4046468</v>
      </c>
      <c r="G87" s="181">
        <f t="shared" si="4"/>
        <v>17947460</v>
      </c>
      <c r="H87" s="181">
        <f t="shared" si="5"/>
        <v>114324318</v>
      </c>
    </row>
    <row r="88" spans="1:8" s="187" customFormat="1" ht="15">
      <c r="A88" s="183">
        <v>85</v>
      </c>
      <c r="B88" s="186" t="s">
        <v>774</v>
      </c>
      <c r="C88" s="185">
        <v>135000</v>
      </c>
      <c r="D88" s="185">
        <v>0</v>
      </c>
      <c r="E88" s="188">
        <v>0</v>
      </c>
      <c r="F88" s="188">
        <v>0</v>
      </c>
      <c r="G88" s="185">
        <f t="shared" si="4"/>
        <v>135000</v>
      </c>
      <c r="H88" s="185">
        <f t="shared" si="5"/>
        <v>0</v>
      </c>
    </row>
    <row r="89" spans="1:8" s="187" customFormat="1" ht="15">
      <c r="A89" s="183">
        <v>86</v>
      </c>
      <c r="B89" s="186" t="s">
        <v>773</v>
      </c>
      <c r="C89" s="185">
        <v>3714267</v>
      </c>
      <c r="D89" s="185">
        <v>3421973</v>
      </c>
      <c r="E89" s="185">
        <v>4668056</v>
      </c>
      <c r="F89" s="185">
        <v>4046468</v>
      </c>
      <c r="G89" s="185">
        <f t="shared" si="4"/>
        <v>8382323</v>
      </c>
      <c r="H89" s="185">
        <f t="shared" si="5"/>
        <v>7468441</v>
      </c>
    </row>
    <row r="90" spans="1:8" s="184" customFormat="1" ht="12.75">
      <c r="A90" s="183">
        <v>87</v>
      </c>
      <c r="B90" s="186" t="s">
        <v>772</v>
      </c>
      <c r="C90" s="185">
        <v>9430137</v>
      </c>
      <c r="D90" s="185">
        <v>106855877</v>
      </c>
      <c r="E90" s="185">
        <v>0</v>
      </c>
      <c r="F90" s="185">
        <v>0</v>
      </c>
      <c r="G90" s="185">
        <f t="shared" si="4"/>
        <v>9430137</v>
      </c>
      <c r="H90" s="185">
        <f t="shared" si="5"/>
        <v>106855877</v>
      </c>
    </row>
    <row r="91" spans="1:8" ht="15.75">
      <c r="A91" s="183">
        <v>88</v>
      </c>
      <c r="B91" s="182" t="s">
        <v>771</v>
      </c>
      <c r="C91" s="182">
        <f>SUM(C56,C85,C86,C87)</f>
        <v>718444900</v>
      </c>
      <c r="D91" s="182">
        <f>SUM(D56,D85,D86,D87)</f>
        <v>802473728</v>
      </c>
      <c r="E91" s="182">
        <f>SUM(E56,E85,E86,E87)</f>
        <v>11862455</v>
      </c>
      <c r="F91" s="182">
        <f>SUM(F56,F85,F86,F87)</f>
        <v>5539247</v>
      </c>
      <c r="G91" s="181">
        <f t="shared" si="4"/>
        <v>730307355</v>
      </c>
      <c r="H91" s="181">
        <f t="shared" si="5"/>
        <v>808012975</v>
      </c>
    </row>
  </sheetData>
  <sheetProtection/>
  <mergeCells count="4">
    <mergeCell ref="A1:H1"/>
    <mergeCell ref="C4:D4"/>
    <mergeCell ref="E4:F4"/>
    <mergeCell ref="G4:H4"/>
  </mergeCells>
  <printOptions/>
  <pageMargins left="0.5118110236220472" right="0.2755905511811024" top="0.5511811023622047" bottom="0.31496062992125984" header="0.31496062992125984" footer="0.31496062992125984"/>
  <pageSetup fitToHeight="0" fitToWidth="1" horizontalDpi="600" verticalDpi="600" orientation="landscape" paperSize="9" scale="99" r:id="rId1"/>
  <headerFooter alignWithMargins="0">
    <oddHeader>&amp;R&amp;"Arial,Normál"&amp;10 3. számú kimutatás</oddHeader>
    <oddFooter>&amp;L&amp;B&amp;C&amp;R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E6" sqref="E6"/>
    </sheetView>
  </sheetViews>
  <sheetFormatPr defaultColWidth="12.00390625" defaultRowHeight="15"/>
  <cols>
    <col min="1" max="1" width="3.00390625" style="180" bestFit="1" customWidth="1"/>
    <col min="2" max="2" width="20.140625" style="204" customWidth="1"/>
    <col min="3" max="3" width="11.00390625" style="204" customWidth="1"/>
    <col min="4" max="4" width="10.8515625" style="204" bestFit="1" customWidth="1"/>
    <col min="5" max="5" width="10.8515625" style="204" customWidth="1"/>
    <col min="6" max="6" width="10.57421875" style="204" customWidth="1"/>
    <col min="7" max="7" width="9.7109375" style="204" customWidth="1"/>
    <col min="8" max="8" width="11.28125" style="204" bestFit="1" customWidth="1"/>
    <col min="9" max="9" width="12.00390625" style="204" customWidth="1"/>
    <col min="10" max="10" width="11.140625" style="204" customWidth="1"/>
    <col min="11" max="11" width="12.00390625" style="204" customWidth="1"/>
    <col min="12" max="12" width="10.00390625" style="204" customWidth="1"/>
    <col min="13" max="14" width="9.7109375" style="204" customWidth="1"/>
    <col min="15" max="15" width="12.00390625" style="204" customWidth="1"/>
    <col min="16" max="16" width="14.421875" style="204" customWidth="1"/>
    <col min="17" max="16384" width="12.00390625" style="204" customWidth="1"/>
  </cols>
  <sheetData>
    <row r="1" spans="1:14" s="203" customFormat="1" ht="17.25" customHeight="1">
      <c r="A1" s="391" t="s">
        <v>891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</row>
    <row r="2" spans="1:14" s="203" customFormat="1" ht="17.25" customHeight="1">
      <c r="A2" s="391" t="s">
        <v>890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</row>
    <row r="4" spans="1:14" s="224" customFormat="1" ht="13.5" customHeight="1">
      <c r="A4" s="225"/>
      <c r="B4" s="209" t="s">
        <v>0</v>
      </c>
      <c r="C4" s="209" t="s">
        <v>1</v>
      </c>
      <c r="D4" s="209" t="s">
        <v>2</v>
      </c>
      <c r="E4" s="209" t="s">
        <v>3</v>
      </c>
      <c r="F4" s="209" t="s">
        <v>6</v>
      </c>
      <c r="G4" s="209" t="s">
        <v>57</v>
      </c>
      <c r="H4" s="209" t="s">
        <v>58</v>
      </c>
      <c r="I4" s="209" t="s">
        <v>59</v>
      </c>
      <c r="J4" s="209" t="s">
        <v>104</v>
      </c>
      <c r="K4" s="209" t="s">
        <v>105</v>
      </c>
      <c r="L4" s="209" t="s">
        <v>60</v>
      </c>
      <c r="M4" s="209" t="s">
        <v>106</v>
      </c>
      <c r="N4" s="209" t="s">
        <v>107</v>
      </c>
    </row>
    <row r="5" spans="1:14" s="210" customFormat="1" ht="29.25" customHeight="1">
      <c r="A5" s="209">
        <v>1</v>
      </c>
      <c r="B5" s="394" t="s">
        <v>9</v>
      </c>
      <c r="C5" s="396" t="s">
        <v>889</v>
      </c>
      <c r="D5" s="397"/>
      <c r="E5" s="398"/>
      <c r="F5" s="399" t="s">
        <v>888</v>
      </c>
      <c r="G5" s="400"/>
      <c r="H5" s="401"/>
      <c r="I5" s="402" t="s">
        <v>887</v>
      </c>
      <c r="J5" s="403"/>
      <c r="K5" s="404"/>
      <c r="L5" s="402" t="s">
        <v>886</v>
      </c>
      <c r="M5" s="403"/>
      <c r="N5" s="404"/>
    </row>
    <row r="6" spans="1:14" s="210" customFormat="1" ht="15" customHeight="1">
      <c r="A6" s="209">
        <v>2</v>
      </c>
      <c r="B6" s="395"/>
      <c r="C6" s="213" t="s">
        <v>885</v>
      </c>
      <c r="D6" s="213" t="s">
        <v>884</v>
      </c>
      <c r="E6" s="213" t="s">
        <v>883</v>
      </c>
      <c r="F6" s="213" t="s">
        <v>885</v>
      </c>
      <c r="G6" s="213" t="s">
        <v>884</v>
      </c>
      <c r="H6" s="213" t="s">
        <v>883</v>
      </c>
      <c r="I6" s="213" t="s">
        <v>885</v>
      </c>
      <c r="J6" s="213" t="s">
        <v>884</v>
      </c>
      <c r="K6" s="213" t="s">
        <v>883</v>
      </c>
      <c r="L6" s="213" t="s">
        <v>885</v>
      </c>
      <c r="M6" s="213" t="s">
        <v>884</v>
      </c>
      <c r="N6" s="213" t="s">
        <v>883</v>
      </c>
    </row>
    <row r="7" spans="1:14" s="210" customFormat="1" ht="15" customHeight="1">
      <c r="A7" s="209">
        <v>3</v>
      </c>
      <c r="B7" s="211" t="s">
        <v>859</v>
      </c>
      <c r="C7" s="212">
        <v>0</v>
      </c>
      <c r="D7" s="212">
        <v>0</v>
      </c>
      <c r="E7" s="212">
        <f aca="true" t="shared" si="0" ref="E7:E13">C7-D7</f>
        <v>0</v>
      </c>
      <c r="F7" s="212">
        <v>0</v>
      </c>
      <c r="G7" s="212">
        <v>0</v>
      </c>
      <c r="H7" s="212">
        <f aca="true" t="shared" si="1" ref="H7:H13">F7-G7</f>
        <v>0</v>
      </c>
      <c r="I7" s="212">
        <v>0</v>
      </c>
      <c r="J7" s="212">
        <v>0</v>
      </c>
      <c r="K7" s="212">
        <f aca="true" t="shared" si="2" ref="K7:K13">I7-J7</f>
        <v>0</v>
      </c>
      <c r="L7" s="212">
        <v>0</v>
      </c>
      <c r="M7" s="212">
        <v>0</v>
      </c>
      <c r="N7" s="212">
        <f aca="true" t="shared" si="3" ref="N7:N13">L7-M7</f>
        <v>0</v>
      </c>
    </row>
    <row r="8" spans="1:14" s="210" customFormat="1" ht="15" customHeight="1">
      <c r="A8" s="209">
        <v>4</v>
      </c>
      <c r="B8" s="211" t="s">
        <v>882</v>
      </c>
      <c r="C8" s="212">
        <v>0</v>
      </c>
      <c r="D8" s="212">
        <v>0</v>
      </c>
      <c r="E8" s="212">
        <f t="shared" si="0"/>
        <v>0</v>
      </c>
      <c r="F8" s="212">
        <v>0</v>
      </c>
      <c r="G8" s="212">
        <v>0</v>
      </c>
      <c r="H8" s="212">
        <f t="shared" si="1"/>
        <v>0</v>
      </c>
      <c r="I8" s="212">
        <v>0</v>
      </c>
      <c r="J8" s="212">
        <v>0</v>
      </c>
      <c r="K8" s="212">
        <f t="shared" si="2"/>
        <v>0</v>
      </c>
      <c r="L8" s="212">
        <v>0</v>
      </c>
      <c r="M8" s="212">
        <v>0</v>
      </c>
      <c r="N8" s="212">
        <f t="shared" si="3"/>
        <v>0</v>
      </c>
    </row>
    <row r="9" spans="1:14" s="210" customFormat="1" ht="15" customHeight="1">
      <c r="A9" s="209">
        <v>5</v>
      </c>
      <c r="B9" s="211" t="s">
        <v>881</v>
      </c>
      <c r="C9" s="212">
        <v>0</v>
      </c>
      <c r="D9" s="212">
        <v>0</v>
      </c>
      <c r="E9" s="212">
        <f t="shared" si="0"/>
        <v>0</v>
      </c>
      <c r="F9" s="212">
        <v>0</v>
      </c>
      <c r="G9" s="212">
        <v>0</v>
      </c>
      <c r="H9" s="212">
        <f t="shared" si="1"/>
        <v>0</v>
      </c>
      <c r="I9" s="212">
        <v>0</v>
      </c>
      <c r="J9" s="212">
        <v>0</v>
      </c>
      <c r="K9" s="212">
        <f t="shared" si="2"/>
        <v>0</v>
      </c>
      <c r="L9" s="212">
        <v>0</v>
      </c>
      <c r="M9" s="212">
        <v>0</v>
      </c>
      <c r="N9" s="212">
        <f t="shared" si="3"/>
        <v>0</v>
      </c>
    </row>
    <row r="10" spans="1:14" s="210" customFormat="1" ht="15" customHeight="1">
      <c r="A10" s="209">
        <v>6</v>
      </c>
      <c r="B10" s="211" t="s">
        <v>880</v>
      </c>
      <c r="C10" s="212">
        <v>0</v>
      </c>
      <c r="D10" s="212">
        <v>0</v>
      </c>
      <c r="E10" s="212">
        <f t="shared" si="0"/>
        <v>0</v>
      </c>
      <c r="F10" s="212">
        <v>0</v>
      </c>
      <c r="G10" s="212">
        <v>0</v>
      </c>
      <c r="H10" s="212">
        <f t="shared" si="1"/>
        <v>0</v>
      </c>
      <c r="I10" s="212">
        <v>0</v>
      </c>
      <c r="J10" s="212">
        <v>0</v>
      </c>
      <c r="K10" s="212">
        <f t="shared" si="2"/>
        <v>0</v>
      </c>
      <c r="L10" s="212">
        <v>0</v>
      </c>
      <c r="M10" s="212">
        <v>0</v>
      </c>
      <c r="N10" s="212">
        <f t="shared" si="3"/>
        <v>0</v>
      </c>
    </row>
    <row r="11" spans="1:14" s="210" customFormat="1" ht="15" customHeight="1">
      <c r="A11" s="209">
        <v>7</v>
      </c>
      <c r="B11" s="211" t="s">
        <v>879</v>
      </c>
      <c r="C11" s="212">
        <v>0</v>
      </c>
      <c r="D11" s="212">
        <v>0</v>
      </c>
      <c r="E11" s="212">
        <f t="shared" si="0"/>
        <v>0</v>
      </c>
      <c r="F11" s="212">
        <v>0</v>
      </c>
      <c r="G11" s="212">
        <v>0</v>
      </c>
      <c r="H11" s="212">
        <f t="shared" si="1"/>
        <v>0</v>
      </c>
      <c r="I11" s="212">
        <v>0</v>
      </c>
      <c r="J11" s="212">
        <v>0</v>
      </c>
      <c r="K11" s="212">
        <f t="shared" si="2"/>
        <v>0</v>
      </c>
      <c r="L11" s="212">
        <v>0</v>
      </c>
      <c r="M11" s="212">
        <v>0</v>
      </c>
      <c r="N11" s="212">
        <f t="shared" si="3"/>
        <v>0</v>
      </c>
    </row>
    <row r="12" spans="1:14" s="210" customFormat="1" ht="15" customHeight="1">
      <c r="A12" s="209">
        <v>8</v>
      </c>
      <c r="B12" s="211" t="s">
        <v>878</v>
      </c>
      <c r="C12" s="212">
        <v>0</v>
      </c>
      <c r="D12" s="212">
        <v>0</v>
      </c>
      <c r="E12" s="212">
        <f t="shared" si="0"/>
        <v>0</v>
      </c>
      <c r="F12" s="212">
        <v>0</v>
      </c>
      <c r="G12" s="212">
        <v>0</v>
      </c>
      <c r="H12" s="212">
        <f t="shared" si="1"/>
        <v>0</v>
      </c>
      <c r="I12" s="212">
        <v>0</v>
      </c>
      <c r="J12" s="212">
        <v>0</v>
      </c>
      <c r="K12" s="212">
        <f t="shared" si="2"/>
        <v>0</v>
      </c>
      <c r="L12" s="212">
        <v>0</v>
      </c>
      <c r="M12" s="212">
        <v>0</v>
      </c>
      <c r="N12" s="212">
        <f t="shared" si="3"/>
        <v>0</v>
      </c>
    </row>
    <row r="13" spans="1:14" s="210" customFormat="1" ht="15" customHeight="1">
      <c r="A13" s="209">
        <v>9</v>
      </c>
      <c r="B13" s="211" t="s">
        <v>877</v>
      </c>
      <c r="C13" s="212">
        <v>0</v>
      </c>
      <c r="D13" s="212">
        <v>0</v>
      </c>
      <c r="E13" s="212">
        <f t="shared" si="0"/>
        <v>0</v>
      </c>
      <c r="F13" s="212">
        <v>0</v>
      </c>
      <c r="G13" s="212">
        <v>0</v>
      </c>
      <c r="H13" s="212">
        <f t="shared" si="1"/>
        <v>0</v>
      </c>
      <c r="I13" s="212">
        <v>0</v>
      </c>
      <c r="J13" s="212">
        <v>0</v>
      </c>
      <c r="K13" s="212">
        <f t="shared" si="2"/>
        <v>0</v>
      </c>
      <c r="L13" s="212">
        <v>0</v>
      </c>
      <c r="M13" s="212">
        <v>0</v>
      </c>
      <c r="N13" s="212">
        <f t="shared" si="3"/>
        <v>0</v>
      </c>
    </row>
    <row r="14" spans="1:14" s="210" customFormat="1" ht="15" customHeight="1">
      <c r="A14" s="209">
        <v>10</v>
      </c>
      <c r="B14" s="213" t="s">
        <v>876</v>
      </c>
      <c r="C14" s="221">
        <f aca="true" t="shared" si="4" ref="C14:N14">SUM(C7:C13)</f>
        <v>0</v>
      </c>
      <c r="D14" s="221">
        <f t="shared" si="4"/>
        <v>0</v>
      </c>
      <c r="E14" s="221">
        <f t="shared" si="4"/>
        <v>0</v>
      </c>
      <c r="F14" s="221">
        <f t="shared" si="4"/>
        <v>0</v>
      </c>
      <c r="G14" s="221">
        <f t="shared" si="4"/>
        <v>0</v>
      </c>
      <c r="H14" s="221">
        <f t="shared" si="4"/>
        <v>0</v>
      </c>
      <c r="I14" s="221">
        <f t="shared" si="4"/>
        <v>0</v>
      </c>
      <c r="J14" s="221">
        <f t="shared" si="4"/>
        <v>0</v>
      </c>
      <c r="K14" s="221">
        <f t="shared" si="4"/>
        <v>0</v>
      </c>
      <c r="L14" s="223">
        <f t="shared" si="4"/>
        <v>0</v>
      </c>
      <c r="M14" s="221">
        <f t="shared" si="4"/>
        <v>0</v>
      </c>
      <c r="N14" s="223">
        <f t="shared" si="4"/>
        <v>0</v>
      </c>
    </row>
    <row r="15" spans="1:14" s="210" customFormat="1" ht="15" customHeight="1">
      <c r="A15" s="209">
        <v>11</v>
      </c>
      <c r="B15" s="213" t="s">
        <v>858</v>
      </c>
      <c r="C15" s="221">
        <v>0</v>
      </c>
      <c r="D15" s="221">
        <v>0</v>
      </c>
      <c r="E15" s="221">
        <f>C15-D15</f>
        <v>0</v>
      </c>
      <c r="F15" s="221">
        <v>0</v>
      </c>
      <c r="G15" s="221">
        <v>0</v>
      </c>
      <c r="H15" s="221">
        <f>F15-G15</f>
        <v>0</v>
      </c>
      <c r="I15" s="221">
        <v>0</v>
      </c>
      <c r="J15" s="221">
        <v>0</v>
      </c>
      <c r="K15" s="221">
        <f>I15-J15</f>
        <v>0</v>
      </c>
      <c r="L15" s="221">
        <v>0</v>
      </c>
      <c r="M15" s="221">
        <v>0</v>
      </c>
      <c r="N15" s="221">
        <f>L15-M15</f>
        <v>0</v>
      </c>
    </row>
    <row r="16" spans="1:14" s="210" customFormat="1" ht="15" customHeight="1">
      <c r="A16" s="209">
        <v>12</v>
      </c>
      <c r="B16" s="213" t="s">
        <v>875</v>
      </c>
      <c r="C16" s="221">
        <v>0</v>
      </c>
      <c r="D16" s="221">
        <v>0</v>
      </c>
      <c r="E16" s="221">
        <f>C16-D16</f>
        <v>0</v>
      </c>
      <c r="F16" s="221">
        <v>0</v>
      </c>
      <c r="G16" s="221">
        <v>0</v>
      </c>
      <c r="H16" s="221">
        <f>F16-G16</f>
        <v>0</v>
      </c>
      <c r="I16" s="221">
        <v>34375</v>
      </c>
      <c r="J16" s="221">
        <v>16501</v>
      </c>
      <c r="K16" s="221">
        <f>I16-J16</f>
        <v>17874</v>
      </c>
      <c r="L16" s="222">
        <v>0</v>
      </c>
      <c r="M16" s="222">
        <v>0</v>
      </c>
      <c r="N16" s="221">
        <f>L16-M16</f>
        <v>0</v>
      </c>
    </row>
    <row r="17" spans="1:14" s="210" customFormat="1" ht="15" customHeight="1">
      <c r="A17" s="209">
        <v>13</v>
      </c>
      <c r="B17" s="219" t="s">
        <v>874</v>
      </c>
      <c r="C17" s="218">
        <f aca="true" t="shared" si="5" ref="C17:N17">SUM(C14:C16)</f>
        <v>0</v>
      </c>
      <c r="D17" s="218">
        <f t="shared" si="5"/>
        <v>0</v>
      </c>
      <c r="E17" s="218">
        <f t="shared" si="5"/>
        <v>0</v>
      </c>
      <c r="F17" s="218">
        <f t="shared" si="5"/>
        <v>0</v>
      </c>
      <c r="G17" s="218">
        <f t="shared" si="5"/>
        <v>0</v>
      </c>
      <c r="H17" s="218">
        <f t="shared" si="5"/>
        <v>0</v>
      </c>
      <c r="I17" s="218">
        <f t="shared" si="5"/>
        <v>34375</v>
      </c>
      <c r="J17" s="218">
        <f t="shared" si="5"/>
        <v>16501</v>
      </c>
      <c r="K17" s="218">
        <f t="shared" si="5"/>
        <v>17874</v>
      </c>
      <c r="L17" s="217">
        <f t="shared" si="5"/>
        <v>0</v>
      </c>
      <c r="M17" s="217">
        <f t="shared" si="5"/>
        <v>0</v>
      </c>
      <c r="N17" s="217">
        <f t="shared" si="5"/>
        <v>0</v>
      </c>
    </row>
    <row r="18" spans="1:14" s="210" customFormat="1" ht="15" customHeight="1">
      <c r="A18" s="209">
        <v>14</v>
      </c>
      <c r="B18" s="211" t="s">
        <v>873</v>
      </c>
      <c r="C18" s="211">
        <v>0</v>
      </c>
      <c r="D18" s="211">
        <v>0</v>
      </c>
      <c r="E18" s="211">
        <v>0</v>
      </c>
      <c r="F18" s="211">
        <v>0</v>
      </c>
      <c r="G18" s="211">
        <v>0</v>
      </c>
      <c r="H18" s="211">
        <v>0</v>
      </c>
      <c r="I18" s="211">
        <v>0</v>
      </c>
      <c r="J18" s="211">
        <v>0</v>
      </c>
      <c r="K18" s="211">
        <v>0</v>
      </c>
      <c r="L18" s="212">
        <v>426200</v>
      </c>
      <c r="M18" s="212">
        <v>242372</v>
      </c>
      <c r="N18" s="211">
        <f>L18-M18</f>
        <v>183828</v>
      </c>
    </row>
    <row r="19" spans="1:14" s="210" customFormat="1" ht="15" customHeight="1">
      <c r="A19" s="209">
        <v>15</v>
      </c>
      <c r="B19" s="211" t="s">
        <v>872</v>
      </c>
      <c r="C19" s="211">
        <v>0</v>
      </c>
      <c r="D19" s="211">
        <v>0</v>
      </c>
      <c r="E19" s="211">
        <v>0</v>
      </c>
      <c r="F19" s="211">
        <v>0</v>
      </c>
      <c r="G19" s="211">
        <v>0</v>
      </c>
      <c r="H19" s="211">
        <v>0</v>
      </c>
      <c r="I19" s="211">
        <v>0</v>
      </c>
      <c r="J19" s="211">
        <v>0</v>
      </c>
      <c r="K19" s="211">
        <v>0</v>
      </c>
      <c r="L19" s="212">
        <v>1812814</v>
      </c>
      <c r="M19" s="212">
        <v>1812814</v>
      </c>
      <c r="N19" s="211">
        <f>L19-M19</f>
        <v>0</v>
      </c>
    </row>
    <row r="20" spans="1:14" s="210" customFormat="1" ht="15" customHeight="1">
      <c r="A20" s="209">
        <v>16</v>
      </c>
      <c r="B20" s="211" t="s">
        <v>871</v>
      </c>
      <c r="C20" s="211">
        <v>0</v>
      </c>
      <c r="D20" s="211">
        <v>0</v>
      </c>
      <c r="E20" s="211">
        <v>0</v>
      </c>
      <c r="F20" s="211">
        <v>0</v>
      </c>
      <c r="G20" s="211">
        <v>0</v>
      </c>
      <c r="H20" s="211">
        <v>0</v>
      </c>
      <c r="I20" s="211">
        <v>0</v>
      </c>
      <c r="J20" s="211">
        <v>0</v>
      </c>
      <c r="K20" s="211">
        <f>I20-J20</f>
        <v>0</v>
      </c>
      <c r="L20" s="212">
        <v>216900</v>
      </c>
      <c r="M20" s="212">
        <v>142518</v>
      </c>
      <c r="N20" s="212">
        <f>L20-M20</f>
        <v>74382</v>
      </c>
    </row>
    <row r="21" spans="1:14" s="210" customFormat="1" ht="15" customHeight="1">
      <c r="A21" s="209">
        <v>17</v>
      </c>
      <c r="B21" s="211" t="s">
        <v>870</v>
      </c>
      <c r="C21" s="211">
        <v>0</v>
      </c>
      <c r="D21" s="211">
        <v>0</v>
      </c>
      <c r="E21" s="211">
        <v>0</v>
      </c>
      <c r="F21" s="211">
        <v>0</v>
      </c>
      <c r="G21" s="211">
        <v>0</v>
      </c>
      <c r="H21" s="211">
        <v>0</v>
      </c>
      <c r="I21" s="211">
        <v>0</v>
      </c>
      <c r="J21" s="211">
        <v>0</v>
      </c>
      <c r="K21" s="211">
        <v>0</v>
      </c>
      <c r="L21" s="212">
        <v>328822</v>
      </c>
      <c r="M21" s="212">
        <v>328822</v>
      </c>
      <c r="N21" s="211">
        <v>0</v>
      </c>
    </row>
    <row r="22" spans="1:14" s="210" customFormat="1" ht="15" customHeight="1">
      <c r="A22" s="209">
        <v>18</v>
      </c>
      <c r="B22" s="219" t="s">
        <v>869</v>
      </c>
      <c r="C22" s="219">
        <f aca="true" t="shared" si="6" ref="C22:N22">SUM(C18:C21)</f>
        <v>0</v>
      </c>
      <c r="D22" s="219">
        <f t="shared" si="6"/>
        <v>0</v>
      </c>
      <c r="E22" s="219">
        <f t="shared" si="6"/>
        <v>0</v>
      </c>
      <c r="F22" s="219">
        <f t="shared" si="6"/>
        <v>0</v>
      </c>
      <c r="G22" s="219">
        <f t="shared" si="6"/>
        <v>0</v>
      </c>
      <c r="H22" s="219">
        <f t="shared" si="6"/>
        <v>0</v>
      </c>
      <c r="I22" s="219">
        <f t="shared" si="6"/>
        <v>0</v>
      </c>
      <c r="J22" s="219">
        <f t="shared" si="6"/>
        <v>0</v>
      </c>
      <c r="K22" s="219">
        <f t="shared" si="6"/>
        <v>0</v>
      </c>
      <c r="L22" s="218">
        <f t="shared" si="6"/>
        <v>2784736</v>
      </c>
      <c r="M22" s="218">
        <f t="shared" si="6"/>
        <v>2526526</v>
      </c>
      <c r="N22" s="218">
        <f t="shared" si="6"/>
        <v>258210</v>
      </c>
    </row>
    <row r="23" spans="1:14" s="210" customFormat="1" ht="15" customHeight="1">
      <c r="A23" s="209">
        <v>19</v>
      </c>
      <c r="B23" s="211" t="s">
        <v>868</v>
      </c>
      <c r="C23" s="211">
        <v>0</v>
      </c>
      <c r="D23" s="211">
        <v>0</v>
      </c>
      <c r="E23" s="211">
        <v>0</v>
      </c>
      <c r="F23" s="211">
        <v>0</v>
      </c>
      <c r="G23" s="211">
        <v>0</v>
      </c>
      <c r="H23" s="211">
        <v>0</v>
      </c>
      <c r="I23" s="211">
        <v>0</v>
      </c>
      <c r="J23" s="211">
        <v>0</v>
      </c>
      <c r="K23" s="211">
        <v>0</v>
      </c>
      <c r="L23" s="220">
        <v>0</v>
      </c>
      <c r="M23" s="212">
        <v>0</v>
      </c>
      <c r="N23" s="212">
        <f>L23-M23</f>
        <v>0</v>
      </c>
    </row>
    <row r="24" spans="1:14" s="210" customFormat="1" ht="15" customHeight="1">
      <c r="A24" s="209">
        <v>20</v>
      </c>
      <c r="B24" s="211" t="s">
        <v>867</v>
      </c>
      <c r="C24" s="211">
        <v>0</v>
      </c>
      <c r="D24" s="211">
        <v>0</v>
      </c>
      <c r="E24" s="211">
        <v>0</v>
      </c>
      <c r="F24" s="211">
        <v>0</v>
      </c>
      <c r="G24" s="211">
        <v>0</v>
      </c>
      <c r="H24" s="211">
        <v>0</v>
      </c>
      <c r="I24" s="211">
        <v>0</v>
      </c>
      <c r="J24" s="211">
        <v>0</v>
      </c>
      <c r="K24" s="211">
        <v>0</v>
      </c>
      <c r="L24" s="220">
        <v>0</v>
      </c>
      <c r="M24" s="212">
        <v>0</v>
      </c>
      <c r="N24" s="212">
        <f>L24-M24</f>
        <v>0</v>
      </c>
    </row>
    <row r="25" spans="1:14" s="210" customFormat="1" ht="15" customHeight="1">
      <c r="A25" s="209">
        <v>21</v>
      </c>
      <c r="B25" s="219" t="s">
        <v>866</v>
      </c>
      <c r="C25" s="219">
        <f aca="true" t="shared" si="7" ref="C25:H25">C23</f>
        <v>0</v>
      </c>
      <c r="D25" s="219">
        <f t="shared" si="7"/>
        <v>0</v>
      </c>
      <c r="E25" s="219">
        <f t="shared" si="7"/>
        <v>0</v>
      </c>
      <c r="F25" s="219">
        <f t="shared" si="7"/>
        <v>0</v>
      </c>
      <c r="G25" s="219">
        <f t="shared" si="7"/>
        <v>0</v>
      </c>
      <c r="H25" s="219">
        <f t="shared" si="7"/>
        <v>0</v>
      </c>
      <c r="I25" s="219">
        <f aca="true" t="shared" si="8" ref="I25:N25">SUM(I23:I24)</f>
        <v>0</v>
      </c>
      <c r="J25" s="219">
        <f t="shared" si="8"/>
        <v>0</v>
      </c>
      <c r="K25" s="219">
        <f t="shared" si="8"/>
        <v>0</v>
      </c>
      <c r="L25" s="217">
        <f t="shared" si="8"/>
        <v>0</v>
      </c>
      <c r="M25" s="218">
        <f t="shared" si="8"/>
        <v>0</v>
      </c>
      <c r="N25" s="218">
        <f t="shared" si="8"/>
        <v>0</v>
      </c>
    </row>
    <row r="26" spans="1:14" s="210" customFormat="1" ht="15" customHeight="1">
      <c r="A26" s="209">
        <v>22</v>
      </c>
      <c r="B26" s="213" t="s">
        <v>865</v>
      </c>
      <c r="C26" s="213"/>
      <c r="D26" s="213"/>
      <c r="E26" s="213"/>
      <c r="F26" s="211"/>
      <c r="G26" s="211"/>
      <c r="H26" s="211"/>
      <c r="I26" s="211"/>
      <c r="J26" s="211"/>
      <c r="K26" s="211"/>
      <c r="L26" s="211"/>
      <c r="M26" s="211"/>
      <c r="N26" s="211"/>
    </row>
    <row r="27" spans="1:14" s="210" customFormat="1" ht="15" customHeight="1">
      <c r="A27" s="209">
        <v>23</v>
      </c>
      <c r="B27" s="211" t="s">
        <v>864</v>
      </c>
      <c r="C27" s="211">
        <v>0</v>
      </c>
      <c r="D27" s="211">
        <v>0</v>
      </c>
      <c r="E27" s="211">
        <f>C27-D27</f>
        <v>0</v>
      </c>
      <c r="F27" s="211">
        <v>0</v>
      </c>
      <c r="G27" s="211">
        <v>0</v>
      </c>
      <c r="H27" s="211">
        <v>0</v>
      </c>
      <c r="I27" s="211">
        <v>0</v>
      </c>
      <c r="J27" s="211">
        <v>0</v>
      </c>
      <c r="K27" s="211">
        <f>I27-J27</f>
        <v>0</v>
      </c>
      <c r="L27" s="211">
        <v>0</v>
      </c>
      <c r="M27" s="211">
        <v>0</v>
      </c>
      <c r="N27" s="211">
        <v>0</v>
      </c>
    </row>
    <row r="28" spans="1:14" s="210" customFormat="1" ht="15" customHeight="1">
      <c r="A28" s="209">
        <v>24</v>
      </c>
      <c r="B28" s="211" t="s">
        <v>863</v>
      </c>
      <c r="C28" s="211">
        <v>0</v>
      </c>
      <c r="D28" s="211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11">
        <f>I28-J28</f>
        <v>0</v>
      </c>
      <c r="L28" s="211">
        <v>0</v>
      </c>
      <c r="M28" s="211">
        <v>0</v>
      </c>
      <c r="N28" s="211">
        <f>L28-M28</f>
        <v>0</v>
      </c>
    </row>
    <row r="29" spans="1:14" s="210" customFormat="1" ht="15" customHeight="1">
      <c r="A29" s="209">
        <v>25</v>
      </c>
      <c r="B29" s="219" t="s">
        <v>862</v>
      </c>
      <c r="C29" s="219">
        <f aca="true" t="shared" si="9" ref="C29:N29">SUM(C27:C28)</f>
        <v>0</v>
      </c>
      <c r="D29" s="219">
        <f t="shared" si="9"/>
        <v>0</v>
      </c>
      <c r="E29" s="219">
        <f t="shared" si="9"/>
        <v>0</v>
      </c>
      <c r="F29" s="219">
        <f t="shared" si="9"/>
        <v>0</v>
      </c>
      <c r="G29" s="219">
        <f t="shared" si="9"/>
        <v>0</v>
      </c>
      <c r="H29" s="219">
        <f t="shared" si="9"/>
        <v>0</v>
      </c>
      <c r="I29" s="219">
        <f t="shared" si="9"/>
        <v>0</v>
      </c>
      <c r="J29" s="219">
        <f t="shared" si="9"/>
        <v>0</v>
      </c>
      <c r="K29" s="219">
        <f t="shared" si="9"/>
        <v>0</v>
      </c>
      <c r="L29" s="219">
        <f t="shared" si="9"/>
        <v>0</v>
      </c>
      <c r="M29" s="219">
        <f t="shared" si="9"/>
        <v>0</v>
      </c>
      <c r="N29" s="219">
        <f t="shared" si="9"/>
        <v>0</v>
      </c>
    </row>
    <row r="30" spans="1:16" s="210" customFormat="1" ht="15" customHeight="1">
      <c r="A30" s="209">
        <v>26</v>
      </c>
      <c r="B30" s="219" t="s">
        <v>861</v>
      </c>
      <c r="C30" s="218">
        <f aca="true" t="shared" si="10" ref="C30:N30">C17+C22+C25+C29</f>
        <v>0</v>
      </c>
      <c r="D30" s="218">
        <f t="shared" si="10"/>
        <v>0</v>
      </c>
      <c r="E30" s="218">
        <f t="shared" si="10"/>
        <v>0</v>
      </c>
      <c r="F30" s="218">
        <f t="shared" si="10"/>
        <v>0</v>
      </c>
      <c r="G30" s="218">
        <f t="shared" si="10"/>
        <v>0</v>
      </c>
      <c r="H30" s="218">
        <f t="shared" si="10"/>
        <v>0</v>
      </c>
      <c r="I30" s="218">
        <f t="shared" si="10"/>
        <v>34375</v>
      </c>
      <c r="J30" s="218">
        <f t="shared" si="10"/>
        <v>16501</v>
      </c>
      <c r="K30" s="218">
        <f t="shared" si="10"/>
        <v>17874</v>
      </c>
      <c r="L30" s="217">
        <f t="shared" si="10"/>
        <v>2784736</v>
      </c>
      <c r="M30" s="217">
        <f t="shared" si="10"/>
        <v>2526526</v>
      </c>
      <c r="N30" s="217">
        <f t="shared" si="10"/>
        <v>258210</v>
      </c>
      <c r="P30" s="216"/>
    </row>
    <row r="31" spans="1:14" ht="12.75">
      <c r="A31" s="209">
        <v>27</v>
      </c>
      <c r="B31" s="215" t="s">
        <v>860</v>
      </c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</row>
    <row r="32" spans="1:14" s="210" customFormat="1" ht="12">
      <c r="A32" s="209">
        <v>28</v>
      </c>
      <c r="B32" s="211" t="s">
        <v>859</v>
      </c>
      <c r="C32" s="211"/>
      <c r="D32" s="211"/>
      <c r="E32" s="211"/>
      <c r="F32" s="212">
        <v>0</v>
      </c>
      <c r="G32" s="212">
        <v>0</v>
      </c>
      <c r="H32" s="212">
        <v>0</v>
      </c>
      <c r="I32" s="211"/>
      <c r="J32" s="211"/>
      <c r="K32" s="211"/>
      <c r="L32" s="211"/>
      <c r="M32" s="211"/>
      <c r="N32" s="211"/>
    </row>
    <row r="33" spans="1:14" s="210" customFormat="1" ht="12">
      <c r="A33" s="209">
        <v>29</v>
      </c>
      <c r="B33" s="213" t="s">
        <v>858</v>
      </c>
      <c r="C33" s="211"/>
      <c r="D33" s="211"/>
      <c r="E33" s="211"/>
      <c r="F33" s="212">
        <v>0</v>
      </c>
      <c r="G33" s="212">
        <v>0</v>
      </c>
      <c r="H33" s="212">
        <v>0</v>
      </c>
      <c r="I33" s="211"/>
      <c r="J33" s="211"/>
      <c r="K33" s="211"/>
      <c r="L33" s="211"/>
      <c r="M33" s="211"/>
      <c r="N33" s="211"/>
    </row>
    <row r="34" spans="1:14" s="205" customFormat="1" ht="36">
      <c r="A34" s="209">
        <v>30</v>
      </c>
      <c r="B34" s="208" t="s">
        <v>857</v>
      </c>
      <c r="C34" s="206">
        <f aca="true" t="shared" si="11" ref="C34:N34">SUM(C32:C33)</f>
        <v>0</v>
      </c>
      <c r="D34" s="206">
        <f t="shared" si="11"/>
        <v>0</v>
      </c>
      <c r="E34" s="206">
        <f t="shared" si="11"/>
        <v>0</v>
      </c>
      <c r="F34" s="207">
        <f t="shared" si="11"/>
        <v>0</v>
      </c>
      <c r="G34" s="207">
        <f t="shared" si="11"/>
        <v>0</v>
      </c>
      <c r="H34" s="207">
        <f t="shared" si="11"/>
        <v>0</v>
      </c>
      <c r="I34" s="206">
        <f t="shared" si="11"/>
        <v>0</v>
      </c>
      <c r="J34" s="206">
        <f t="shared" si="11"/>
        <v>0</v>
      </c>
      <c r="K34" s="206">
        <f t="shared" si="11"/>
        <v>0</v>
      </c>
      <c r="L34" s="206">
        <f t="shared" si="11"/>
        <v>0</v>
      </c>
      <c r="M34" s="206">
        <f t="shared" si="11"/>
        <v>0</v>
      </c>
      <c r="N34" s="206">
        <f t="shared" si="11"/>
        <v>0</v>
      </c>
    </row>
  </sheetData>
  <sheetProtection/>
  <mergeCells count="7">
    <mergeCell ref="A1:N1"/>
    <mergeCell ref="A2:N2"/>
    <mergeCell ref="B5:B6"/>
    <mergeCell ref="C5:E5"/>
    <mergeCell ref="F5:H5"/>
    <mergeCell ref="I5:K5"/>
    <mergeCell ref="L5:N5"/>
  </mergeCells>
  <printOptions/>
  <pageMargins left="0.19" right="0.16" top="0.7874015748031497" bottom="0.46" header="0.5118110236220472" footer="0.3"/>
  <pageSetup horizontalDpi="600" verticalDpi="600" orientation="landscape" paperSize="9" scale="95" r:id="rId1"/>
  <headerFooter alignWithMargins="0">
    <oddHeader>&amp;R&amp;"Arial,Normál"&amp;10 3. számú kimutatás</oddHeader>
    <oddFooter>&amp;L&amp;B&amp;C&amp;R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workbookViewId="0" topLeftCell="A1">
      <selection activeCell="E6" sqref="E6"/>
    </sheetView>
  </sheetViews>
  <sheetFormatPr defaultColWidth="12.00390625" defaultRowHeight="15"/>
  <cols>
    <col min="1" max="1" width="3.00390625" style="180" bestFit="1" customWidth="1"/>
    <col min="2" max="2" width="20.140625" style="204" customWidth="1"/>
    <col min="3" max="3" width="11.00390625" style="204" customWidth="1"/>
    <col min="4" max="4" width="11.7109375" style="204" bestFit="1" customWidth="1"/>
    <col min="5" max="5" width="10.8515625" style="204" customWidth="1"/>
    <col min="6" max="6" width="10.57421875" style="204" customWidth="1"/>
    <col min="7" max="7" width="9.7109375" style="204" customWidth="1"/>
    <col min="8" max="8" width="11.28125" style="204" bestFit="1" customWidth="1"/>
    <col min="9" max="9" width="12.00390625" style="204" customWidth="1"/>
    <col min="10" max="10" width="11.140625" style="204" customWidth="1"/>
    <col min="11" max="11" width="12.00390625" style="204" customWidth="1"/>
    <col min="12" max="12" width="10.8515625" style="204" customWidth="1"/>
    <col min="13" max="14" width="9.7109375" style="204" customWidth="1"/>
    <col min="15" max="15" width="12.00390625" style="204" customWidth="1"/>
    <col min="16" max="16" width="14.421875" style="204" customWidth="1"/>
    <col min="17" max="16384" width="12.00390625" style="204" customWidth="1"/>
  </cols>
  <sheetData>
    <row r="1" spans="1:14" s="203" customFormat="1" ht="17.25" customHeight="1">
      <c r="A1" s="391" t="s">
        <v>893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</row>
    <row r="2" spans="1:14" s="203" customFormat="1" ht="17.25" customHeight="1">
      <c r="A2" s="391" t="s">
        <v>890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</row>
    <row r="4" spans="1:14" s="224" customFormat="1" ht="13.5" customHeight="1">
      <c r="A4" s="225"/>
      <c r="B4" s="209" t="s">
        <v>0</v>
      </c>
      <c r="C4" s="209" t="s">
        <v>1</v>
      </c>
      <c r="D4" s="209" t="s">
        <v>2</v>
      </c>
      <c r="E4" s="209" t="s">
        <v>3</v>
      </c>
      <c r="F4" s="209" t="s">
        <v>6</v>
      </c>
      <c r="G4" s="209" t="s">
        <v>57</v>
      </c>
      <c r="H4" s="209" t="s">
        <v>58</v>
      </c>
      <c r="I4" s="209" t="s">
        <v>59</v>
      </c>
      <c r="J4" s="209" t="s">
        <v>104</v>
      </c>
      <c r="K4" s="209" t="s">
        <v>105</v>
      </c>
      <c r="L4" s="209" t="s">
        <v>60</v>
      </c>
      <c r="M4" s="209" t="s">
        <v>106</v>
      </c>
      <c r="N4" s="209" t="s">
        <v>107</v>
      </c>
    </row>
    <row r="5" spans="1:14" s="210" customFormat="1" ht="29.25" customHeight="1">
      <c r="A5" s="209">
        <v>1</v>
      </c>
      <c r="B5" s="394" t="s">
        <v>9</v>
      </c>
      <c r="C5" s="396" t="s">
        <v>889</v>
      </c>
      <c r="D5" s="397"/>
      <c r="E5" s="398"/>
      <c r="F5" s="399" t="s">
        <v>888</v>
      </c>
      <c r="G5" s="400"/>
      <c r="H5" s="401"/>
      <c r="I5" s="402" t="s">
        <v>887</v>
      </c>
      <c r="J5" s="403"/>
      <c r="K5" s="404"/>
      <c r="L5" s="402" t="s">
        <v>886</v>
      </c>
      <c r="M5" s="403"/>
      <c r="N5" s="404"/>
    </row>
    <row r="6" spans="1:14" s="210" customFormat="1" ht="15" customHeight="1">
      <c r="A6" s="209">
        <v>2</v>
      </c>
      <c r="B6" s="395"/>
      <c r="C6" s="213" t="s">
        <v>885</v>
      </c>
      <c r="D6" s="213" t="s">
        <v>884</v>
      </c>
      <c r="E6" s="213" t="s">
        <v>883</v>
      </c>
      <c r="F6" s="213" t="s">
        <v>885</v>
      </c>
      <c r="G6" s="213" t="s">
        <v>884</v>
      </c>
      <c r="H6" s="213" t="s">
        <v>883</v>
      </c>
      <c r="I6" s="213" t="s">
        <v>885</v>
      </c>
      <c r="J6" s="213" t="s">
        <v>884</v>
      </c>
      <c r="K6" s="213" t="s">
        <v>883</v>
      </c>
      <c r="L6" s="213" t="s">
        <v>885</v>
      </c>
      <c r="M6" s="213" t="s">
        <v>884</v>
      </c>
      <c r="N6" s="213" t="s">
        <v>883</v>
      </c>
    </row>
    <row r="7" spans="1:14" s="210" customFormat="1" ht="15" customHeight="1">
      <c r="A7" s="209">
        <v>3</v>
      </c>
      <c r="B7" s="211" t="s">
        <v>859</v>
      </c>
      <c r="C7" s="212">
        <v>0</v>
      </c>
      <c r="D7" s="212">
        <v>0</v>
      </c>
      <c r="E7" s="212">
        <f aca="true" t="shared" si="0" ref="E7:E13">C7-D7</f>
        <v>0</v>
      </c>
      <c r="F7" s="212">
        <v>1352010</v>
      </c>
      <c r="G7" s="212">
        <v>0</v>
      </c>
      <c r="H7" s="212">
        <f aca="true" t="shared" si="1" ref="H7:H13">F7-G7</f>
        <v>1352010</v>
      </c>
      <c r="I7" s="212">
        <v>12914603</v>
      </c>
      <c r="J7" s="212">
        <v>0</v>
      </c>
      <c r="K7" s="212">
        <f aca="true" t="shared" si="2" ref="K7:K13">I7-J7</f>
        <v>12914603</v>
      </c>
      <c r="L7" s="212">
        <v>950760</v>
      </c>
      <c r="M7" s="212">
        <v>0</v>
      </c>
      <c r="N7" s="212">
        <f aca="true" t="shared" si="3" ref="N7:N13">L7-M7</f>
        <v>950760</v>
      </c>
    </row>
    <row r="8" spans="1:14" s="210" customFormat="1" ht="15" customHeight="1">
      <c r="A8" s="209">
        <v>4</v>
      </c>
      <c r="B8" s="211" t="s">
        <v>882</v>
      </c>
      <c r="C8" s="212">
        <v>0</v>
      </c>
      <c r="D8" s="212">
        <v>0</v>
      </c>
      <c r="E8" s="212">
        <f t="shared" si="0"/>
        <v>0</v>
      </c>
      <c r="F8" s="212">
        <v>0</v>
      </c>
      <c r="G8" s="212">
        <v>0</v>
      </c>
      <c r="H8" s="212">
        <f t="shared" si="1"/>
        <v>0</v>
      </c>
      <c r="I8" s="212">
        <v>0</v>
      </c>
      <c r="J8" s="212">
        <v>0</v>
      </c>
      <c r="K8" s="212">
        <f t="shared" si="2"/>
        <v>0</v>
      </c>
      <c r="L8" s="212">
        <v>4132020</v>
      </c>
      <c r="M8" s="212">
        <v>0</v>
      </c>
      <c r="N8" s="212">
        <f t="shared" si="3"/>
        <v>4132020</v>
      </c>
    </row>
    <row r="9" spans="1:14" s="210" customFormat="1" ht="15" customHeight="1">
      <c r="A9" s="209">
        <v>5</v>
      </c>
      <c r="B9" s="211" t="s">
        <v>881</v>
      </c>
      <c r="C9" s="212">
        <v>0</v>
      </c>
      <c r="D9" s="212">
        <v>0</v>
      </c>
      <c r="E9" s="212">
        <f t="shared" si="0"/>
        <v>0</v>
      </c>
      <c r="F9" s="212">
        <v>0</v>
      </c>
      <c r="G9" s="212">
        <v>0</v>
      </c>
      <c r="H9" s="212">
        <f t="shared" si="1"/>
        <v>0</v>
      </c>
      <c r="I9" s="212">
        <v>0</v>
      </c>
      <c r="J9" s="212">
        <v>0</v>
      </c>
      <c r="K9" s="212">
        <f t="shared" si="2"/>
        <v>0</v>
      </c>
      <c r="L9" s="212">
        <v>1468133</v>
      </c>
      <c r="M9" s="212">
        <v>0</v>
      </c>
      <c r="N9" s="212">
        <f t="shared" si="3"/>
        <v>1468133</v>
      </c>
    </row>
    <row r="10" spans="1:14" s="210" customFormat="1" ht="15" customHeight="1">
      <c r="A10" s="209">
        <v>6</v>
      </c>
      <c r="B10" s="211" t="s">
        <v>880</v>
      </c>
      <c r="C10" s="212">
        <v>0</v>
      </c>
      <c r="D10" s="212">
        <v>0</v>
      </c>
      <c r="E10" s="212">
        <f t="shared" si="0"/>
        <v>0</v>
      </c>
      <c r="F10" s="212">
        <v>0</v>
      </c>
      <c r="G10" s="212">
        <v>0</v>
      </c>
      <c r="H10" s="212">
        <f t="shared" si="1"/>
        <v>0</v>
      </c>
      <c r="I10" s="212">
        <v>0</v>
      </c>
      <c r="J10" s="212">
        <v>0</v>
      </c>
      <c r="K10" s="212">
        <f t="shared" si="2"/>
        <v>0</v>
      </c>
      <c r="L10" s="220">
        <v>24325012</v>
      </c>
      <c r="M10" s="220">
        <v>0</v>
      </c>
      <c r="N10" s="220">
        <f t="shared" si="3"/>
        <v>24325012</v>
      </c>
    </row>
    <row r="11" spans="1:14" s="210" customFormat="1" ht="15" customHeight="1">
      <c r="A11" s="209">
        <v>7</v>
      </c>
      <c r="B11" s="211" t="s">
        <v>879</v>
      </c>
      <c r="C11" s="212">
        <v>94366612</v>
      </c>
      <c r="D11" s="212">
        <v>0</v>
      </c>
      <c r="E11" s="212">
        <f t="shared" si="0"/>
        <v>94366612</v>
      </c>
      <c r="F11" s="212">
        <v>0</v>
      </c>
      <c r="G11" s="212">
        <v>0</v>
      </c>
      <c r="H11" s="212">
        <f t="shared" si="1"/>
        <v>0</v>
      </c>
      <c r="I11" s="212">
        <v>0</v>
      </c>
      <c r="J11" s="212">
        <v>0</v>
      </c>
      <c r="K11" s="212">
        <f t="shared" si="2"/>
        <v>0</v>
      </c>
      <c r="L11" s="212">
        <v>0</v>
      </c>
      <c r="M11" s="212">
        <v>0</v>
      </c>
      <c r="N11" s="212">
        <f t="shared" si="3"/>
        <v>0</v>
      </c>
    </row>
    <row r="12" spans="1:14" s="210" customFormat="1" ht="15" customHeight="1">
      <c r="A12" s="209">
        <v>8</v>
      </c>
      <c r="B12" s="211" t="s">
        <v>878</v>
      </c>
      <c r="C12" s="212">
        <v>0</v>
      </c>
      <c r="D12" s="212">
        <v>0</v>
      </c>
      <c r="E12" s="212">
        <f t="shared" si="0"/>
        <v>0</v>
      </c>
      <c r="F12" s="212">
        <v>2913625</v>
      </c>
      <c r="G12" s="212">
        <v>0</v>
      </c>
      <c r="H12" s="212">
        <f t="shared" si="1"/>
        <v>2913625</v>
      </c>
      <c r="I12" s="212">
        <v>0</v>
      </c>
      <c r="J12" s="212">
        <v>0</v>
      </c>
      <c r="K12" s="212">
        <f t="shared" si="2"/>
        <v>0</v>
      </c>
      <c r="L12" s="212">
        <v>0</v>
      </c>
      <c r="M12" s="212">
        <v>0</v>
      </c>
      <c r="N12" s="212">
        <f t="shared" si="3"/>
        <v>0</v>
      </c>
    </row>
    <row r="13" spans="1:14" s="210" customFormat="1" ht="15" customHeight="1">
      <c r="A13" s="209">
        <v>9</v>
      </c>
      <c r="B13" s="211" t="s">
        <v>877</v>
      </c>
      <c r="C13" s="212">
        <v>0</v>
      </c>
      <c r="D13" s="212">
        <v>0</v>
      </c>
      <c r="E13" s="212">
        <f t="shared" si="0"/>
        <v>0</v>
      </c>
      <c r="F13" s="212">
        <v>0</v>
      </c>
      <c r="G13" s="212">
        <v>0</v>
      </c>
      <c r="H13" s="212">
        <f t="shared" si="1"/>
        <v>0</v>
      </c>
      <c r="I13" s="212">
        <v>5267191</v>
      </c>
      <c r="J13" s="212">
        <v>0</v>
      </c>
      <c r="K13" s="212">
        <f t="shared" si="2"/>
        <v>5267191</v>
      </c>
      <c r="L13" s="212">
        <v>2364253</v>
      </c>
      <c r="M13" s="212">
        <v>0</v>
      </c>
      <c r="N13" s="212">
        <f t="shared" si="3"/>
        <v>2364253</v>
      </c>
    </row>
    <row r="14" spans="1:14" s="210" customFormat="1" ht="15" customHeight="1">
      <c r="A14" s="209">
        <v>10</v>
      </c>
      <c r="B14" s="213" t="s">
        <v>876</v>
      </c>
      <c r="C14" s="221">
        <f aca="true" t="shared" si="4" ref="C14:N14">SUM(C7:C13)</f>
        <v>94366612</v>
      </c>
      <c r="D14" s="221">
        <f t="shared" si="4"/>
        <v>0</v>
      </c>
      <c r="E14" s="221">
        <f t="shared" si="4"/>
        <v>94366612</v>
      </c>
      <c r="F14" s="221">
        <f t="shared" si="4"/>
        <v>4265635</v>
      </c>
      <c r="G14" s="221">
        <f t="shared" si="4"/>
        <v>0</v>
      </c>
      <c r="H14" s="221">
        <f t="shared" si="4"/>
        <v>4265635</v>
      </c>
      <c r="I14" s="221">
        <f t="shared" si="4"/>
        <v>18181794</v>
      </c>
      <c r="J14" s="221">
        <f t="shared" si="4"/>
        <v>0</v>
      </c>
      <c r="K14" s="221">
        <f t="shared" si="4"/>
        <v>18181794</v>
      </c>
      <c r="L14" s="223">
        <f t="shared" si="4"/>
        <v>33240178</v>
      </c>
      <c r="M14" s="221">
        <f t="shared" si="4"/>
        <v>0</v>
      </c>
      <c r="N14" s="223">
        <f t="shared" si="4"/>
        <v>33240178</v>
      </c>
    </row>
    <row r="15" spans="1:14" s="210" customFormat="1" ht="15" customHeight="1">
      <c r="A15" s="209">
        <v>11</v>
      </c>
      <c r="B15" s="213" t="s">
        <v>858</v>
      </c>
      <c r="C15" s="221">
        <v>0</v>
      </c>
      <c r="D15" s="221">
        <v>0</v>
      </c>
      <c r="E15" s="221">
        <f>C15-D15</f>
        <v>0</v>
      </c>
      <c r="F15" s="221">
        <v>3141024</v>
      </c>
      <c r="G15" s="221">
        <v>784711</v>
      </c>
      <c r="H15" s="221">
        <f>F15-G15</f>
        <v>2356313</v>
      </c>
      <c r="I15" s="221">
        <v>127016097</v>
      </c>
      <c r="J15" s="221">
        <v>30282450</v>
      </c>
      <c r="K15" s="221">
        <f>I15-J15</f>
        <v>96733647</v>
      </c>
      <c r="L15" s="221">
        <v>2338832</v>
      </c>
      <c r="M15" s="221">
        <v>1603740</v>
      </c>
      <c r="N15" s="221">
        <f>L15-M15</f>
        <v>735092</v>
      </c>
    </row>
    <row r="16" spans="1:14" s="210" customFormat="1" ht="15" customHeight="1">
      <c r="A16" s="209">
        <v>12</v>
      </c>
      <c r="B16" s="213" t="s">
        <v>875</v>
      </c>
      <c r="C16" s="223">
        <v>392776551</v>
      </c>
      <c r="D16" s="221">
        <v>116549982</v>
      </c>
      <c r="E16" s="223">
        <f>C16-D16</f>
        <v>276226569</v>
      </c>
      <c r="F16" s="221">
        <v>0</v>
      </c>
      <c r="G16" s="221">
        <v>0</v>
      </c>
      <c r="H16" s="221">
        <f>F16-G16</f>
        <v>0</v>
      </c>
      <c r="I16" s="221">
        <v>35069352</v>
      </c>
      <c r="J16" s="221">
        <v>16141466</v>
      </c>
      <c r="K16" s="221">
        <f>I16-J16</f>
        <v>18927886</v>
      </c>
      <c r="L16" s="222">
        <v>4458740</v>
      </c>
      <c r="M16" s="222">
        <v>575270</v>
      </c>
      <c r="N16" s="221">
        <f>L16-M16</f>
        <v>3883470</v>
      </c>
    </row>
    <row r="17" spans="1:14" s="210" customFormat="1" ht="15" customHeight="1">
      <c r="A17" s="209">
        <v>13</v>
      </c>
      <c r="B17" s="219" t="s">
        <v>874</v>
      </c>
      <c r="C17" s="217">
        <f aca="true" t="shared" si="5" ref="C17:N17">SUM(C14:C16)</f>
        <v>487143163</v>
      </c>
      <c r="D17" s="218">
        <f t="shared" si="5"/>
        <v>116549982</v>
      </c>
      <c r="E17" s="218">
        <f t="shared" si="5"/>
        <v>370593181</v>
      </c>
      <c r="F17" s="218">
        <f t="shared" si="5"/>
        <v>7406659</v>
      </c>
      <c r="G17" s="218">
        <f t="shared" si="5"/>
        <v>784711</v>
      </c>
      <c r="H17" s="218">
        <f t="shared" si="5"/>
        <v>6621948</v>
      </c>
      <c r="I17" s="218">
        <f t="shared" si="5"/>
        <v>180267243</v>
      </c>
      <c r="J17" s="218">
        <f t="shared" si="5"/>
        <v>46423916</v>
      </c>
      <c r="K17" s="218">
        <f t="shared" si="5"/>
        <v>133843327</v>
      </c>
      <c r="L17" s="217">
        <f t="shared" si="5"/>
        <v>40037750</v>
      </c>
      <c r="M17" s="217">
        <f t="shared" si="5"/>
        <v>2179010</v>
      </c>
      <c r="N17" s="217">
        <f t="shared" si="5"/>
        <v>37858740</v>
      </c>
    </row>
    <row r="18" spans="1:14" s="210" customFormat="1" ht="15" customHeight="1">
      <c r="A18" s="209">
        <v>14</v>
      </c>
      <c r="B18" s="211" t="s">
        <v>873</v>
      </c>
      <c r="C18" s="211">
        <v>0</v>
      </c>
      <c r="D18" s="211">
        <v>0</v>
      </c>
      <c r="E18" s="211">
        <v>0</v>
      </c>
      <c r="F18" s="211">
        <v>0</v>
      </c>
      <c r="G18" s="211">
        <v>0</v>
      </c>
      <c r="H18" s="211">
        <v>0</v>
      </c>
      <c r="I18" s="211">
        <v>0</v>
      </c>
      <c r="J18" s="211">
        <v>0</v>
      </c>
      <c r="K18" s="211">
        <v>0</v>
      </c>
      <c r="L18" s="212">
        <v>0</v>
      </c>
      <c r="M18" s="212">
        <v>0</v>
      </c>
      <c r="N18" s="211">
        <f>L18-M18</f>
        <v>0</v>
      </c>
    </row>
    <row r="19" spans="1:14" s="210" customFormat="1" ht="15" customHeight="1">
      <c r="A19" s="209">
        <v>15</v>
      </c>
      <c r="B19" s="211" t="s">
        <v>872</v>
      </c>
      <c r="C19" s="211">
        <v>0</v>
      </c>
      <c r="D19" s="211">
        <v>0</v>
      </c>
      <c r="E19" s="211">
        <v>0</v>
      </c>
      <c r="F19" s="211">
        <v>0</v>
      </c>
      <c r="G19" s="211">
        <v>0</v>
      </c>
      <c r="H19" s="211">
        <v>0</v>
      </c>
      <c r="I19" s="211">
        <v>0</v>
      </c>
      <c r="J19" s="211">
        <v>0</v>
      </c>
      <c r="K19" s="211">
        <v>0</v>
      </c>
      <c r="L19" s="212">
        <v>1008421</v>
      </c>
      <c r="M19" s="212">
        <v>1008421</v>
      </c>
      <c r="N19" s="211">
        <f>L19-M19</f>
        <v>0</v>
      </c>
    </row>
    <row r="20" spans="1:14" s="210" customFormat="1" ht="15" customHeight="1">
      <c r="A20" s="209">
        <v>16</v>
      </c>
      <c r="B20" s="211" t="s">
        <v>871</v>
      </c>
      <c r="C20" s="211">
        <v>0</v>
      </c>
      <c r="D20" s="211">
        <v>0</v>
      </c>
      <c r="E20" s="211">
        <v>0</v>
      </c>
      <c r="F20" s="211">
        <v>0</v>
      </c>
      <c r="G20" s="211">
        <v>0</v>
      </c>
      <c r="H20" s="211">
        <v>0</v>
      </c>
      <c r="I20" s="211">
        <v>0</v>
      </c>
      <c r="J20" s="211">
        <v>0</v>
      </c>
      <c r="K20" s="211">
        <f>I20-J20</f>
        <v>0</v>
      </c>
      <c r="L20" s="212">
        <v>14383848</v>
      </c>
      <c r="M20" s="212">
        <v>4957248</v>
      </c>
      <c r="N20" s="212">
        <f>L20-M20</f>
        <v>9426600</v>
      </c>
    </row>
    <row r="21" spans="1:14" s="210" customFormat="1" ht="15" customHeight="1">
      <c r="A21" s="209">
        <v>17</v>
      </c>
      <c r="B21" s="211" t="s">
        <v>870</v>
      </c>
      <c r="C21" s="211">
        <v>0</v>
      </c>
      <c r="D21" s="211">
        <v>0</v>
      </c>
      <c r="E21" s="211">
        <v>0</v>
      </c>
      <c r="F21" s="211">
        <v>0</v>
      </c>
      <c r="G21" s="211">
        <v>0</v>
      </c>
      <c r="H21" s="211">
        <v>0</v>
      </c>
      <c r="I21" s="211">
        <v>881322</v>
      </c>
      <c r="J21" s="211">
        <v>881322</v>
      </c>
      <c r="K21" s="211">
        <v>0</v>
      </c>
      <c r="L21" s="220">
        <v>14629571</v>
      </c>
      <c r="M21" s="220">
        <v>14629571</v>
      </c>
      <c r="N21" s="211">
        <v>0</v>
      </c>
    </row>
    <row r="22" spans="1:14" s="210" customFormat="1" ht="15" customHeight="1">
      <c r="A22" s="209">
        <v>18</v>
      </c>
      <c r="B22" s="219" t="s">
        <v>869</v>
      </c>
      <c r="C22" s="219">
        <f aca="true" t="shared" si="6" ref="C22:N22">SUM(C18:C21)</f>
        <v>0</v>
      </c>
      <c r="D22" s="219">
        <f t="shared" si="6"/>
        <v>0</v>
      </c>
      <c r="E22" s="219">
        <f t="shared" si="6"/>
        <v>0</v>
      </c>
      <c r="F22" s="219">
        <f t="shared" si="6"/>
        <v>0</v>
      </c>
      <c r="G22" s="219">
        <f t="shared" si="6"/>
        <v>0</v>
      </c>
      <c r="H22" s="219">
        <f t="shared" si="6"/>
        <v>0</v>
      </c>
      <c r="I22" s="219">
        <f t="shared" si="6"/>
        <v>881322</v>
      </c>
      <c r="J22" s="219">
        <f t="shared" si="6"/>
        <v>881322</v>
      </c>
      <c r="K22" s="219">
        <f t="shared" si="6"/>
        <v>0</v>
      </c>
      <c r="L22" s="217">
        <f t="shared" si="6"/>
        <v>30021840</v>
      </c>
      <c r="M22" s="217">
        <f t="shared" si="6"/>
        <v>20595240</v>
      </c>
      <c r="N22" s="218">
        <f t="shared" si="6"/>
        <v>9426600</v>
      </c>
    </row>
    <row r="23" spans="1:14" s="210" customFormat="1" ht="15" customHeight="1">
      <c r="A23" s="209">
        <v>19</v>
      </c>
      <c r="B23" s="211" t="s">
        <v>868</v>
      </c>
      <c r="C23" s="211">
        <v>0</v>
      </c>
      <c r="D23" s="211">
        <v>0</v>
      </c>
      <c r="E23" s="211">
        <v>0</v>
      </c>
      <c r="F23" s="211">
        <v>0</v>
      </c>
      <c r="G23" s="211">
        <v>0</v>
      </c>
      <c r="H23" s="211">
        <v>0</v>
      </c>
      <c r="I23" s="211">
        <v>0</v>
      </c>
      <c r="J23" s="211">
        <v>0</v>
      </c>
      <c r="K23" s="211">
        <v>0</v>
      </c>
      <c r="L23" s="220">
        <v>10950000</v>
      </c>
      <c r="M23" s="212">
        <v>3169397</v>
      </c>
      <c r="N23" s="212">
        <f>L23-M23</f>
        <v>7780603</v>
      </c>
    </row>
    <row r="24" spans="1:14" s="210" customFormat="1" ht="15" customHeight="1">
      <c r="A24" s="209">
        <v>20</v>
      </c>
      <c r="B24" s="211" t="s">
        <v>867</v>
      </c>
      <c r="C24" s="211">
        <v>0</v>
      </c>
      <c r="D24" s="211">
        <v>0</v>
      </c>
      <c r="E24" s="211">
        <v>0</v>
      </c>
      <c r="F24" s="211">
        <v>0</v>
      </c>
      <c r="G24" s="211">
        <v>0</v>
      </c>
      <c r="H24" s="211">
        <v>0</v>
      </c>
      <c r="I24" s="211">
        <v>4049</v>
      </c>
      <c r="J24" s="211">
        <v>4049</v>
      </c>
      <c r="K24" s="211">
        <v>0</v>
      </c>
      <c r="L24" s="220">
        <v>5084479</v>
      </c>
      <c r="M24" s="212">
        <v>5084479</v>
      </c>
      <c r="N24" s="212">
        <f>L24-M24</f>
        <v>0</v>
      </c>
    </row>
    <row r="25" spans="1:14" s="210" customFormat="1" ht="15" customHeight="1">
      <c r="A25" s="209">
        <v>21</v>
      </c>
      <c r="B25" s="219" t="s">
        <v>866</v>
      </c>
      <c r="C25" s="219">
        <f aca="true" t="shared" si="7" ref="C25:H25">C23</f>
        <v>0</v>
      </c>
      <c r="D25" s="219">
        <f t="shared" si="7"/>
        <v>0</v>
      </c>
      <c r="E25" s="219">
        <f t="shared" si="7"/>
        <v>0</v>
      </c>
      <c r="F25" s="219">
        <f t="shared" si="7"/>
        <v>0</v>
      </c>
      <c r="G25" s="219">
        <f t="shared" si="7"/>
        <v>0</v>
      </c>
      <c r="H25" s="219">
        <f t="shared" si="7"/>
        <v>0</v>
      </c>
      <c r="I25" s="219">
        <f aca="true" t="shared" si="8" ref="I25:N25">SUM(I23:I24)</f>
        <v>4049</v>
      </c>
      <c r="J25" s="219">
        <f t="shared" si="8"/>
        <v>4049</v>
      </c>
      <c r="K25" s="219">
        <f t="shared" si="8"/>
        <v>0</v>
      </c>
      <c r="L25" s="217">
        <f t="shared" si="8"/>
        <v>16034479</v>
      </c>
      <c r="M25" s="218">
        <f t="shared" si="8"/>
        <v>8253876</v>
      </c>
      <c r="N25" s="218">
        <f t="shared" si="8"/>
        <v>7780603</v>
      </c>
    </row>
    <row r="26" spans="1:14" s="210" customFormat="1" ht="15" customHeight="1">
      <c r="A26" s="209">
        <v>22</v>
      </c>
      <c r="B26" s="213" t="s">
        <v>865</v>
      </c>
      <c r="C26" s="213"/>
      <c r="D26" s="213"/>
      <c r="E26" s="213"/>
      <c r="F26" s="211"/>
      <c r="G26" s="211"/>
      <c r="H26" s="211"/>
      <c r="I26" s="211"/>
      <c r="J26" s="211"/>
      <c r="K26" s="211"/>
      <c r="L26" s="211"/>
      <c r="M26" s="211"/>
      <c r="N26" s="211"/>
    </row>
    <row r="27" spans="1:14" s="210" customFormat="1" ht="15" customHeight="1">
      <c r="A27" s="209">
        <v>23</v>
      </c>
      <c r="B27" s="211" t="s">
        <v>864</v>
      </c>
      <c r="C27" s="211">
        <v>0</v>
      </c>
      <c r="D27" s="211">
        <v>0</v>
      </c>
      <c r="E27" s="211">
        <f>C27-D27</f>
        <v>0</v>
      </c>
      <c r="F27" s="211">
        <v>0</v>
      </c>
      <c r="G27" s="211">
        <v>0</v>
      </c>
      <c r="H27" s="211">
        <v>0</v>
      </c>
      <c r="I27" s="212">
        <v>220705506</v>
      </c>
      <c r="J27" s="212">
        <v>13848006</v>
      </c>
      <c r="K27" s="212">
        <f>I27-J27</f>
        <v>206857500</v>
      </c>
      <c r="L27" s="211">
        <v>0</v>
      </c>
      <c r="M27" s="211">
        <v>0</v>
      </c>
      <c r="N27" s="211">
        <v>0</v>
      </c>
    </row>
    <row r="28" spans="1:14" s="210" customFormat="1" ht="15" customHeight="1">
      <c r="A28" s="209">
        <v>24</v>
      </c>
      <c r="B28" s="211" t="s">
        <v>863</v>
      </c>
      <c r="C28" s="211">
        <v>0</v>
      </c>
      <c r="D28" s="211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6035255</v>
      </c>
      <c r="J28" s="211">
        <v>2310268</v>
      </c>
      <c r="K28" s="211">
        <f>I28-J28</f>
        <v>3724987</v>
      </c>
      <c r="L28" s="211">
        <v>0</v>
      </c>
      <c r="M28" s="211">
        <v>0</v>
      </c>
      <c r="N28" s="211">
        <f>L28-M28</f>
        <v>0</v>
      </c>
    </row>
    <row r="29" spans="1:14" s="210" customFormat="1" ht="15" customHeight="1">
      <c r="A29" s="209">
        <v>25</v>
      </c>
      <c r="B29" s="219" t="s">
        <v>862</v>
      </c>
      <c r="C29" s="219">
        <f aca="true" t="shared" si="9" ref="C29:N29">SUM(C27:C28)</f>
        <v>0</v>
      </c>
      <c r="D29" s="219">
        <f t="shared" si="9"/>
        <v>0</v>
      </c>
      <c r="E29" s="219">
        <f t="shared" si="9"/>
        <v>0</v>
      </c>
      <c r="F29" s="219">
        <f t="shared" si="9"/>
        <v>0</v>
      </c>
      <c r="G29" s="219">
        <f t="shared" si="9"/>
        <v>0</v>
      </c>
      <c r="H29" s="219">
        <f t="shared" si="9"/>
        <v>0</v>
      </c>
      <c r="I29" s="218">
        <f t="shared" si="9"/>
        <v>226740761</v>
      </c>
      <c r="J29" s="218">
        <f t="shared" si="9"/>
        <v>16158274</v>
      </c>
      <c r="K29" s="218">
        <f t="shared" si="9"/>
        <v>210582487</v>
      </c>
      <c r="L29" s="219">
        <f t="shared" si="9"/>
        <v>0</v>
      </c>
      <c r="M29" s="219">
        <f t="shared" si="9"/>
        <v>0</v>
      </c>
      <c r="N29" s="219">
        <f t="shared" si="9"/>
        <v>0</v>
      </c>
    </row>
    <row r="30" spans="1:16" s="210" customFormat="1" ht="15" customHeight="1">
      <c r="A30" s="209">
        <v>26</v>
      </c>
      <c r="B30" s="219" t="s">
        <v>861</v>
      </c>
      <c r="C30" s="217">
        <f aca="true" t="shared" si="10" ref="C30:N30">C17+C22+C25+C29</f>
        <v>487143163</v>
      </c>
      <c r="D30" s="218">
        <f t="shared" si="10"/>
        <v>116549982</v>
      </c>
      <c r="E30" s="217">
        <f t="shared" si="10"/>
        <v>370593181</v>
      </c>
      <c r="F30" s="218">
        <f t="shared" si="10"/>
        <v>7406659</v>
      </c>
      <c r="G30" s="218">
        <f t="shared" si="10"/>
        <v>784711</v>
      </c>
      <c r="H30" s="218">
        <f t="shared" si="10"/>
        <v>6621948</v>
      </c>
      <c r="I30" s="218">
        <f t="shared" si="10"/>
        <v>407893375</v>
      </c>
      <c r="J30" s="218">
        <f t="shared" si="10"/>
        <v>63467561</v>
      </c>
      <c r="K30" s="218">
        <f t="shared" si="10"/>
        <v>344425814</v>
      </c>
      <c r="L30" s="217">
        <f t="shared" si="10"/>
        <v>86094069</v>
      </c>
      <c r="M30" s="217">
        <f t="shared" si="10"/>
        <v>31028126</v>
      </c>
      <c r="N30" s="217">
        <f t="shared" si="10"/>
        <v>55065943</v>
      </c>
      <c r="P30" s="216"/>
    </row>
    <row r="31" spans="1:14" ht="12.75">
      <c r="A31" s="209">
        <v>27</v>
      </c>
      <c r="B31" s="215" t="s">
        <v>860</v>
      </c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</row>
    <row r="32" spans="1:14" s="210" customFormat="1" ht="12">
      <c r="A32" s="209">
        <v>28</v>
      </c>
      <c r="B32" s="211" t="s">
        <v>859</v>
      </c>
      <c r="C32" s="211"/>
      <c r="D32" s="211"/>
      <c r="E32" s="211"/>
      <c r="F32" s="212">
        <v>2143260</v>
      </c>
      <c r="G32" s="212">
        <v>0</v>
      </c>
      <c r="H32" s="212">
        <v>2143260</v>
      </c>
      <c r="I32" s="211"/>
      <c r="J32" s="211"/>
      <c r="K32" s="211"/>
      <c r="L32" s="211"/>
      <c r="M32" s="211"/>
      <c r="N32" s="211"/>
    </row>
    <row r="33" spans="1:14" s="210" customFormat="1" ht="12">
      <c r="A33" s="209">
        <v>29</v>
      </c>
      <c r="B33" s="213" t="s">
        <v>858</v>
      </c>
      <c r="C33" s="211"/>
      <c r="D33" s="211"/>
      <c r="E33" s="211"/>
      <c r="F33" s="212">
        <v>37570196</v>
      </c>
      <c r="G33" s="212">
        <v>0</v>
      </c>
      <c r="H33" s="212">
        <v>37570196</v>
      </c>
      <c r="I33" s="211"/>
      <c r="J33" s="211"/>
      <c r="K33" s="211"/>
      <c r="L33" s="211"/>
      <c r="M33" s="211"/>
      <c r="N33" s="211"/>
    </row>
    <row r="34" spans="1:14" s="210" customFormat="1" ht="12">
      <c r="A34" s="209">
        <v>30</v>
      </c>
      <c r="B34" s="213" t="s">
        <v>892</v>
      </c>
      <c r="C34" s="211"/>
      <c r="D34" s="211"/>
      <c r="E34" s="211"/>
      <c r="F34" s="212">
        <v>7732017</v>
      </c>
      <c r="G34" s="212">
        <v>0</v>
      </c>
      <c r="H34" s="212">
        <v>7732017</v>
      </c>
      <c r="I34" s="211"/>
      <c r="J34" s="211"/>
      <c r="K34" s="211"/>
      <c r="L34" s="211"/>
      <c r="M34" s="211"/>
      <c r="N34" s="211"/>
    </row>
    <row r="35" spans="1:14" s="205" customFormat="1" ht="36">
      <c r="A35" s="209">
        <v>31</v>
      </c>
      <c r="B35" s="208" t="s">
        <v>857</v>
      </c>
      <c r="C35" s="206">
        <f>SUM(C32:C33)</f>
        <v>0</v>
      </c>
      <c r="D35" s="206">
        <f>SUM(D32:D33)</f>
        <v>0</v>
      </c>
      <c r="E35" s="206">
        <f>SUM(E32:E33)</f>
        <v>0</v>
      </c>
      <c r="F35" s="207">
        <f>SUM(F32:F34)</f>
        <v>47445473</v>
      </c>
      <c r="G35" s="207">
        <f>SUM(G32:G34)</f>
        <v>0</v>
      </c>
      <c r="H35" s="207">
        <f>SUM(H32:H34)</f>
        <v>47445473</v>
      </c>
      <c r="I35" s="206">
        <f aca="true" t="shared" si="11" ref="I35:N35">SUM(I32:I33)</f>
        <v>0</v>
      </c>
      <c r="J35" s="206">
        <f t="shared" si="11"/>
        <v>0</v>
      </c>
      <c r="K35" s="206">
        <f t="shared" si="11"/>
        <v>0</v>
      </c>
      <c r="L35" s="206">
        <f t="shared" si="11"/>
        <v>0</v>
      </c>
      <c r="M35" s="206">
        <f t="shared" si="11"/>
        <v>0</v>
      </c>
      <c r="N35" s="206">
        <f t="shared" si="11"/>
        <v>0</v>
      </c>
    </row>
  </sheetData>
  <sheetProtection/>
  <mergeCells count="7">
    <mergeCell ref="A1:N1"/>
    <mergeCell ref="A2:N2"/>
    <mergeCell ref="B5:B6"/>
    <mergeCell ref="C5:E5"/>
    <mergeCell ref="F5:H5"/>
    <mergeCell ref="I5:K5"/>
    <mergeCell ref="L5:N5"/>
  </mergeCells>
  <printOptions/>
  <pageMargins left="0.1968503937007874" right="0.15748031496062992" top="0.7874015748031497" bottom="0.4724409448818898" header="0.5118110236220472" footer="0.31496062992125984"/>
  <pageSetup fitToHeight="1" fitToWidth="1" horizontalDpi="600" verticalDpi="600" orientation="landscape" paperSize="9" scale="78" r:id="rId1"/>
  <headerFooter alignWithMargins="0">
    <oddHeader>&amp;R&amp;"Arial,Normál"&amp;10 3. számú kimutatás</oddHeader>
    <oddFooter>&amp;L&amp;B&amp;C&amp;R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1">
      <selection activeCell="E6" sqref="E6"/>
    </sheetView>
  </sheetViews>
  <sheetFormatPr defaultColWidth="9.140625" defaultRowHeight="15"/>
  <cols>
    <col min="1" max="1" width="5.7109375" style="228" customWidth="1"/>
    <col min="2" max="2" width="39.421875" style="227" customWidth="1"/>
    <col min="3" max="3" width="16.421875" style="226" bestFit="1" customWidth="1"/>
    <col min="4" max="4" width="16.140625" style="226" customWidth="1"/>
    <col min="5" max="5" width="14.140625" style="226" customWidth="1"/>
    <col min="6" max="16384" width="9.140625" style="226" customWidth="1"/>
  </cols>
  <sheetData>
    <row r="1" spans="1:8" s="251" customFormat="1" ht="17.25" customHeight="1">
      <c r="A1" s="405" t="s">
        <v>975</v>
      </c>
      <c r="B1" s="405"/>
      <c r="C1" s="405"/>
      <c r="D1" s="405"/>
      <c r="E1" s="405"/>
      <c r="F1" s="252"/>
      <c r="G1" s="252"/>
      <c r="H1" s="252"/>
    </row>
    <row r="2" spans="1:8" s="251" customFormat="1" ht="17.25" customHeight="1">
      <c r="A2" s="405" t="s">
        <v>974</v>
      </c>
      <c r="B2" s="405"/>
      <c r="C2" s="405"/>
      <c r="D2" s="405"/>
      <c r="E2" s="405"/>
      <c r="F2" s="252"/>
      <c r="G2" s="252"/>
      <c r="H2" s="252"/>
    </row>
    <row r="3" spans="1:8" s="251" customFormat="1" ht="17.25" customHeight="1">
      <c r="A3" s="405" t="s">
        <v>973</v>
      </c>
      <c r="B3" s="405"/>
      <c r="C3" s="405"/>
      <c r="D3" s="405"/>
      <c r="E3" s="405"/>
      <c r="F3" s="252"/>
      <c r="G3" s="252"/>
      <c r="H3" s="252"/>
    </row>
    <row r="4" spans="1:8" s="251" customFormat="1" ht="17.25" customHeight="1">
      <c r="A4" s="228"/>
      <c r="B4" s="253"/>
      <c r="C4" s="252"/>
      <c r="D4" s="252"/>
      <c r="E4" s="252"/>
      <c r="F4" s="252"/>
      <c r="G4" s="252"/>
      <c r="H4" s="252"/>
    </row>
    <row r="5" spans="1:5" s="228" customFormat="1" ht="13.5" customHeight="1">
      <c r="A5" s="250"/>
      <c r="B5" s="249" t="s">
        <v>0</v>
      </c>
      <c r="C5" s="232" t="s">
        <v>1</v>
      </c>
      <c r="D5" s="232" t="s">
        <v>2</v>
      </c>
      <c r="E5" s="232" t="s">
        <v>3</v>
      </c>
    </row>
    <row r="6" spans="1:5" s="245" customFormat="1" ht="15.75">
      <c r="A6" s="232">
        <v>1</v>
      </c>
      <c r="B6" s="248" t="s">
        <v>9</v>
      </c>
      <c r="C6" s="247" t="s">
        <v>885</v>
      </c>
      <c r="D6" s="246" t="s">
        <v>972</v>
      </c>
      <c r="E6" s="246" t="s">
        <v>883</v>
      </c>
    </row>
    <row r="7" spans="1:5" ht="19.5" customHeight="1">
      <c r="A7" s="232">
        <v>2</v>
      </c>
      <c r="B7" s="231" t="s">
        <v>971</v>
      </c>
      <c r="C7" s="237"/>
      <c r="D7" s="237"/>
      <c r="E7" s="237"/>
    </row>
    <row r="8" spans="1:5" ht="15.75">
      <c r="A8" s="232">
        <v>3</v>
      </c>
      <c r="B8" s="231" t="s">
        <v>970</v>
      </c>
      <c r="C8" s="230"/>
      <c r="D8" s="230"/>
      <c r="E8" s="244"/>
    </row>
    <row r="9" spans="1:5" ht="15.75">
      <c r="A9" s="232">
        <v>4</v>
      </c>
      <c r="B9" s="231" t="s">
        <v>886</v>
      </c>
      <c r="C9" s="243"/>
      <c r="D9" s="243"/>
      <c r="E9" s="243"/>
    </row>
    <row r="10" spans="1:5" ht="15.75">
      <c r="A10" s="232">
        <v>5</v>
      </c>
      <c r="B10" s="234" t="s">
        <v>969</v>
      </c>
      <c r="C10" s="233">
        <v>588000</v>
      </c>
      <c r="D10" s="233">
        <v>571125</v>
      </c>
      <c r="E10" s="235">
        <f aca="true" t="shared" si="0" ref="E10:E25">C10-D10</f>
        <v>16875</v>
      </c>
    </row>
    <row r="11" spans="1:5" ht="15.75">
      <c r="A11" s="232">
        <v>6</v>
      </c>
      <c r="B11" s="234" t="s">
        <v>968</v>
      </c>
      <c r="C11" s="233">
        <v>175000</v>
      </c>
      <c r="D11" s="233">
        <v>163929</v>
      </c>
      <c r="E11" s="235">
        <f t="shared" si="0"/>
        <v>11071</v>
      </c>
    </row>
    <row r="12" spans="1:5" ht="15.75">
      <c r="A12" s="232">
        <v>7</v>
      </c>
      <c r="B12" s="234" t="s">
        <v>967</v>
      </c>
      <c r="C12" s="233">
        <v>269965</v>
      </c>
      <c r="D12" s="233">
        <v>244828</v>
      </c>
      <c r="E12" s="235">
        <f t="shared" si="0"/>
        <v>25137</v>
      </c>
    </row>
    <row r="13" spans="1:5" ht="15.75">
      <c r="A13" s="232">
        <v>8</v>
      </c>
      <c r="B13" s="234" t="s">
        <v>966</v>
      </c>
      <c r="C13" s="233">
        <v>1118750</v>
      </c>
      <c r="D13" s="233">
        <v>1003090</v>
      </c>
      <c r="E13" s="235">
        <f t="shared" si="0"/>
        <v>115660</v>
      </c>
    </row>
    <row r="14" spans="1:5" ht="15.75">
      <c r="A14" s="232">
        <v>9</v>
      </c>
      <c r="B14" s="234" t="s">
        <v>965</v>
      </c>
      <c r="C14" s="233">
        <v>136220</v>
      </c>
      <c r="D14" s="233">
        <v>121597</v>
      </c>
      <c r="E14" s="235">
        <f t="shared" si="0"/>
        <v>14623</v>
      </c>
    </row>
    <row r="15" spans="1:5" ht="15.75">
      <c r="A15" s="232">
        <v>10</v>
      </c>
      <c r="B15" s="234" t="s">
        <v>964</v>
      </c>
      <c r="C15" s="233">
        <v>200410</v>
      </c>
      <c r="D15" s="233">
        <v>178898</v>
      </c>
      <c r="E15" s="235">
        <f t="shared" si="0"/>
        <v>21512</v>
      </c>
    </row>
    <row r="16" spans="1:5" ht="15.75">
      <c r="A16" s="232">
        <v>11</v>
      </c>
      <c r="B16" s="234" t="s">
        <v>963</v>
      </c>
      <c r="C16" s="233">
        <v>257250</v>
      </c>
      <c r="D16" s="233">
        <v>229635</v>
      </c>
      <c r="E16" s="235">
        <f t="shared" si="0"/>
        <v>27615</v>
      </c>
    </row>
    <row r="17" spans="1:5" ht="15.75">
      <c r="A17" s="232">
        <v>12</v>
      </c>
      <c r="B17" s="234" t="s">
        <v>962</v>
      </c>
      <c r="C17" s="233">
        <v>392000</v>
      </c>
      <c r="D17" s="233">
        <v>349916</v>
      </c>
      <c r="E17" s="235">
        <f t="shared" si="0"/>
        <v>42084</v>
      </c>
    </row>
    <row r="18" spans="1:5" ht="15.75">
      <c r="A18" s="232">
        <v>13</v>
      </c>
      <c r="B18" s="234" t="s">
        <v>961</v>
      </c>
      <c r="C18" s="233">
        <v>375708</v>
      </c>
      <c r="D18" s="233">
        <v>321042</v>
      </c>
      <c r="E18" s="235">
        <f t="shared" si="0"/>
        <v>54666</v>
      </c>
    </row>
    <row r="19" spans="1:5" ht="15.75">
      <c r="A19" s="232">
        <v>14</v>
      </c>
      <c r="B19" s="234" t="s">
        <v>960</v>
      </c>
      <c r="C19" s="233">
        <v>149832</v>
      </c>
      <c r="D19" s="233">
        <v>110356</v>
      </c>
      <c r="E19" s="235">
        <f t="shared" si="0"/>
        <v>39476</v>
      </c>
    </row>
    <row r="20" spans="1:5" ht="15.75">
      <c r="A20" s="232">
        <v>15</v>
      </c>
      <c r="B20" s="234" t="s">
        <v>959</v>
      </c>
      <c r="C20" s="233">
        <v>659363</v>
      </c>
      <c r="D20" s="233">
        <v>385831</v>
      </c>
      <c r="E20" s="235">
        <f t="shared" si="0"/>
        <v>273532</v>
      </c>
    </row>
    <row r="21" spans="1:5" ht="15.75">
      <c r="A21" s="232">
        <v>16</v>
      </c>
      <c r="B21" s="234" t="s">
        <v>958</v>
      </c>
      <c r="C21" s="233">
        <v>115570</v>
      </c>
      <c r="D21" s="233">
        <v>41551</v>
      </c>
      <c r="E21" s="235">
        <f t="shared" si="0"/>
        <v>74019</v>
      </c>
    </row>
    <row r="22" spans="1:5" ht="15.75">
      <c r="A22" s="232">
        <v>17</v>
      </c>
      <c r="B22" s="234" t="s">
        <v>957</v>
      </c>
      <c r="C22" s="233">
        <v>450000</v>
      </c>
      <c r="D22" s="233">
        <v>70972</v>
      </c>
      <c r="E22" s="235">
        <f t="shared" si="0"/>
        <v>379028</v>
      </c>
    </row>
    <row r="23" spans="1:5" ht="15.75">
      <c r="A23" s="232">
        <v>18</v>
      </c>
      <c r="B23" s="234" t="s">
        <v>956</v>
      </c>
      <c r="C23" s="233">
        <v>5350000</v>
      </c>
      <c r="D23" s="233">
        <v>767249</v>
      </c>
      <c r="E23" s="235">
        <f t="shared" si="0"/>
        <v>4582751</v>
      </c>
    </row>
    <row r="24" spans="1:5" ht="15.75">
      <c r="A24" s="232">
        <v>19</v>
      </c>
      <c r="B24" s="234" t="s">
        <v>955</v>
      </c>
      <c r="C24" s="233">
        <v>2999000</v>
      </c>
      <c r="D24" s="233">
        <v>294271</v>
      </c>
      <c r="E24" s="235">
        <f t="shared" si="0"/>
        <v>2704729</v>
      </c>
    </row>
    <row r="25" spans="1:5" ht="15.75">
      <c r="A25" s="232">
        <v>20</v>
      </c>
      <c r="B25" s="234" t="s">
        <v>954</v>
      </c>
      <c r="C25" s="233">
        <v>1146780</v>
      </c>
      <c r="D25" s="233">
        <v>102958</v>
      </c>
      <c r="E25" s="235">
        <f t="shared" si="0"/>
        <v>1043822</v>
      </c>
    </row>
    <row r="26" spans="1:5" ht="20.25" customHeight="1">
      <c r="A26" s="232">
        <v>21</v>
      </c>
      <c r="B26" s="240" t="s">
        <v>643</v>
      </c>
      <c r="C26" s="239">
        <f>SUM(C10:C25)</f>
        <v>14383848</v>
      </c>
      <c r="D26" s="239">
        <f>SUM(D10:D25)</f>
        <v>4957248</v>
      </c>
      <c r="E26" s="239">
        <f>SUM(E10:E25)</f>
        <v>9426600</v>
      </c>
    </row>
    <row r="27" spans="1:5" ht="20.25" customHeight="1">
      <c r="A27" s="232">
        <v>22</v>
      </c>
      <c r="B27" s="240" t="s">
        <v>953</v>
      </c>
      <c r="C27" s="239"/>
      <c r="D27" s="239"/>
      <c r="E27" s="239"/>
    </row>
    <row r="28" spans="1:5" ht="20.25" customHeight="1">
      <c r="A28" s="232">
        <v>23</v>
      </c>
      <c r="B28" s="242" t="s">
        <v>952</v>
      </c>
      <c r="C28" s="241">
        <v>10200000</v>
      </c>
      <c r="D28" s="241">
        <v>2973371</v>
      </c>
      <c r="E28" s="241">
        <f>C28-D28</f>
        <v>7226629</v>
      </c>
    </row>
    <row r="29" spans="1:5" ht="20.25" customHeight="1">
      <c r="A29" s="232">
        <v>24</v>
      </c>
      <c r="B29" s="242" t="s">
        <v>918</v>
      </c>
      <c r="C29" s="241">
        <v>750000</v>
      </c>
      <c r="D29" s="241">
        <v>196026</v>
      </c>
      <c r="E29" s="241">
        <f>C29-D29</f>
        <v>553974</v>
      </c>
    </row>
    <row r="30" spans="1:5" ht="20.25" customHeight="1">
      <c r="A30" s="232">
        <v>25</v>
      </c>
      <c r="B30" s="240" t="s">
        <v>643</v>
      </c>
      <c r="C30" s="239">
        <f>SUM(C28:C29)</f>
        <v>10950000</v>
      </c>
      <c r="D30" s="239">
        <f>SUM(D28:D29)</f>
        <v>3169397</v>
      </c>
      <c r="E30" s="239">
        <f>SUM(E28:E29)</f>
        <v>7780603</v>
      </c>
    </row>
    <row r="31" spans="1:5" ht="20.25" customHeight="1">
      <c r="A31" s="232">
        <v>26</v>
      </c>
      <c r="B31" s="240" t="s">
        <v>951</v>
      </c>
      <c r="C31" s="239"/>
      <c r="D31" s="239"/>
      <c r="E31" s="239"/>
    </row>
    <row r="32" spans="1:5" ht="15.75">
      <c r="A32" s="232">
        <v>27</v>
      </c>
      <c r="B32" s="234" t="s">
        <v>950</v>
      </c>
      <c r="C32" s="233">
        <v>114963</v>
      </c>
      <c r="D32" s="233">
        <v>114963</v>
      </c>
      <c r="E32" s="235">
        <f aca="true" t="shared" si="1" ref="E32:E42">SUM(C32-D32)</f>
        <v>0</v>
      </c>
    </row>
    <row r="33" spans="1:5" ht="15.75">
      <c r="A33" s="232">
        <v>28</v>
      </c>
      <c r="B33" s="234" t="s">
        <v>949</v>
      </c>
      <c r="C33" s="233">
        <v>350000</v>
      </c>
      <c r="D33" s="233">
        <v>350000</v>
      </c>
      <c r="E33" s="235">
        <f t="shared" si="1"/>
        <v>0</v>
      </c>
    </row>
    <row r="34" spans="1:5" ht="15.75">
      <c r="A34" s="232">
        <v>29</v>
      </c>
      <c r="B34" s="234" t="s">
        <v>948</v>
      </c>
      <c r="C34" s="233">
        <v>110790</v>
      </c>
      <c r="D34" s="233">
        <v>110790</v>
      </c>
      <c r="E34" s="235">
        <f t="shared" si="1"/>
        <v>0</v>
      </c>
    </row>
    <row r="35" spans="1:5" ht="15.75">
      <c r="A35" s="232">
        <v>30</v>
      </c>
      <c r="B35" s="234" t="s">
        <v>947</v>
      </c>
      <c r="C35" s="233">
        <v>148480</v>
      </c>
      <c r="D35" s="233">
        <v>148480</v>
      </c>
      <c r="E35" s="235">
        <f t="shared" si="1"/>
        <v>0</v>
      </c>
    </row>
    <row r="36" spans="1:5" ht="15.75">
      <c r="A36" s="232">
        <v>31</v>
      </c>
      <c r="B36" s="234" t="s">
        <v>946</v>
      </c>
      <c r="C36" s="233">
        <v>156600</v>
      </c>
      <c r="D36" s="233">
        <v>156600</v>
      </c>
      <c r="E36" s="235">
        <f t="shared" si="1"/>
        <v>0</v>
      </c>
    </row>
    <row r="37" spans="1:5" ht="15.75">
      <c r="A37" s="232">
        <v>32</v>
      </c>
      <c r="B37" s="234" t="s">
        <v>945</v>
      </c>
      <c r="C37" s="233">
        <v>188000</v>
      </c>
      <c r="D37" s="233">
        <v>188000</v>
      </c>
      <c r="E37" s="235">
        <f t="shared" si="1"/>
        <v>0</v>
      </c>
    </row>
    <row r="38" spans="1:5" ht="15.75">
      <c r="A38" s="232">
        <v>33</v>
      </c>
      <c r="B38" s="234" t="s">
        <v>944</v>
      </c>
      <c r="C38" s="233">
        <v>298000</v>
      </c>
      <c r="D38" s="233">
        <v>298000</v>
      </c>
      <c r="E38" s="235">
        <f t="shared" si="1"/>
        <v>0</v>
      </c>
    </row>
    <row r="39" spans="1:5" ht="15.75">
      <c r="A39" s="232">
        <v>34</v>
      </c>
      <c r="B39" s="234" t="s">
        <v>943</v>
      </c>
      <c r="C39" s="233">
        <v>126000</v>
      </c>
      <c r="D39" s="233">
        <v>126000</v>
      </c>
      <c r="E39" s="235">
        <f t="shared" si="1"/>
        <v>0</v>
      </c>
    </row>
    <row r="40" spans="1:5" ht="15.75">
      <c r="A40" s="232">
        <v>35</v>
      </c>
      <c r="B40" s="234" t="s">
        <v>942</v>
      </c>
      <c r="C40" s="233">
        <v>124990</v>
      </c>
      <c r="D40" s="233">
        <v>124990</v>
      </c>
      <c r="E40" s="235">
        <f t="shared" si="1"/>
        <v>0</v>
      </c>
    </row>
    <row r="41" spans="1:5" ht="15.75">
      <c r="A41" s="232">
        <v>36</v>
      </c>
      <c r="B41" s="234" t="s">
        <v>941</v>
      </c>
      <c r="C41" s="233">
        <v>129990</v>
      </c>
      <c r="D41" s="233">
        <v>129990</v>
      </c>
      <c r="E41" s="235">
        <f t="shared" si="1"/>
        <v>0</v>
      </c>
    </row>
    <row r="42" spans="1:5" ht="15.75">
      <c r="A42" s="232">
        <v>37</v>
      </c>
      <c r="B42" s="234" t="s">
        <v>940</v>
      </c>
      <c r="C42" s="233">
        <v>608700</v>
      </c>
      <c r="D42" s="233">
        <v>608700</v>
      </c>
      <c r="E42" s="235">
        <f t="shared" si="1"/>
        <v>0</v>
      </c>
    </row>
    <row r="43" spans="1:5" ht="15.75">
      <c r="A43" s="232">
        <v>38</v>
      </c>
      <c r="B43" s="234" t="s">
        <v>939</v>
      </c>
      <c r="C43" s="233">
        <v>355250</v>
      </c>
      <c r="D43" s="233">
        <v>355250</v>
      </c>
      <c r="E43" s="235">
        <f aca="true" t="shared" si="2" ref="E43:E63">C43-D43</f>
        <v>0</v>
      </c>
    </row>
    <row r="44" spans="1:5" ht="15.75">
      <c r="A44" s="232">
        <v>39</v>
      </c>
      <c r="B44" s="234" t="s">
        <v>938</v>
      </c>
      <c r="C44" s="233">
        <v>140400</v>
      </c>
      <c r="D44" s="233">
        <v>140400</v>
      </c>
      <c r="E44" s="235">
        <f t="shared" si="2"/>
        <v>0</v>
      </c>
    </row>
    <row r="45" spans="1:5" ht="15.75">
      <c r="A45" s="232">
        <v>40</v>
      </c>
      <c r="B45" s="234" t="s">
        <v>938</v>
      </c>
      <c r="C45" s="233">
        <v>140400</v>
      </c>
      <c r="D45" s="233">
        <v>140400</v>
      </c>
      <c r="E45" s="235">
        <f t="shared" si="2"/>
        <v>0</v>
      </c>
    </row>
    <row r="46" spans="1:5" ht="15.75">
      <c r="A46" s="232">
        <v>41</v>
      </c>
      <c r="B46" s="234" t="s">
        <v>937</v>
      </c>
      <c r="C46" s="233">
        <v>109990</v>
      </c>
      <c r="D46" s="233">
        <v>109990</v>
      </c>
      <c r="E46" s="235">
        <f t="shared" si="2"/>
        <v>0</v>
      </c>
    </row>
    <row r="47" spans="1:5" ht="15.75">
      <c r="A47" s="232">
        <v>42</v>
      </c>
      <c r="B47" s="234" t="s">
        <v>936</v>
      </c>
      <c r="C47" s="233">
        <v>135990</v>
      </c>
      <c r="D47" s="233">
        <v>135990</v>
      </c>
      <c r="E47" s="235">
        <f t="shared" si="2"/>
        <v>0</v>
      </c>
    </row>
    <row r="48" spans="1:5" ht="15.75">
      <c r="A48" s="232">
        <v>43</v>
      </c>
      <c r="B48" s="234" t="s">
        <v>935</v>
      </c>
      <c r="C48" s="233">
        <v>463000</v>
      </c>
      <c r="D48" s="233">
        <v>463000</v>
      </c>
      <c r="E48" s="235">
        <f t="shared" si="2"/>
        <v>0</v>
      </c>
    </row>
    <row r="49" spans="1:5" ht="15.75">
      <c r="A49" s="232">
        <v>44</v>
      </c>
      <c r="B49" s="234" t="s">
        <v>928</v>
      </c>
      <c r="C49" s="233">
        <v>102362</v>
      </c>
      <c r="D49" s="233">
        <v>102362</v>
      </c>
      <c r="E49" s="235">
        <f t="shared" si="2"/>
        <v>0</v>
      </c>
    </row>
    <row r="50" spans="1:5" ht="15.75">
      <c r="A50" s="232">
        <v>45</v>
      </c>
      <c r="B50" s="234" t="s">
        <v>934</v>
      </c>
      <c r="C50" s="233">
        <v>417000</v>
      </c>
      <c r="D50" s="233">
        <v>417000</v>
      </c>
      <c r="E50" s="235">
        <f t="shared" si="2"/>
        <v>0</v>
      </c>
    </row>
    <row r="51" spans="1:5" ht="15.75">
      <c r="A51" s="232">
        <v>46</v>
      </c>
      <c r="B51" s="234" t="s">
        <v>933</v>
      </c>
      <c r="C51" s="233">
        <v>289000</v>
      </c>
      <c r="D51" s="233">
        <v>289000</v>
      </c>
      <c r="E51" s="235">
        <f t="shared" si="2"/>
        <v>0</v>
      </c>
    </row>
    <row r="52" spans="1:5" ht="15.75">
      <c r="A52" s="232">
        <v>47</v>
      </c>
      <c r="B52" s="234" t="s">
        <v>932</v>
      </c>
      <c r="C52" s="233">
        <v>319500</v>
      </c>
      <c r="D52" s="233">
        <v>319500</v>
      </c>
      <c r="E52" s="235">
        <f t="shared" si="2"/>
        <v>0</v>
      </c>
    </row>
    <row r="53" spans="1:5" ht="15.75">
      <c r="A53" s="232">
        <v>48</v>
      </c>
      <c r="B53" s="234" t="s">
        <v>931</v>
      </c>
      <c r="C53" s="233">
        <v>953000</v>
      </c>
      <c r="D53" s="233">
        <v>953000</v>
      </c>
      <c r="E53" s="235">
        <f t="shared" si="2"/>
        <v>0</v>
      </c>
    </row>
    <row r="54" spans="1:5" ht="15.75">
      <c r="A54" s="232">
        <v>49</v>
      </c>
      <c r="B54" s="234" t="s">
        <v>931</v>
      </c>
      <c r="C54" s="233">
        <v>953000</v>
      </c>
      <c r="D54" s="233">
        <v>953000</v>
      </c>
      <c r="E54" s="235">
        <f t="shared" si="2"/>
        <v>0</v>
      </c>
    </row>
    <row r="55" spans="1:5" ht="15.75">
      <c r="A55" s="232">
        <v>50</v>
      </c>
      <c r="B55" s="234" t="s">
        <v>930</v>
      </c>
      <c r="C55" s="233">
        <v>257000</v>
      </c>
      <c r="D55" s="233">
        <v>257000</v>
      </c>
      <c r="E55" s="235">
        <f t="shared" si="2"/>
        <v>0</v>
      </c>
    </row>
    <row r="56" spans="1:5" ht="15.75">
      <c r="A56" s="232">
        <v>51</v>
      </c>
      <c r="B56" s="234" t="s">
        <v>929</v>
      </c>
      <c r="C56" s="233">
        <v>100000</v>
      </c>
      <c r="D56" s="233">
        <v>100000</v>
      </c>
      <c r="E56" s="235">
        <f t="shared" si="2"/>
        <v>0</v>
      </c>
    </row>
    <row r="57" spans="1:5" ht="15.75">
      <c r="A57" s="232">
        <v>52</v>
      </c>
      <c r="B57" s="234" t="s">
        <v>928</v>
      </c>
      <c r="C57" s="233">
        <v>110157</v>
      </c>
      <c r="D57" s="233">
        <v>110157</v>
      </c>
      <c r="E57" s="235">
        <f t="shared" si="2"/>
        <v>0</v>
      </c>
    </row>
    <row r="58" spans="1:5" ht="15.75">
      <c r="A58" s="232">
        <v>53</v>
      </c>
      <c r="B58" s="234" t="s">
        <v>927</v>
      </c>
      <c r="C58" s="233">
        <v>310000</v>
      </c>
      <c r="D58" s="233">
        <v>310000</v>
      </c>
      <c r="E58" s="235">
        <f t="shared" si="2"/>
        <v>0</v>
      </c>
    </row>
    <row r="59" spans="1:5" ht="15.75">
      <c r="A59" s="232">
        <v>54</v>
      </c>
      <c r="B59" s="234" t="s">
        <v>926</v>
      </c>
      <c r="C59" s="233">
        <v>120000</v>
      </c>
      <c r="D59" s="233">
        <v>120000</v>
      </c>
      <c r="E59" s="235">
        <f t="shared" si="2"/>
        <v>0</v>
      </c>
    </row>
    <row r="60" spans="1:5" ht="15.75">
      <c r="A60" s="232">
        <v>55</v>
      </c>
      <c r="B60" s="234" t="s">
        <v>925</v>
      </c>
      <c r="C60" s="233">
        <v>258000</v>
      </c>
      <c r="D60" s="233">
        <v>258000</v>
      </c>
      <c r="E60" s="235">
        <f t="shared" si="2"/>
        <v>0</v>
      </c>
    </row>
    <row r="61" spans="1:5" ht="15.75">
      <c r="A61" s="232">
        <v>56</v>
      </c>
      <c r="B61" s="234" t="s">
        <v>924</v>
      </c>
      <c r="C61" s="233">
        <v>336000</v>
      </c>
      <c r="D61" s="233">
        <v>336000</v>
      </c>
      <c r="E61" s="235">
        <f t="shared" si="2"/>
        <v>0</v>
      </c>
    </row>
    <row r="62" spans="1:5" ht="15.75">
      <c r="A62" s="232">
        <v>57</v>
      </c>
      <c r="B62" s="234" t="s">
        <v>923</v>
      </c>
      <c r="C62" s="233">
        <v>2244000</v>
      </c>
      <c r="D62" s="233">
        <v>2244000</v>
      </c>
      <c r="E62" s="235">
        <f t="shared" si="2"/>
        <v>0</v>
      </c>
    </row>
    <row r="63" spans="1:5" ht="15.75">
      <c r="A63" s="232">
        <v>58</v>
      </c>
      <c r="B63" s="234" t="s">
        <v>922</v>
      </c>
      <c r="C63" s="233">
        <v>120000</v>
      </c>
      <c r="D63" s="233">
        <v>120000</v>
      </c>
      <c r="E63" s="235">
        <f t="shared" si="2"/>
        <v>0</v>
      </c>
    </row>
    <row r="64" spans="1:5" ht="15.75">
      <c r="A64" s="232">
        <v>59</v>
      </c>
      <c r="B64" s="231" t="s">
        <v>643</v>
      </c>
      <c r="C64" s="230">
        <f>SUM(C32:C63)</f>
        <v>10590562</v>
      </c>
      <c r="D64" s="230">
        <f>SUM(D32:D63)</f>
        <v>10590562</v>
      </c>
      <c r="E64" s="230">
        <f>SUM(E32:E63)</f>
        <v>0</v>
      </c>
    </row>
    <row r="65" spans="1:5" ht="15.75">
      <c r="A65" s="232">
        <v>60</v>
      </c>
      <c r="B65" s="231" t="s">
        <v>921</v>
      </c>
      <c r="C65" s="237"/>
      <c r="D65" s="238"/>
      <c r="E65" s="237"/>
    </row>
    <row r="66" spans="1:5" ht="15.75">
      <c r="A66" s="232">
        <v>61</v>
      </c>
      <c r="B66" s="234" t="s">
        <v>920</v>
      </c>
      <c r="C66" s="233">
        <v>156500</v>
      </c>
      <c r="D66" s="233">
        <v>156500</v>
      </c>
      <c r="E66" s="235">
        <f>SUM(C66-D66)</f>
        <v>0</v>
      </c>
    </row>
    <row r="67" spans="1:5" ht="15.75">
      <c r="A67" s="232">
        <v>62</v>
      </c>
      <c r="B67" s="234" t="s">
        <v>919</v>
      </c>
      <c r="C67" s="233">
        <v>412390</v>
      </c>
      <c r="D67" s="233">
        <v>412390</v>
      </c>
      <c r="E67" s="235">
        <f>SUM(C67-D67)</f>
        <v>0</v>
      </c>
    </row>
    <row r="68" spans="1:5" ht="15.75">
      <c r="A68" s="232">
        <v>63</v>
      </c>
      <c r="B68" s="234" t="s">
        <v>918</v>
      </c>
      <c r="C68" s="233">
        <v>4515589</v>
      </c>
      <c r="D68" s="233">
        <v>4515589</v>
      </c>
      <c r="E68" s="235">
        <f>SUM(C68-D68)</f>
        <v>0</v>
      </c>
    </row>
    <row r="69" spans="1:5" ht="15.75">
      <c r="A69" s="232">
        <v>64</v>
      </c>
      <c r="B69" s="231" t="s">
        <v>866</v>
      </c>
      <c r="C69" s="230">
        <f>SUM(C66:C68)</f>
        <v>5084479</v>
      </c>
      <c r="D69" s="230">
        <f>SUM(D66:D68)</f>
        <v>5084479</v>
      </c>
      <c r="E69" s="235">
        <f>SUM(C69-D69)</f>
        <v>0</v>
      </c>
    </row>
    <row r="70" spans="1:5" ht="15.75">
      <c r="A70" s="232">
        <v>65</v>
      </c>
      <c r="B70" s="231" t="s">
        <v>917</v>
      </c>
      <c r="C70" s="237"/>
      <c r="D70" s="238"/>
      <c r="E70" s="237"/>
    </row>
    <row r="71" spans="1:5" ht="15.75">
      <c r="A71" s="232">
        <v>66</v>
      </c>
      <c r="B71" s="234" t="s">
        <v>916</v>
      </c>
      <c r="C71" s="233">
        <v>161500</v>
      </c>
      <c r="D71" s="233">
        <v>161500</v>
      </c>
      <c r="E71" s="235">
        <f>SUM(C71-D71)</f>
        <v>0</v>
      </c>
    </row>
    <row r="72" spans="1:5" ht="15.75">
      <c r="A72" s="232">
        <v>67</v>
      </c>
      <c r="B72" s="234" t="s">
        <v>915</v>
      </c>
      <c r="C72" s="233">
        <v>199875</v>
      </c>
      <c r="D72" s="233">
        <v>199875</v>
      </c>
      <c r="E72" s="235">
        <f>C72-D72</f>
        <v>0</v>
      </c>
    </row>
    <row r="73" spans="1:5" ht="15.75" customHeight="1">
      <c r="A73" s="232">
        <v>68</v>
      </c>
      <c r="B73" s="234" t="s">
        <v>914</v>
      </c>
      <c r="C73" s="235">
        <v>208250</v>
      </c>
      <c r="D73" s="235">
        <v>208250</v>
      </c>
      <c r="E73" s="235">
        <f>C73-D73</f>
        <v>0</v>
      </c>
    </row>
    <row r="74" spans="1:5" ht="15.75" customHeight="1">
      <c r="A74" s="232">
        <v>69</v>
      </c>
      <c r="B74" s="234" t="s">
        <v>913</v>
      </c>
      <c r="C74" s="235">
        <v>164000</v>
      </c>
      <c r="D74" s="235">
        <v>164000</v>
      </c>
      <c r="E74" s="235">
        <f>C74-D74</f>
        <v>0</v>
      </c>
    </row>
    <row r="75" spans="1:5" ht="15.75" customHeight="1">
      <c r="A75" s="232">
        <v>70</v>
      </c>
      <c r="B75" s="234" t="s">
        <v>912</v>
      </c>
      <c r="C75" s="235">
        <v>219990</v>
      </c>
      <c r="D75" s="235">
        <v>219990</v>
      </c>
      <c r="E75" s="235">
        <f>C75-D75</f>
        <v>0</v>
      </c>
    </row>
    <row r="76" spans="1:5" ht="15.75">
      <c r="A76" s="232">
        <v>71</v>
      </c>
      <c r="B76" s="231" t="s">
        <v>911</v>
      </c>
      <c r="C76" s="230">
        <f>SUM(C71:C75)</f>
        <v>953615</v>
      </c>
      <c r="D76" s="230">
        <f>SUM(D71:D75)</f>
        <v>953615</v>
      </c>
      <c r="E76" s="230">
        <f>SUM(E71:E75)</f>
        <v>0</v>
      </c>
    </row>
    <row r="77" spans="1:5" ht="20.25" customHeight="1">
      <c r="A77" s="232">
        <v>72</v>
      </c>
      <c r="B77" s="231" t="s">
        <v>475</v>
      </c>
      <c r="C77" s="233"/>
      <c r="D77" s="233"/>
      <c r="E77" s="233"/>
    </row>
    <row r="78" spans="1:5" ht="15.75">
      <c r="A78" s="232">
        <v>73</v>
      </c>
      <c r="B78" s="231" t="s">
        <v>910</v>
      </c>
      <c r="C78" s="237"/>
      <c r="D78" s="237"/>
      <c r="E78" s="237"/>
    </row>
    <row r="79" spans="1:5" ht="15.75">
      <c r="A79" s="232">
        <v>74</v>
      </c>
      <c r="B79" s="234" t="s">
        <v>909</v>
      </c>
      <c r="C79" s="235">
        <v>426200</v>
      </c>
      <c r="D79" s="235">
        <v>242372</v>
      </c>
      <c r="E79" s="235">
        <f>C79-D79</f>
        <v>183828</v>
      </c>
    </row>
    <row r="80" spans="1:5" s="229" customFormat="1" ht="15.75">
      <c r="A80" s="232">
        <v>75</v>
      </c>
      <c r="B80" s="231" t="s">
        <v>907</v>
      </c>
      <c r="C80" s="236">
        <f>SUM(C79)</f>
        <v>426200</v>
      </c>
      <c r="D80" s="236">
        <f>SUM(D79)</f>
        <v>242372</v>
      </c>
      <c r="E80" s="236">
        <f>SUM(E79)</f>
        <v>183828</v>
      </c>
    </row>
    <row r="81" spans="1:5" ht="15.75">
      <c r="A81" s="232">
        <v>76</v>
      </c>
      <c r="B81" s="231" t="s">
        <v>871</v>
      </c>
      <c r="C81" s="237"/>
      <c r="D81" s="237"/>
      <c r="E81" s="237"/>
    </row>
    <row r="82" spans="1:5" ht="15.75">
      <c r="A82" s="232">
        <v>77</v>
      </c>
      <c r="B82" s="234" t="s">
        <v>908</v>
      </c>
      <c r="C82" s="233">
        <v>216900</v>
      </c>
      <c r="D82" s="233">
        <v>142518</v>
      </c>
      <c r="E82" s="235">
        <f>C82-D82</f>
        <v>74382</v>
      </c>
    </row>
    <row r="83" spans="1:5" s="229" customFormat="1" ht="15.75">
      <c r="A83" s="232">
        <v>78</v>
      </c>
      <c r="B83" s="231" t="s">
        <v>907</v>
      </c>
      <c r="C83" s="236">
        <f>SUM(C82:C82)</f>
        <v>216900</v>
      </c>
      <c r="D83" s="236">
        <f>SUM(D82:D82)</f>
        <v>142518</v>
      </c>
      <c r="E83" s="236">
        <f>SUM(E82:E82)</f>
        <v>74382</v>
      </c>
    </row>
    <row r="84" spans="1:5" ht="15.75">
      <c r="A84" s="232">
        <v>79</v>
      </c>
      <c r="B84" s="231" t="s">
        <v>906</v>
      </c>
      <c r="C84" s="233"/>
      <c r="D84" s="233"/>
      <c r="E84" s="233"/>
    </row>
    <row r="85" spans="1:5" ht="15.75">
      <c r="A85" s="232">
        <v>80</v>
      </c>
      <c r="B85" s="234" t="s">
        <v>905</v>
      </c>
      <c r="C85" s="233">
        <v>146750</v>
      </c>
      <c r="D85" s="233">
        <v>146750</v>
      </c>
      <c r="E85" s="233">
        <f aca="true" t="shared" si="3" ref="E85:E92">C85-D85</f>
        <v>0</v>
      </c>
    </row>
    <row r="86" spans="1:5" ht="15.75">
      <c r="A86" s="232">
        <v>81</v>
      </c>
      <c r="B86" s="234" t="s">
        <v>905</v>
      </c>
      <c r="C86" s="233">
        <v>100000</v>
      </c>
      <c r="D86" s="233">
        <v>100000</v>
      </c>
      <c r="E86" s="233">
        <f t="shared" si="3"/>
        <v>0</v>
      </c>
    </row>
    <row r="87" spans="1:5" ht="15.75">
      <c r="A87" s="232">
        <v>82</v>
      </c>
      <c r="B87" s="234" t="s">
        <v>904</v>
      </c>
      <c r="C87" s="235">
        <v>619200</v>
      </c>
      <c r="D87" s="235">
        <v>619200</v>
      </c>
      <c r="E87" s="235">
        <f t="shared" si="3"/>
        <v>0</v>
      </c>
    </row>
    <row r="88" spans="1:5" ht="15.75">
      <c r="A88" s="232">
        <v>83</v>
      </c>
      <c r="B88" s="234" t="s">
        <v>903</v>
      </c>
      <c r="C88" s="235">
        <v>135120</v>
      </c>
      <c r="D88" s="235">
        <v>135120</v>
      </c>
      <c r="E88" s="235">
        <f t="shared" si="3"/>
        <v>0</v>
      </c>
    </row>
    <row r="89" spans="1:5" ht="15.75">
      <c r="A89" s="232">
        <v>84</v>
      </c>
      <c r="B89" s="234" t="s">
        <v>902</v>
      </c>
      <c r="C89" s="233">
        <v>131435</v>
      </c>
      <c r="D89" s="233">
        <v>131435</v>
      </c>
      <c r="E89" s="235">
        <f t="shared" si="3"/>
        <v>0</v>
      </c>
    </row>
    <row r="90" spans="1:5" ht="15.75">
      <c r="A90" s="232">
        <v>85</v>
      </c>
      <c r="B90" s="234" t="s">
        <v>901</v>
      </c>
      <c r="C90" s="233">
        <v>142500</v>
      </c>
      <c r="D90" s="233">
        <v>142500</v>
      </c>
      <c r="E90" s="235">
        <f t="shared" si="3"/>
        <v>0</v>
      </c>
    </row>
    <row r="91" spans="1:5" ht="15.75">
      <c r="A91" s="232">
        <v>86</v>
      </c>
      <c r="B91" s="234" t="s">
        <v>900</v>
      </c>
      <c r="C91" s="233">
        <v>124016</v>
      </c>
      <c r="D91" s="233">
        <v>124016</v>
      </c>
      <c r="E91" s="235">
        <f t="shared" si="3"/>
        <v>0</v>
      </c>
    </row>
    <row r="92" spans="1:5" ht="15.75">
      <c r="A92" s="232">
        <v>87</v>
      </c>
      <c r="B92" s="234" t="s">
        <v>899</v>
      </c>
      <c r="C92" s="233">
        <v>109921</v>
      </c>
      <c r="D92" s="233">
        <v>109921</v>
      </c>
      <c r="E92" s="235">
        <f t="shared" si="3"/>
        <v>0</v>
      </c>
    </row>
    <row r="93" spans="1:5" s="229" customFormat="1" ht="15.75">
      <c r="A93" s="232">
        <v>88</v>
      </c>
      <c r="B93" s="231" t="s">
        <v>898</v>
      </c>
      <c r="C93" s="230">
        <f>SUM(C85:C92)</f>
        <v>1508942</v>
      </c>
      <c r="D93" s="230">
        <f>SUM(D85:D92)</f>
        <v>1508942</v>
      </c>
      <c r="E93" s="230">
        <f>SUM(E85:E92)</f>
        <v>0</v>
      </c>
    </row>
    <row r="94" spans="1:5" s="229" customFormat="1" ht="15.75">
      <c r="A94" s="232">
        <v>89</v>
      </c>
      <c r="B94" s="231" t="s">
        <v>897</v>
      </c>
      <c r="C94" s="230"/>
      <c r="D94" s="230"/>
      <c r="E94" s="230"/>
    </row>
    <row r="95" spans="1:5" ht="15.75">
      <c r="A95" s="232">
        <v>90</v>
      </c>
      <c r="B95" s="234" t="s">
        <v>896</v>
      </c>
      <c r="C95" s="233">
        <v>131000</v>
      </c>
      <c r="D95" s="233">
        <v>131000</v>
      </c>
      <c r="E95" s="233">
        <f>C95-D95</f>
        <v>0</v>
      </c>
    </row>
    <row r="96" spans="1:5" ht="15.75">
      <c r="A96" s="232">
        <v>91</v>
      </c>
      <c r="B96" s="234" t="s">
        <v>895</v>
      </c>
      <c r="C96" s="233">
        <v>118600</v>
      </c>
      <c r="D96" s="233">
        <v>118600</v>
      </c>
      <c r="E96" s="233">
        <f>C96-D96</f>
        <v>0</v>
      </c>
    </row>
    <row r="97" spans="1:5" s="229" customFormat="1" ht="15.75">
      <c r="A97" s="232">
        <v>92</v>
      </c>
      <c r="B97" s="231" t="s">
        <v>894</v>
      </c>
      <c r="C97" s="230">
        <f>SUM(C95:C96)</f>
        <v>249600</v>
      </c>
      <c r="D97" s="230">
        <f>SUM(D95:D96)</f>
        <v>249600</v>
      </c>
      <c r="E97" s="230">
        <f>SUM(E95:E96)</f>
        <v>0</v>
      </c>
    </row>
  </sheetData>
  <sheetProtection/>
  <mergeCells count="3">
    <mergeCell ref="A1:E1"/>
    <mergeCell ref="A2:E2"/>
    <mergeCell ref="A3:E3"/>
  </mergeCells>
  <printOptions/>
  <pageMargins left="0.5511811023622047" right="0.2755905511811024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E6" sqref="E6"/>
    </sheetView>
  </sheetViews>
  <sheetFormatPr defaultColWidth="13.7109375" defaultRowHeight="15"/>
  <cols>
    <col min="1" max="1" width="5.7109375" style="180" customWidth="1"/>
    <col min="2" max="2" width="56.28125" style="255" customWidth="1"/>
    <col min="3" max="3" width="23.57421875" style="255" customWidth="1"/>
    <col min="4" max="16384" width="13.7109375" style="254" customWidth="1"/>
  </cols>
  <sheetData>
    <row r="1" spans="1:3" s="261" customFormat="1" ht="17.25" customHeight="1">
      <c r="A1" s="406" t="s">
        <v>985</v>
      </c>
      <c r="B1" s="406"/>
      <c r="C1" s="406"/>
    </row>
    <row r="2" spans="1:3" s="261" customFormat="1" ht="17.25" customHeight="1">
      <c r="A2" s="406" t="s">
        <v>984</v>
      </c>
      <c r="B2" s="406"/>
      <c r="C2" s="406"/>
    </row>
    <row r="3" spans="1:3" s="261" customFormat="1" ht="17.25" customHeight="1">
      <c r="A3" s="406" t="s">
        <v>890</v>
      </c>
      <c r="B3" s="406"/>
      <c r="C3" s="406"/>
    </row>
    <row r="4" s="179" customFormat="1" ht="18">
      <c r="A4" s="180"/>
    </row>
    <row r="5" spans="1:3" s="180" customFormat="1" ht="13.5" customHeight="1">
      <c r="A5" s="202"/>
      <c r="B5" s="260" t="s">
        <v>0</v>
      </c>
      <c r="C5" s="260" t="s">
        <v>1</v>
      </c>
    </row>
    <row r="6" spans="1:3" s="179" customFormat="1" ht="15.75">
      <c r="A6" s="258">
        <v>1</v>
      </c>
      <c r="B6" s="182" t="s">
        <v>983</v>
      </c>
      <c r="C6" s="182" t="s">
        <v>982</v>
      </c>
    </row>
    <row r="7" spans="1:3" ht="15.75">
      <c r="A7" s="258">
        <v>2</v>
      </c>
      <c r="B7" s="257" t="s">
        <v>981</v>
      </c>
      <c r="C7" s="259"/>
    </row>
    <row r="8" spans="1:3" ht="15.75">
      <c r="A8" s="258">
        <v>3</v>
      </c>
      <c r="B8" s="257" t="s">
        <v>980</v>
      </c>
      <c r="C8" s="259">
        <v>3413440</v>
      </c>
    </row>
    <row r="9" spans="1:3" ht="15.75">
      <c r="A9" s="258">
        <v>4</v>
      </c>
      <c r="B9" s="257" t="s">
        <v>979</v>
      </c>
      <c r="C9" s="257">
        <f>SUM(C8)</f>
        <v>3413440</v>
      </c>
    </row>
    <row r="10" spans="1:3" ht="15.75">
      <c r="A10" s="258">
        <v>5</v>
      </c>
      <c r="B10" s="257" t="s">
        <v>756</v>
      </c>
      <c r="C10" s="259"/>
    </row>
    <row r="11" spans="1:3" ht="15">
      <c r="A11" s="258">
        <v>6</v>
      </c>
      <c r="B11" s="259" t="s">
        <v>978</v>
      </c>
      <c r="C11" s="259">
        <v>1149000</v>
      </c>
    </row>
    <row r="12" spans="1:3" ht="15.75">
      <c r="A12" s="258">
        <v>7</v>
      </c>
      <c r="B12" s="257" t="s">
        <v>977</v>
      </c>
      <c r="C12" s="257">
        <f>SUM(C11)</f>
        <v>1149000</v>
      </c>
    </row>
    <row r="13" spans="1:3" ht="15.75">
      <c r="A13" s="258">
        <v>8</v>
      </c>
      <c r="B13" s="257" t="s">
        <v>976</v>
      </c>
      <c r="C13" s="257">
        <f>SUM(C9,C12)</f>
        <v>4562440</v>
      </c>
    </row>
    <row r="17" ht="18">
      <c r="B17" s="256"/>
    </row>
  </sheetData>
  <sheetProtection/>
  <mergeCells count="3">
    <mergeCell ref="A1:C1"/>
    <mergeCell ref="A2:C2"/>
    <mergeCell ref="A3:C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  <rowBreaks count="1" manualBreakCount="1">
    <brk id="14" min="2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E6" sqref="E6"/>
    </sheetView>
  </sheetViews>
  <sheetFormatPr defaultColWidth="12.00390625" defaultRowHeight="15"/>
  <cols>
    <col min="1" max="1" width="5.7109375" style="180" customWidth="1"/>
    <col min="2" max="2" width="59.28125" style="262" customWidth="1"/>
    <col min="3" max="3" width="19.421875" style="262" customWidth="1"/>
    <col min="4" max="4" width="12.00390625" style="263" customWidth="1"/>
    <col min="5" max="16384" width="12.00390625" style="262" customWidth="1"/>
  </cols>
  <sheetData>
    <row r="1" spans="1:9" s="261" customFormat="1" ht="17.25" customHeight="1">
      <c r="A1" s="406" t="s">
        <v>993</v>
      </c>
      <c r="B1" s="406"/>
      <c r="C1" s="406"/>
      <c r="D1" s="272"/>
      <c r="E1" s="272"/>
      <c r="F1" s="272"/>
      <c r="G1" s="272"/>
      <c r="H1" s="272"/>
      <c r="I1" s="272"/>
    </row>
    <row r="2" spans="1:9" s="261" customFormat="1" ht="17.25" customHeight="1">
      <c r="A2" s="406" t="s">
        <v>992</v>
      </c>
      <c r="B2" s="406"/>
      <c r="C2" s="406"/>
      <c r="D2" s="272"/>
      <c r="E2" s="272"/>
      <c r="F2" s="272"/>
      <c r="G2" s="272"/>
      <c r="H2" s="272"/>
      <c r="I2" s="272"/>
    </row>
    <row r="3" spans="1:9" s="261" customFormat="1" ht="17.25" customHeight="1">
      <c r="A3" s="406" t="s">
        <v>991</v>
      </c>
      <c r="B3" s="406"/>
      <c r="C3" s="406"/>
      <c r="D3" s="272"/>
      <c r="E3" s="272"/>
      <c r="F3" s="272"/>
      <c r="G3" s="272"/>
      <c r="H3" s="272"/>
      <c r="I3" s="272"/>
    </row>
    <row r="4" spans="1:9" s="261" customFormat="1" ht="17.25" customHeight="1">
      <c r="A4" s="406" t="s">
        <v>890</v>
      </c>
      <c r="B4" s="406"/>
      <c r="C4" s="406"/>
      <c r="D4" s="272"/>
      <c r="E4" s="272"/>
      <c r="F4" s="272"/>
      <c r="G4" s="272"/>
      <c r="H4" s="272"/>
      <c r="I4" s="272"/>
    </row>
    <row r="5" s="271" customFormat="1" ht="18">
      <c r="A5" s="180"/>
    </row>
    <row r="6" spans="1:3" s="180" customFormat="1" ht="13.5" customHeight="1">
      <c r="A6" s="202"/>
      <c r="B6" s="260" t="s">
        <v>0</v>
      </c>
      <c r="C6" s="260" t="s">
        <v>1</v>
      </c>
    </row>
    <row r="7" spans="1:3" s="180" customFormat="1" ht="13.5" customHeight="1">
      <c r="A7" s="258">
        <v>1</v>
      </c>
      <c r="B7" s="260" t="s">
        <v>9</v>
      </c>
      <c r="C7" s="270" t="s">
        <v>990</v>
      </c>
    </row>
    <row r="8" spans="1:3" ht="15.75">
      <c r="A8" s="258">
        <v>2</v>
      </c>
      <c r="B8" s="267" t="s">
        <v>989</v>
      </c>
      <c r="C8" s="267">
        <v>200000</v>
      </c>
    </row>
    <row r="9" spans="1:3" ht="15.75">
      <c r="A9" s="258">
        <v>3</v>
      </c>
      <c r="B9" s="264" t="s">
        <v>988</v>
      </c>
      <c r="C9" s="264">
        <f>C8</f>
        <v>200000</v>
      </c>
    </row>
    <row r="10" spans="1:3" ht="15.75">
      <c r="A10" s="258">
        <v>4</v>
      </c>
      <c r="B10" s="269" t="s">
        <v>986</v>
      </c>
      <c r="C10" s="267"/>
    </row>
    <row r="11" spans="1:4" s="265" customFormat="1" ht="15.75">
      <c r="A11" s="258">
        <v>5</v>
      </c>
      <c r="B11" s="268" t="s">
        <v>987</v>
      </c>
      <c r="C11" s="267">
        <v>8000</v>
      </c>
      <c r="D11" s="266"/>
    </row>
    <row r="12" spans="1:3" ht="15.75">
      <c r="A12" s="258">
        <v>6</v>
      </c>
      <c r="B12" s="264" t="s">
        <v>986</v>
      </c>
      <c r="C12" s="264">
        <f>SUM(C11)</f>
        <v>8000</v>
      </c>
    </row>
  </sheetData>
  <sheetProtection/>
  <mergeCells count="4">
    <mergeCell ref="A1:C1"/>
    <mergeCell ref="A2:C2"/>
    <mergeCell ref="A3:C3"/>
    <mergeCell ref="A4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K33"/>
  <sheetViews>
    <sheetView zoomScalePageLayoutView="0" workbookViewId="0" topLeftCell="M1">
      <selection activeCell="F9" sqref="F9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4" width="9.7109375" style="0" customWidth="1"/>
    <col min="15" max="15" width="25.7109375" style="0" customWidth="1"/>
    <col min="16" max="26" width="9.7109375" style="0" customWidth="1"/>
    <col min="27" max="27" width="8.8515625" style="0" customWidth="1"/>
  </cols>
  <sheetData>
    <row r="1" spans="1:36" s="2" customFormat="1" ht="15.75">
      <c r="A1" s="367" t="s">
        <v>499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</row>
    <row r="2" s="2" customFormat="1" ht="15" customHeight="1">
      <c r="B2" s="126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57</v>
      </c>
      <c r="H3" s="1" t="s">
        <v>58</v>
      </c>
      <c r="I3" s="1" t="s">
        <v>59</v>
      </c>
      <c r="J3" s="1" t="s">
        <v>104</v>
      </c>
      <c r="K3" s="1" t="s">
        <v>105</v>
      </c>
      <c r="L3" s="1" t="s">
        <v>60</v>
      </c>
      <c r="M3" s="1" t="s">
        <v>106</v>
      </c>
      <c r="N3" s="1" t="s">
        <v>107</v>
      </c>
      <c r="O3" s="1" t="s">
        <v>108</v>
      </c>
      <c r="P3" s="1" t="s">
        <v>666</v>
      </c>
      <c r="Q3" s="1" t="s">
        <v>667</v>
      </c>
      <c r="R3" s="1" t="s">
        <v>707</v>
      </c>
      <c r="S3" s="1" t="s">
        <v>668</v>
      </c>
      <c r="T3" s="1" t="s">
        <v>679</v>
      </c>
      <c r="U3" s="1" t="s">
        <v>680</v>
      </c>
      <c r="V3" s="1" t="s">
        <v>681</v>
      </c>
      <c r="W3" s="1" t="s">
        <v>708</v>
      </c>
      <c r="X3" s="1" t="s">
        <v>682</v>
      </c>
      <c r="Y3" s="1" t="s">
        <v>683</v>
      </c>
      <c r="Z3" s="1" t="s">
        <v>684</v>
      </c>
      <c r="AA3" s="1" t="s">
        <v>709</v>
      </c>
    </row>
    <row r="4" spans="1:27" s="11" customFormat="1" ht="15.75">
      <c r="A4" s="1">
        <v>1</v>
      </c>
      <c r="B4" s="361" t="s">
        <v>9</v>
      </c>
      <c r="C4" s="361" t="s">
        <v>488</v>
      </c>
      <c r="D4" s="361"/>
      <c r="E4" s="361"/>
      <c r="F4" s="361" t="s">
        <v>143</v>
      </c>
      <c r="G4" s="361"/>
      <c r="H4" s="361"/>
      <c r="I4" s="361" t="s">
        <v>144</v>
      </c>
      <c r="J4" s="361"/>
      <c r="K4" s="361"/>
      <c r="L4" s="361" t="s">
        <v>5</v>
      </c>
      <c r="M4" s="361"/>
      <c r="N4" s="361"/>
      <c r="O4" s="361" t="s">
        <v>9</v>
      </c>
      <c r="P4" s="361" t="s">
        <v>488</v>
      </c>
      <c r="Q4" s="361"/>
      <c r="R4" s="361"/>
      <c r="S4" s="361" t="s">
        <v>143</v>
      </c>
      <c r="T4" s="361"/>
      <c r="U4" s="361"/>
      <c r="V4" s="361" t="s">
        <v>144</v>
      </c>
      <c r="W4" s="361"/>
      <c r="X4" s="361"/>
      <c r="Y4" s="361" t="s">
        <v>5</v>
      </c>
      <c r="Z4" s="361"/>
      <c r="AA4" s="361"/>
    </row>
    <row r="5" spans="1:27" s="11" customFormat="1" ht="30" customHeight="1">
      <c r="A5" s="1">
        <v>2</v>
      </c>
      <c r="B5" s="361"/>
      <c r="C5" s="97" t="s">
        <v>4</v>
      </c>
      <c r="D5" s="4" t="s">
        <v>710</v>
      </c>
      <c r="E5" s="4" t="s">
        <v>711</v>
      </c>
      <c r="F5" s="97" t="s">
        <v>4</v>
      </c>
      <c r="G5" s="4" t="s">
        <v>710</v>
      </c>
      <c r="H5" s="4" t="s">
        <v>711</v>
      </c>
      <c r="I5" s="97" t="s">
        <v>4</v>
      </c>
      <c r="J5" s="4" t="s">
        <v>710</v>
      </c>
      <c r="K5" s="4" t="s">
        <v>711</v>
      </c>
      <c r="L5" s="97" t="s">
        <v>4</v>
      </c>
      <c r="M5" s="4" t="s">
        <v>710</v>
      </c>
      <c r="N5" s="4" t="s">
        <v>711</v>
      </c>
      <c r="O5" s="361"/>
      <c r="P5" s="97" t="s">
        <v>4</v>
      </c>
      <c r="Q5" s="4" t="s">
        <v>710</v>
      </c>
      <c r="R5" s="4" t="s">
        <v>711</v>
      </c>
      <c r="S5" s="97" t="s">
        <v>4</v>
      </c>
      <c r="T5" s="4" t="s">
        <v>710</v>
      </c>
      <c r="U5" s="4" t="s">
        <v>711</v>
      </c>
      <c r="V5" s="97" t="s">
        <v>4</v>
      </c>
      <c r="W5" s="4" t="s">
        <v>710</v>
      </c>
      <c r="X5" s="4" t="s">
        <v>711</v>
      </c>
      <c r="Y5" s="97" t="s">
        <v>4</v>
      </c>
      <c r="Z5" s="4" t="s">
        <v>710</v>
      </c>
      <c r="AA5" s="4" t="s">
        <v>711</v>
      </c>
    </row>
    <row r="6" spans="1:27" s="104" customFormat="1" ht="16.5">
      <c r="A6" s="1">
        <v>3</v>
      </c>
      <c r="B6" s="363" t="s">
        <v>54</v>
      </c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 t="s">
        <v>156</v>
      </c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</row>
    <row r="7" spans="1:37" s="11" customFormat="1" ht="47.25">
      <c r="A7" s="1">
        <v>4</v>
      </c>
      <c r="B7" s="99" t="s">
        <v>349</v>
      </c>
      <c r="C7" s="5">
        <f>'Bevétel Önk.'!C99</f>
        <v>0</v>
      </c>
      <c r="D7" s="5">
        <f>'Bevétel Önk.'!D99</f>
        <v>0</v>
      </c>
      <c r="E7" s="5">
        <f>'Bevétel Önk.'!E99</f>
        <v>0</v>
      </c>
      <c r="F7" s="5">
        <f>'Bevétel Önk.'!C100</f>
        <v>173208</v>
      </c>
      <c r="G7" s="5">
        <f>'Bevétel Önk.'!D100</f>
        <v>184003</v>
      </c>
      <c r="H7" s="5">
        <f>'Bevétel Önk.'!E100</f>
        <v>184027</v>
      </c>
      <c r="I7" s="5">
        <f>'Bevétel Önk.'!C101</f>
        <v>0</v>
      </c>
      <c r="J7" s="5">
        <f>'Bevétel Önk.'!D101</f>
        <v>0</v>
      </c>
      <c r="K7" s="5">
        <f>'Bevétel Önk.'!E101</f>
        <v>0</v>
      </c>
      <c r="L7" s="5">
        <f aca="true" t="shared" si="0" ref="L7:N10">C7+F7+I7</f>
        <v>173208</v>
      </c>
      <c r="M7" s="5">
        <f t="shared" si="0"/>
        <v>184003</v>
      </c>
      <c r="N7" s="5">
        <f t="shared" si="0"/>
        <v>184027</v>
      </c>
      <c r="O7" s="101" t="s">
        <v>45</v>
      </c>
      <c r="P7" s="5">
        <f>'Kiadás Önk.'!C8</f>
        <v>0</v>
      </c>
      <c r="Q7" s="5">
        <f>'Kiadás Önk.'!D8</f>
        <v>0</v>
      </c>
      <c r="R7" s="5">
        <f>'Kiadás Önk.'!E8</f>
        <v>0</v>
      </c>
      <c r="S7" s="5">
        <f>'Kiadás Önk.'!C9</f>
        <v>37086</v>
      </c>
      <c r="T7" s="5">
        <f>'Kiadás Önk.'!D9</f>
        <v>35352</v>
      </c>
      <c r="U7" s="5">
        <f>'Kiadás Önk.'!E9</f>
        <v>34654</v>
      </c>
      <c r="V7" s="5">
        <f>'Kiadás Önk.'!C10</f>
        <v>1018</v>
      </c>
      <c r="W7" s="5">
        <f>'Kiadás Önk.'!D10</f>
        <v>1020</v>
      </c>
      <c r="X7" s="5">
        <f>'Kiadás Önk.'!E10</f>
        <v>1008</v>
      </c>
      <c r="Y7" s="5">
        <f aca="true" t="shared" si="1" ref="Y7:AA11">P7+S7+V7</f>
        <v>38104</v>
      </c>
      <c r="Z7" s="5">
        <f t="shared" si="1"/>
        <v>36372</v>
      </c>
      <c r="AA7" s="5">
        <f t="shared" si="1"/>
        <v>35662</v>
      </c>
      <c r="AB7" s="148"/>
      <c r="AC7" s="148"/>
      <c r="AD7" s="148"/>
      <c r="AE7" s="148"/>
      <c r="AF7" s="148"/>
      <c r="AG7" s="148"/>
      <c r="AH7" s="148"/>
      <c r="AI7" s="148"/>
      <c r="AJ7" s="148"/>
      <c r="AK7" s="148"/>
    </row>
    <row r="8" spans="1:37" s="11" customFormat="1" ht="45">
      <c r="A8" s="1">
        <v>5</v>
      </c>
      <c r="B8" s="99" t="s">
        <v>367</v>
      </c>
      <c r="C8" s="5">
        <f>'Bevétel Önk.'!C163</f>
        <v>0</v>
      </c>
      <c r="D8" s="5">
        <f>'Bevétel Önk.'!D163</f>
        <v>0</v>
      </c>
      <c r="E8" s="5">
        <f>'Bevétel Önk.'!E163</f>
        <v>0</v>
      </c>
      <c r="F8" s="5">
        <f>'Bevétel Önk.'!C164</f>
        <v>3397</v>
      </c>
      <c r="G8" s="5">
        <f>'Bevétel Önk.'!D164</f>
        <v>3397</v>
      </c>
      <c r="H8" s="5">
        <f>'Bevétel Önk.'!E164</f>
        <v>2423</v>
      </c>
      <c r="I8" s="5">
        <f>'Bevétel Önk.'!C165</f>
        <v>12268</v>
      </c>
      <c r="J8" s="5">
        <f>'Bevétel Önk.'!D165</f>
        <v>12268</v>
      </c>
      <c r="K8" s="5">
        <f>'Bevétel Önk.'!E165</f>
        <v>7998</v>
      </c>
      <c r="L8" s="5">
        <f t="shared" si="0"/>
        <v>15665</v>
      </c>
      <c r="M8" s="5">
        <f t="shared" si="0"/>
        <v>15665</v>
      </c>
      <c r="N8" s="5">
        <f t="shared" si="0"/>
        <v>10421</v>
      </c>
      <c r="O8" s="101" t="s">
        <v>90</v>
      </c>
      <c r="P8" s="5">
        <f>'Kiadás Önk.'!C12</f>
        <v>0</v>
      </c>
      <c r="Q8" s="5">
        <f>'Kiadás Önk.'!D12</f>
        <v>0</v>
      </c>
      <c r="R8" s="5">
        <f>'Kiadás Önk.'!E12</f>
        <v>0</v>
      </c>
      <c r="S8" s="5">
        <f>'Kiadás Önk.'!C13</f>
        <v>7023</v>
      </c>
      <c r="T8" s="5">
        <f>'Kiadás Önk.'!D13</f>
        <v>7076</v>
      </c>
      <c r="U8" s="5">
        <f>'Kiadás Önk.'!E13</f>
        <v>6805</v>
      </c>
      <c r="V8" s="5">
        <f>'Kiadás Önk.'!C14</f>
        <v>299</v>
      </c>
      <c r="W8" s="5">
        <f>'Kiadás Önk.'!D14</f>
        <v>300</v>
      </c>
      <c r="X8" s="5">
        <f>'Kiadás Önk.'!E14</f>
        <v>294</v>
      </c>
      <c r="Y8" s="5">
        <f t="shared" si="1"/>
        <v>7322</v>
      </c>
      <c r="Z8" s="5">
        <f t="shared" si="1"/>
        <v>7376</v>
      </c>
      <c r="AA8" s="5">
        <f t="shared" si="1"/>
        <v>7099</v>
      </c>
      <c r="AB8" s="148"/>
      <c r="AC8" s="148"/>
      <c r="AD8" s="148"/>
      <c r="AE8" s="148"/>
      <c r="AF8" s="148"/>
      <c r="AG8" s="148"/>
      <c r="AH8" s="148"/>
      <c r="AI8" s="148"/>
      <c r="AJ8" s="148"/>
      <c r="AK8" s="148"/>
    </row>
    <row r="9" spans="1:37" s="11" customFormat="1" ht="15.75">
      <c r="A9" s="1">
        <v>6</v>
      </c>
      <c r="B9" s="99" t="s">
        <v>54</v>
      </c>
      <c r="C9" s="5">
        <f>'Bevétel Önk.'!C221</f>
        <v>0</v>
      </c>
      <c r="D9" s="5">
        <f>'Bevétel Önk.'!D221</f>
        <v>0</v>
      </c>
      <c r="E9" s="5">
        <f>'Bevétel Önk.'!E221</f>
        <v>0</v>
      </c>
      <c r="F9" s="5">
        <f>'Bevétel Önk.'!C222</f>
        <v>11157</v>
      </c>
      <c r="G9" s="5">
        <f>'Bevétel Önk.'!D222</f>
        <v>12450</v>
      </c>
      <c r="H9" s="5">
        <f>'Bevétel Önk.'!E222</f>
        <v>10893</v>
      </c>
      <c r="I9" s="5">
        <f>'Bevétel Önk.'!C223</f>
        <v>0</v>
      </c>
      <c r="J9" s="5">
        <f>'Bevétel Önk.'!D223</f>
        <v>0</v>
      </c>
      <c r="K9" s="5">
        <f>'Bevétel Önk.'!E223</f>
        <v>0</v>
      </c>
      <c r="L9" s="5">
        <f t="shared" si="0"/>
        <v>11157</v>
      </c>
      <c r="M9" s="5">
        <f t="shared" si="0"/>
        <v>12450</v>
      </c>
      <c r="N9" s="5">
        <f t="shared" si="0"/>
        <v>10893</v>
      </c>
      <c r="O9" s="101" t="s">
        <v>91</v>
      </c>
      <c r="P9" s="5">
        <f>'Kiadás Önk.'!C16</f>
        <v>0</v>
      </c>
      <c r="Q9" s="5">
        <f>'Kiadás Önk.'!D16</f>
        <v>0</v>
      </c>
      <c r="R9" s="5">
        <f>'Kiadás Önk.'!E16</f>
        <v>0</v>
      </c>
      <c r="S9" s="5">
        <f>'Kiadás Önk.'!C17</f>
        <v>33877</v>
      </c>
      <c r="T9" s="5">
        <f>'Kiadás Önk.'!D17</f>
        <v>31233</v>
      </c>
      <c r="U9" s="5">
        <f>'Kiadás Önk.'!E17</f>
        <v>26486</v>
      </c>
      <c r="V9" s="5">
        <f>'Kiadás Önk.'!C18</f>
        <v>0</v>
      </c>
      <c r="W9" s="5">
        <f>'Kiadás Önk.'!D18</f>
        <v>0</v>
      </c>
      <c r="X9" s="5">
        <f>'Kiadás Önk.'!E18</f>
        <v>0</v>
      </c>
      <c r="Y9" s="5">
        <f t="shared" si="1"/>
        <v>33877</v>
      </c>
      <c r="Z9" s="5">
        <f t="shared" si="1"/>
        <v>31233</v>
      </c>
      <c r="AA9" s="5">
        <f t="shared" si="1"/>
        <v>26486</v>
      </c>
      <c r="AB9" s="148"/>
      <c r="AC9" s="148"/>
      <c r="AD9" s="148"/>
      <c r="AE9" s="148"/>
      <c r="AF9" s="148"/>
      <c r="AG9" s="148"/>
      <c r="AH9" s="148"/>
      <c r="AI9" s="148"/>
      <c r="AJ9" s="148"/>
      <c r="AK9" s="148"/>
    </row>
    <row r="10" spans="1:37" s="11" customFormat="1" ht="15.75">
      <c r="A10" s="1">
        <v>7</v>
      </c>
      <c r="B10" s="368" t="s">
        <v>435</v>
      </c>
      <c r="C10" s="362">
        <f>'Bevétel Önk.'!C255</f>
        <v>0</v>
      </c>
      <c r="D10" s="362">
        <f>'Bevétel Önk.'!D255</f>
        <v>0</v>
      </c>
      <c r="E10" s="362">
        <f>'Bevétel Önk.'!E255</f>
        <v>0</v>
      </c>
      <c r="F10" s="362">
        <f>'Bevétel Önk.'!C256</f>
        <v>2220</v>
      </c>
      <c r="G10" s="362">
        <f>'Bevétel Önk.'!D256</f>
        <v>2377</v>
      </c>
      <c r="H10" s="362">
        <f>'Bevétel Önk.'!E256</f>
        <v>2170</v>
      </c>
      <c r="I10" s="362">
        <f>'Bevétel Önk.'!C257</f>
        <v>0</v>
      </c>
      <c r="J10" s="362">
        <f>'Bevétel Önk.'!D257</f>
        <v>0</v>
      </c>
      <c r="K10" s="362">
        <f>'Bevétel Önk.'!E257</f>
        <v>0</v>
      </c>
      <c r="L10" s="362">
        <f t="shared" si="0"/>
        <v>2220</v>
      </c>
      <c r="M10" s="362">
        <f t="shared" si="0"/>
        <v>2377</v>
      </c>
      <c r="N10" s="362">
        <f t="shared" si="0"/>
        <v>2170</v>
      </c>
      <c r="O10" s="101" t="s">
        <v>92</v>
      </c>
      <c r="P10" s="5">
        <f>'Kiadás Önk.'!C84</f>
        <v>0</v>
      </c>
      <c r="Q10" s="5">
        <f>'Kiadás Önk.'!D84</f>
        <v>0</v>
      </c>
      <c r="R10" s="5">
        <f>'Kiadás Önk.'!E84</f>
        <v>0</v>
      </c>
      <c r="S10" s="5">
        <f>'Kiadás Önk.'!C85</f>
        <v>3997</v>
      </c>
      <c r="T10" s="5">
        <f>'Kiadás Önk.'!D85</f>
        <v>9692</v>
      </c>
      <c r="U10" s="5">
        <f>'Kiadás Önk.'!E85</f>
        <v>9497</v>
      </c>
      <c r="V10" s="5">
        <f>'Kiadás Önk.'!C86</f>
        <v>0</v>
      </c>
      <c r="W10" s="5">
        <f>'Kiadás Önk.'!D86</f>
        <v>0</v>
      </c>
      <c r="X10" s="5">
        <f>'Kiadás Önk.'!E86</f>
        <v>0</v>
      </c>
      <c r="Y10" s="5">
        <f t="shared" si="1"/>
        <v>3997</v>
      </c>
      <c r="Z10" s="5">
        <f t="shared" si="1"/>
        <v>9692</v>
      </c>
      <c r="AA10" s="5">
        <f t="shared" si="1"/>
        <v>9497</v>
      </c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</row>
    <row r="11" spans="1:37" s="11" customFormat="1" ht="30">
      <c r="A11" s="1">
        <v>8</v>
      </c>
      <c r="B11" s="368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101" t="s">
        <v>93</v>
      </c>
      <c r="P11" s="5">
        <f>'Kiadás Önk.'!C157</f>
        <v>0</v>
      </c>
      <c r="Q11" s="5">
        <f>'Kiadás Önk.'!D157</f>
        <v>0</v>
      </c>
      <c r="R11" s="5">
        <f>'Kiadás Önk.'!E157</f>
        <v>0</v>
      </c>
      <c r="S11" s="5">
        <f>'Kiadás Önk.'!C158</f>
        <v>44256</v>
      </c>
      <c r="T11" s="5">
        <f>'Kiadás Önk.'!D158</f>
        <v>50939</v>
      </c>
      <c r="U11" s="5">
        <f>'Kiadás Önk.'!E158</f>
        <v>47460</v>
      </c>
      <c r="V11" s="5">
        <f>'Kiadás Önk.'!C159</f>
        <v>0</v>
      </c>
      <c r="W11" s="5">
        <f>'Kiadás Önk.'!D159</f>
        <v>0</v>
      </c>
      <c r="X11" s="5">
        <f>'Kiadás Önk.'!E159</f>
        <v>0</v>
      </c>
      <c r="Y11" s="5">
        <f t="shared" si="1"/>
        <v>44256</v>
      </c>
      <c r="Z11" s="5">
        <f t="shared" si="1"/>
        <v>50939</v>
      </c>
      <c r="AA11" s="5">
        <f t="shared" si="1"/>
        <v>47460</v>
      </c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</row>
    <row r="12" spans="1:37" s="11" customFormat="1" ht="15.75">
      <c r="A12" s="1">
        <v>9</v>
      </c>
      <c r="B12" s="100" t="s">
        <v>95</v>
      </c>
      <c r="C12" s="13">
        <f aca="true" t="shared" si="2" ref="C12:M12">SUM(C7:C11)</f>
        <v>0</v>
      </c>
      <c r="D12" s="13">
        <f>SUM(D7:D11)</f>
        <v>0</v>
      </c>
      <c r="E12" s="13">
        <f>SUM(E7:E11)</f>
        <v>0</v>
      </c>
      <c r="F12" s="13">
        <f t="shared" si="2"/>
        <v>189982</v>
      </c>
      <c r="G12" s="13">
        <f>SUM(G7:G11)</f>
        <v>202227</v>
      </c>
      <c r="H12" s="13">
        <f>SUM(H7:H11)</f>
        <v>199513</v>
      </c>
      <c r="I12" s="13">
        <f t="shared" si="2"/>
        <v>12268</v>
      </c>
      <c r="J12" s="13">
        <f>SUM(J7:J11)</f>
        <v>12268</v>
      </c>
      <c r="K12" s="13">
        <f>SUM(K7:K11)</f>
        <v>7998</v>
      </c>
      <c r="L12" s="13">
        <f t="shared" si="2"/>
        <v>202250</v>
      </c>
      <c r="M12" s="13">
        <f t="shared" si="2"/>
        <v>214495</v>
      </c>
      <c r="N12" s="13">
        <f>SUM(N7:N11)</f>
        <v>207511</v>
      </c>
      <c r="O12" s="100" t="s">
        <v>96</v>
      </c>
      <c r="P12" s="13">
        <f aca="true" t="shared" si="3" ref="P12:AA12">SUM(P7:P11)</f>
        <v>0</v>
      </c>
      <c r="Q12" s="13">
        <f>SUM(Q7:Q11)</f>
        <v>0</v>
      </c>
      <c r="R12" s="13">
        <f>SUM(R7:R11)</f>
        <v>0</v>
      </c>
      <c r="S12" s="13">
        <f t="shared" si="3"/>
        <v>126239</v>
      </c>
      <c r="T12" s="13">
        <f>SUM(T7:T11)</f>
        <v>134292</v>
      </c>
      <c r="U12" s="13">
        <f>SUM(U7:U11)</f>
        <v>124902</v>
      </c>
      <c r="V12" s="13">
        <f t="shared" si="3"/>
        <v>1317</v>
      </c>
      <c r="W12" s="13">
        <f>SUM(W7:W11)</f>
        <v>1320</v>
      </c>
      <c r="X12" s="13">
        <f>SUM(X7:X11)</f>
        <v>1302</v>
      </c>
      <c r="Y12" s="13">
        <f t="shared" si="3"/>
        <v>127556</v>
      </c>
      <c r="Z12" s="13">
        <f t="shared" si="3"/>
        <v>135612</v>
      </c>
      <c r="AA12" s="13">
        <f t="shared" si="3"/>
        <v>126204</v>
      </c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</row>
    <row r="13" spans="1:37" s="11" customFormat="1" ht="15.75">
      <c r="A13" s="1">
        <v>10</v>
      </c>
      <c r="B13" s="102" t="s">
        <v>161</v>
      </c>
      <c r="C13" s="103">
        <f aca="true" t="shared" si="4" ref="C13:N13">C12-P12</f>
        <v>0</v>
      </c>
      <c r="D13" s="103">
        <f t="shared" si="4"/>
        <v>0</v>
      </c>
      <c r="E13" s="103">
        <f t="shared" si="4"/>
        <v>0</v>
      </c>
      <c r="F13" s="103">
        <f t="shared" si="4"/>
        <v>63743</v>
      </c>
      <c r="G13" s="103">
        <f t="shared" si="4"/>
        <v>67935</v>
      </c>
      <c r="H13" s="103">
        <f t="shared" si="4"/>
        <v>74611</v>
      </c>
      <c r="I13" s="103">
        <f t="shared" si="4"/>
        <v>10951</v>
      </c>
      <c r="J13" s="103">
        <f t="shared" si="4"/>
        <v>10948</v>
      </c>
      <c r="K13" s="103">
        <f t="shared" si="4"/>
        <v>6696</v>
      </c>
      <c r="L13" s="103">
        <f t="shared" si="4"/>
        <v>74694</v>
      </c>
      <c r="M13" s="103">
        <f t="shared" si="4"/>
        <v>78883</v>
      </c>
      <c r="N13" s="103">
        <f t="shared" si="4"/>
        <v>81307</v>
      </c>
      <c r="O13" s="364" t="s">
        <v>147</v>
      </c>
      <c r="P13" s="365">
        <f>'Kiadás Önk.'!C195</f>
        <v>0</v>
      </c>
      <c r="Q13" s="365">
        <f>'Kiadás Önk.'!D195</f>
        <v>0</v>
      </c>
      <c r="R13" s="365">
        <f>'Kiadás Önk.'!E195</f>
        <v>0</v>
      </c>
      <c r="S13" s="365">
        <f>'Kiadás Önk.'!C196</f>
        <v>60181</v>
      </c>
      <c r="T13" s="365">
        <f>'Kiadás Önk.'!D196</f>
        <v>76664</v>
      </c>
      <c r="U13" s="365">
        <f>'Kiadás Önk.'!E196</f>
        <v>70999</v>
      </c>
      <c r="V13" s="365">
        <f>'Kiadás Önk.'!C197</f>
        <v>0</v>
      </c>
      <c r="W13" s="365">
        <f>'Kiadás Önk.'!D197</f>
        <v>0</v>
      </c>
      <c r="X13" s="365">
        <f>'Kiadás Önk.'!E197</f>
        <v>0</v>
      </c>
      <c r="Y13" s="365">
        <f>P13+S13+V13</f>
        <v>60181</v>
      </c>
      <c r="Z13" s="365">
        <f>Q13+T13+W13</f>
        <v>76664</v>
      </c>
      <c r="AA13" s="365">
        <f>R13+U13+X13</f>
        <v>70999</v>
      </c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</row>
    <row r="14" spans="1:37" s="11" customFormat="1" ht="15.75">
      <c r="A14" s="1">
        <v>11</v>
      </c>
      <c r="B14" s="102" t="s">
        <v>152</v>
      </c>
      <c r="C14" s="5">
        <f>'Bevétel Önk.'!C277</f>
        <v>0</v>
      </c>
      <c r="D14" s="5">
        <f>'Bevétel Önk.'!D277</f>
        <v>0</v>
      </c>
      <c r="E14" s="5">
        <f>'Bevétel Önk.'!E277</f>
        <v>0</v>
      </c>
      <c r="F14" s="5">
        <f>'Bevétel Önk.'!C278</f>
        <v>23932</v>
      </c>
      <c r="G14" s="5">
        <f>'Bevétel Önk.'!D278</f>
        <v>29557</v>
      </c>
      <c r="H14" s="5">
        <f>'Bevétel Önk.'!E278</f>
        <v>29557</v>
      </c>
      <c r="I14" s="5">
        <f>'Bevétel Önk.'!C279</f>
        <v>0</v>
      </c>
      <c r="J14" s="5">
        <f>'Bevétel Önk.'!D279</f>
        <v>0</v>
      </c>
      <c r="K14" s="5">
        <f>'Bevétel Önk.'!E279</f>
        <v>0</v>
      </c>
      <c r="L14" s="5">
        <f aca="true" t="shared" si="5" ref="L14:N15">C14+F14+I14</f>
        <v>23932</v>
      </c>
      <c r="M14" s="5">
        <f t="shared" si="5"/>
        <v>29557</v>
      </c>
      <c r="N14" s="5">
        <f t="shared" si="5"/>
        <v>29557</v>
      </c>
      <c r="O14" s="364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</row>
    <row r="15" spans="1:37" s="11" customFormat="1" ht="15.75">
      <c r="A15" s="1">
        <v>12</v>
      </c>
      <c r="B15" s="102" t="s">
        <v>153</v>
      </c>
      <c r="C15" s="5">
        <f>'Bevétel Önk.'!C298</f>
        <v>0</v>
      </c>
      <c r="D15" s="5">
        <f>'Bevétel Önk.'!D298</f>
        <v>0</v>
      </c>
      <c r="E15" s="5">
        <f>'Bevétel Önk.'!E298</f>
        <v>0</v>
      </c>
      <c r="F15" s="5">
        <f>'Bevétel Önk.'!C299</f>
        <v>0</v>
      </c>
      <c r="G15" s="5">
        <f>'Bevétel Önk.'!D299</f>
        <v>5665</v>
      </c>
      <c r="H15" s="5">
        <f>'Bevétel Önk.'!E299</f>
        <v>5665</v>
      </c>
      <c r="I15" s="5">
        <f>'Bevétel Önk.'!C300</f>
        <v>0</v>
      </c>
      <c r="J15" s="5">
        <f>'Bevétel Önk.'!D300</f>
        <v>0</v>
      </c>
      <c r="K15" s="5">
        <f>'Bevétel Önk.'!E300</f>
        <v>0</v>
      </c>
      <c r="L15" s="5">
        <f t="shared" si="5"/>
        <v>0</v>
      </c>
      <c r="M15" s="5">
        <f t="shared" si="5"/>
        <v>5665</v>
      </c>
      <c r="N15" s="5">
        <f t="shared" si="5"/>
        <v>5665</v>
      </c>
      <c r="O15" s="364"/>
      <c r="P15" s="365"/>
      <c r="Q15" s="365"/>
      <c r="R15" s="365"/>
      <c r="S15" s="365"/>
      <c r="T15" s="365"/>
      <c r="U15" s="365"/>
      <c r="V15" s="365"/>
      <c r="W15" s="365"/>
      <c r="X15" s="365"/>
      <c r="Y15" s="365"/>
      <c r="Z15" s="365"/>
      <c r="AA15" s="365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</row>
    <row r="16" spans="1:37" s="11" customFormat="1" ht="31.5">
      <c r="A16" s="1">
        <v>13</v>
      </c>
      <c r="B16" s="100" t="s">
        <v>10</v>
      </c>
      <c r="C16" s="14">
        <f aca="true" t="shared" si="6" ref="C16:N16">C12+C14+C15</f>
        <v>0</v>
      </c>
      <c r="D16" s="14">
        <f>D12+D14+D15</f>
        <v>0</v>
      </c>
      <c r="E16" s="14">
        <f>E12+E14+E15</f>
        <v>0</v>
      </c>
      <c r="F16" s="14">
        <f t="shared" si="6"/>
        <v>213914</v>
      </c>
      <c r="G16" s="14">
        <f>G12+G14+G15</f>
        <v>237449</v>
      </c>
      <c r="H16" s="14">
        <f>H12+H14+H15</f>
        <v>234735</v>
      </c>
      <c r="I16" s="14">
        <f t="shared" si="6"/>
        <v>12268</v>
      </c>
      <c r="J16" s="14">
        <f>J12+J14+J15</f>
        <v>12268</v>
      </c>
      <c r="K16" s="14">
        <f>K12+K14+K15</f>
        <v>7998</v>
      </c>
      <c r="L16" s="14">
        <f t="shared" si="6"/>
        <v>226182</v>
      </c>
      <c r="M16" s="14">
        <f t="shared" si="6"/>
        <v>249717</v>
      </c>
      <c r="N16" s="14">
        <f t="shared" si="6"/>
        <v>242733</v>
      </c>
      <c r="O16" s="100" t="s">
        <v>11</v>
      </c>
      <c r="P16" s="14">
        <f aca="true" t="shared" si="7" ref="P16:Z16">P12+P13</f>
        <v>0</v>
      </c>
      <c r="Q16" s="14">
        <f t="shared" si="7"/>
        <v>0</v>
      </c>
      <c r="R16" s="14">
        <f>R12+R13</f>
        <v>0</v>
      </c>
      <c r="S16" s="14">
        <f t="shared" si="7"/>
        <v>186420</v>
      </c>
      <c r="T16" s="14">
        <f t="shared" si="7"/>
        <v>210956</v>
      </c>
      <c r="U16" s="14">
        <f>U12+U13</f>
        <v>195901</v>
      </c>
      <c r="V16" s="14">
        <f t="shared" si="7"/>
        <v>1317</v>
      </c>
      <c r="W16" s="14">
        <f t="shared" si="7"/>
        <v>1320</v>
      </c>
      <c r="X16" s="14">
        <f>X12+X13</f>
        <v>1302</v>
      </c>
      <c r="Y16" s="14">
        <f t="shared" si="7"/>
        <v>187737</v>
      </c>
      <c r="Z16" s="14">
        <f t="shared" si="7"/>
        <v>212276</v>
      </c>
      <c r="AA16" s="14">
        <f>AA12+AA13</f>
        <v>197203</v>
      </c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</row>
    <row r="17" spans="1:37" s="104" customFormat="1" ht="16.5">
      <c r="A17" s="1">
        <v>14</v>
      </c>
      <c r="B17" s="366" t="s">
        <v>155</v>
      </c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3" t="s">
        <v>127</v>
      </c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</row>
    <row r="18" spans="1:37" s="11" customFormat="1" ht="47.25">
      <c r="A18" s="1">
        <v>15</v>
      </c>
      <c r="B18" s="99" t="s">
        <v>358</v>
      </c>
      <c r="C18" s="5">
        <f>'Bevétel Önk.'!C133</f>
        <v>0</v>
      </c>
      <c r="D18" s="5">
        <f>'Bevétel Önk.'!D133</f>
        <v>0</v>
      </c>
      <c r="E18" s="5">
        <f>'Bevétel Önk.'!E133</f>
        <v>0</v>
      </c>
      <c r="F18" s="5">
        <f>'Bevétel Önk.'!C134</f>
        <v>147618</v>
      </c>
      <c r="G18" s="5">
        <f>'Bevétel Önk.'!D134</f>
        <v>141943</v>
      </c>
      <c r="H18" s="5">
        <f>'Bevétel Önk.'!E134</f>
        <v>138193</v>
      </c>
      <c r="I18" s="5">
        <f>'Bevétel Önk.'!C135</f>
        <v>0</v>
      </c>
      <c r="J18" s="5">
        <f>'Bevétel Önk.'!D135</f>
        <v>0</v>
      </c>
      <c r="K18" s="5">
        <f>'Bevétel Önk.'!E135</f>
        <v>0</v>
      </c>
      <c r="L18" s="5">
        <f aca="true" t="shared" si="8" ref="L18:N20">C18+F18+I18</f>
        <v>147618</v>
      </c>
      <c r="M18" s="5">
        <f t="shared" si="8"/>
        <v>141943</v>
      </c>
      <c r="N18" s="5">
        <f t="shared" si="8"/>
        <v>138193</v>
      </c>
      <c r="O18" s="99" t="s">
        <v>121</v>
      </c>
      <c r="P18" s="5">
        <f>'Kiadás Önk.'!C162</f>
        <v>0</v>
      </c>
      <c r="Q18" s="5">
        <f>'Kiadás Önk.'!D162</f>
        <v>0</v>
      </c>
      <c r="R18" s="5">
        <f>'Kiadás Önk.'!E162</f>
        <v>0</v>
      </c>
      <c r="S18" s="5">
        <f>'Kiadás Önk.'!C163</f>
        <v>11750</v>
      </c>
      <c r="T18" s="5">
        <f>'Kiadás Önk.'!D163</f>
        <v>11936</v>
      </c>
      <c r="U18" s="5">
        <f>'Kiadás Önk.'!E163</f>
        <v>11848</v>
      </c>
      <c r="V18" s="5">
        <f>'Kiadás Önk.'!C164</f>
        <v>0</v>
      </c>
      <c r="W18" s="5">
        <f>'Kiadás Önk.'!D164</f>
        <v>0</v>
      </c>
      <c r="X18" s="5">
        <f>'Kiadás Önk.'!E164</f>
        <v>0</v>
      </c>
      <c r="Y18" s="5">
        <f aca="true" t="shared" si="9" ref="Y18:AA20">P18+S18+V18</f>
        <v>11750</v>
      </c>
      <c r="Z18" s="5">
        <f t="shared" si="9"/>
        <v>11936</v>
      </c>
      <c r="AA18" s="5">
        <f t="shared" si="9"/>
        <v>11848</v>
      </c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</row>
    <row r="19" spans="1:37" s="11" customFormat="1" ht="15.75">
      <c r="A19" s="1">
        <v>16</v>
      </c>
      <c r="B19" s="99" t="s">
        <v>155</v>
      </c>
      <c r="C19" s="5">
        <f>'Bevétel Önk.'!C241</f>
        <v>0</v>
      </c>
      <c r="D19" s="5">
        <f>'Bevétel Önk.'!D241</f>
        <v>0</v>
      </c>
      <c r="E19" s="5">
        <f>'Bevétel Önk.'!E241</f>
        <v>0</v>
      </c>
      <c r="F19" s="5">
        <f>'Bevétel Önk.'!C242</f>
        <v>125</v>
      </c>
      <c r="G19" s="5">
        <f>'Bevétel Önk.'!D242</f>
        <v>817</v>
      </c>
      <c r="H19" s="5">
        <f>'Bevétel Önk.'!E242</f>
        <v>760</v>
      </c>
      <c r="I19" s="5">
        <f>'Bevétel Önk.'!C243</f>
        <v>0</v>
      </c>
      <c r="J19" s="5">
        <f>'Bevétel Önk.'!D243</f>
        <v>0</v>
      </c>
      <c r="K19" s="5">
        <f>'Bevétel Önk.'!E243</f>
        <v>0</v>
      </c>
      <c r="L19" s="5">
        <f t="shared" si="8"/>
        <v>125</v>
      </c>
      <c r="M19" s="5">
        <f t="shared" si="8"/>
        <v>817</v>
      </c>
      <c r="N19" s="5">
        <f t="shared" si="8"/>
        <v>760</v>
      </c>
      <c r="O19" s="99" t="s">
        <v>55</v>
      </c>
      <c r="P19" s="5">
        <f>'Kiadás Önk.'!C166</f>
        <v>0</v>
      </c>
      <c r="Q19" s="5">
        <f>'Kiadás Önk.'!D166</f>
        <v>0</v>
      </c>
      <c r="R19" s="5">
        <f>'Kiadás Önk.'!E166</f>
        <v>0</v>
      </c>
      <c r="S19" s="5">
        <f>'Kiadás Önk.'!C167</f>
        <v>164738</v>
      </c>
      <c r="T19" s="5">
        <f>'Kiadás Önk.'!D167</f>
        <v>158262</v>
      </c>
      <c r="U19" s="5">
        <f>'Kiadás Önk.'!E167</f>
        <v>145175</v>
      </c>
      <c r="V19" s="5">
        <f>'Kiadás Önk.'!C168</f>
        <v>0</v>
      </c>
      <c r="W19" s="5">
        <f>'Kiadás Önk.'!D168</f>
        <v>0</v>
      </c>
      <c r="X19" s="5">
        <f>'Kiadás Önk.'!E168</f>
        <v>0</v>
      </c>
      <c r="Y19" s="5">
        <f t="shared" si="9"/>
        <v>164738</v>
      </c>
      <c r="Z19" s="5">
        <f t="shared" si="9"/>
        <v>158262</v>
      </c>
      <c r="AA19" s="5">
        <f t="shared" si="9"/>
        <v>145175</v>
      </c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</row>
    <row r="20" spans="1:37" s="11" customFormat="1" ht="31.5">
      <c r="A20" s="1">
        <v>17</v>
      </c>
      <c r="B20" s="99" t="s">
        <v>436</v>
      </c>
      <c r="C20" s="5">
        <f>'Bevétel Önk.'!C268</f>
        <v>0</v>
      </c>
      <c r="D20" s="5">
        <f>'Bevétel Önk.'!D268</f>
        <v>0</v>
      </c>
      <c r="E20" s="5">
        <f>'Bevétel Önk.'!E268</f>
        <v>0</v>
      </c>
      <c r="F20" s="5">
        <f>'Bevétel Önk.'!C269</f>
        <v>300</v>
      </c>
      <c r="G20" s="5">
        <f>'Bevétel Önk.'!D269</f>
        <v>360</v>
      </c>
      <c r="H20" s="5">
        <f>'Bevétel Önk.'!E269</f>
        <v>64</v>
      </c>
      <c r="I20" s="5">
        <f>'Bevétel Önk.'!C270</f>
        <v>0</v>
      </c>
      <c r="J20" s="5">
        <f>'Bevétel Önk.'!D270</f>
        <v>0</v>
      </c>
      <c r="K20" s="5">
        <f>'Bevétel Önk.'!E270</f>
        <v>0</v>
      </c>
      <c r="L20" s="5">
        <f t="shared" si="8"/>
        <v>300</v>
      </c>
      <c r="M20" s="5">
        <f t="shared" si="8"/>
        <v>360</v>
      </c>
      <c r="N20" s="5">
        <f t="shared" si="8"/>
        <v>64</v>
      </c>
      <c r="O20" s="99" t="s">
        <v>264</v>
      </c>
      <c r="P20" s="5">
        <f>'Kiadás Önk.'!C170</f>
        <v>0</v>
      </c>
      <c r="Q20" s="5">
        <f>'Kiadás Önk.'!D170</f>
        <v>0</v>
      </c>
      <c r="R20" s="5">
        <f>'Kiadás Önk.'!E170</f>
        <v>0</v>
      </c>
      <c r="S20" s="5">
        <f>'Kiadás Önk.'!C171</f>
        <v>0</v>
      </c>
      <c r="T20" s="5">
        <f>'Kiadás Önk.'!D171</f>
        <v>363</v>
      </c>
      <c r="U20" s="5">
        <f>'Kiadás Önk.'!E171</f>
        <v>116</v>
      </c>
      <c r="V20" s="5">
        <f>'Kiadás Önk.'!C172</f>
        <v>0</v>
      </c>
      <c r="W20" s="5">
        <f>'Kiadás Önk.'!D172</f>
        <v>0</v>
      </c>
      <c r="X20" s="5">
        <f>'Kiadás Önk.'!E172</f>
        <v>0</v>
      </c>
      <c r="Y20" s="5">
        <f t="shared" si="9"/>
        <v>0</v>
      </c>
      <c r="Z20" s="5">
        <f t="shared" si="9"/>
        <v>363</v>
      </c>
      <c r="AA20" s="5">
        <f t="shared" si="9"/>
        <v>116</v>
      </c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</row>
    <row r="21" spans="1:37" s="11" customFormat="1" ht="15.75">
      <c r="A21" s="1">
        <v>18</v>
      </c>
      <c r="B21" s="100" t="s">
        <v>95</v>
      </c>
      <c r="C21" s="13">
        <f aca="true" t="shared" si="10" ref="C21:M21">SUM(C18:C20)</f>
        <v>0</v>
      </c>
      <c r="D21" s="13">
        <f>SUM(D18:D20)</f>
        <v>0</v>
      </c>
      <c r="E21" s="13">
        <f>SUM(E18:E20)</f>
        <v>0</v>
      </c>
      <c r="F21" s="13">
        <f t="shared" si="10"/>
        <v>148043</v>
      </c>
      <c r="G21" s="13">
        <f>SUM(G18:G20)</f>
        <v>143120</v>
      </c>
      <c r="H21" s="13">
        <f>SUM(H18:H20)</f>
        <v>139017</v>
      </c>
      <c r="I21" s="13">
        <f t="shared" si="10"/>
        <v>0</v>
      </c>
      <c r="J21" s="13">
        <f>SUM(J18:J20)</f>
        <v>0</v>
      </c>
      <c r="K21" s="13">
        <f>SUM(K18:K20)</f>
        <v>0</v>
      </c>
      <c r="L21" s="13">
        <f t="shared" si="10"/>
        <v>148043</v>
      </c>
      <c r="M21" s="13">
        <f t="shared" si="10"/>
        <v>143120</v>
      </c>
      <c r="N21" s="13">
        <f>SUM(N18:N20)</f>
        <v>139017</v>
      </c>
      <c r="O21" s="100" t="s">
        <v>96</v>
      </c>
      <c r="P21" s="13">
        <f aca="true" t="shared" si="11" ref="P21:AA21">SUM(P18:P20)</f>
        <v>0</v>
      </c>
      <c r="Q21" s="13">
        <f>SUM(Q18:Q20)</f>
        <v>0</v>
      </c>
      <c r="R21" s="13">
        <f>SUM(R18:R20)</f>
        <v>0</v>
      </c>
      <c r="S21" s="13">
        <f t="shared" si="11"/>
        <v>176488</v>
      </c>
      <c r="T21" s="13">
        <f>SUM(T18:T20)</f>
        <v>170561</v>
      </c>
      <c r="U21" s="13">
        <f>SUM(U18:U20)</f>
        <v>157139</v>
      </c>
      <c r="V21" s="13">
        <f t="shared" si="11"/>
        <v>0</v>
      </c>
      <c r="W21" s="13">
        <f>SUM(W18:W20)</f>
        <v>0</v>
      </c>
      <c r="X21" s="13">
        <f>SUM(X18:X20)</f>
        <v>0</v>
      </c>
      <c r="Y21" s="13">
        <f t="shared" si="11"/>
        <v>176488</v>
      </c>
      <c r="Z21" s="13">
        <f t="shared" si="11"/>
        <v>170561</v>
      </c>
      <c r="AA21" s="13">
        <f t="shared" si="11"/>
        <v>157139</v>
      </c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</row>
    <row r="22" spans="1:37" s="11" customFormat="1" ht="15.75">
      <c r="A22" s="1">
        <v>19</v>
      </c>
      <c r="B22" s="102" t="s">
        <v>161</v>
      </c>
      <c r="C22" s="103">
        <f aca="true" t="shared" si="12" ref="C22:N22">C21-P21</f>
        <v>0</v>
      </c>
      <c r="D22" s="103">
        <f t="shared" si="12"/>
        <v>0</v>
      </c>
      <c r="E22" s="103">
        <f t="shared" si="12"/>
        <v>0</v>
      </c>
      <c r="F22" s="103">
        <f t="shared" si="12"/>
        <v>-28445</v>
      </c>
      <c r="G22" s="103">
        <f t="shared" si="12"/>
        <v>-27441</v>
      </c>
      <c r="H22" s="103">
        <f t="shared" si="12"/>
        <v>-18122</v>
      </c>
      <c r="I22" s="103">
        <f t="shared" si="12"/>
        <v>0</v>
      </c>
      <c r="J22" s="103">
        <f t="shared" si="12"/>
        <v>0</v>
      </c>
      <c r="K22" s="103">
        <f t="shared" si="12"/>
        <v>0</v>
      </c>
      <c r="L22" s="103">
        <f t="shared" si="12"/>
        <v>-28445</v>
      </c>
      <c r="M22" s="103">
        <f t="shared" si="12"/>
        <v>-27441</v>
      </c>
      <c r="N22" s="103">
        <f t="shared" si="12"/>
        <v>-18122</v>
      </c>
      <c r="O22" s="364" t="s">
        <v>147</v>
      </c>
      <c r="P22" s="365">
        <f>'Kiadás Önk.'!C210</f>
        <v>0</v>
      </c>
      <c r="Q22" s="365">
        <f>'Kiadás Önk.'!D210</f>
        <v>0</v>
      </c>
      <c r="R22" s="365">
        <f>'Kiadás Önk.'!E210</f>
        <v>0</v>
      </c>
      <c r="S22" s="365">
        <f>'Kiadás Önk.'!C211</f>
        <v>10000</v>
      </c>
      <c r="T22" s="365">
        <f>'Kiadás Önk.'!D211</f>
        <v>10000</v>
      </c>
      <c r="U22" s="365">
        <f>'Kiadás Önk.'!E211</f>
        <v>10000</v>
      </c>
      <c r="V22" s="365">
        <f>'Kiadás Önk.'!C212</f>
        <v>0</v>
      </c>
      <c r="W22" s="365">
        <f>'Kiadás Önk.'!D212</f>
        <v>0</v>
      </c>
      <c r="X22" s="365">
        <f>'Kiadás Önk.'!E212</f>
        <v>0</v>
      </c>
      <c r="Y22" s="365">
        <f>P22+S22+V22</f>
        <v>10000</v>
      </c>
      <c r="Z22" s="365">
        <f>Q22+T22+W22</f>
        <v>10000</v>
      </c>
      <c r="AA22" s="365">
        <f>R22+U22+X22</f>
        <v>10000</v>
      </c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</row>
    <row r="23" spans="1:37" s="11" customFormat="1" ht="15.75">
      <c r="A23" s="1">
        <v>20</v>
      </c>
      <c r="B23" s="102" t="s">
        <v>152</v>
      </c>
      <c r="C23" s="5">
        <f>'Bevétel Önk.'!C284</f>
        <v>0</v>
      </c>
      <c r="D23" s="5">
        <f>'Bevétel Önk.'!D284</f>
        <v>0</v>
      </c>
      <c r="E23" s="5">
        <f>'Bevétel Önk.'!E284</f>
        <v>0</v>
      </c>
      <c r="F23" s="5">
        <f>'Bevétel Önk.'!C285</f>
        <v>0</v>
      </c>
      <c r="G23" s="5">
        <f>'Bevétel Önk.'!D285</f>
        <v>0</v>
      </c>
      <c r="H23" s="5">
        <f>'Bevétel Önk.'!E285</f>
        <v>0</v>
      </c>
      <c r="I23" s="5">
        <f>'Bevétel Önk.'!C286</f>
        <v>0</v>
      </c>
      <c r="J23" s="5">
        <f>'Bevétel Önk.'!D286</f>
        <v>0</v>
      </c>
      <c r="K23" s="5">
        <f>'Bevétel Önk.'!E286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364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365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</row>
    <row r="24" spans="1:37" s="11" customFormat="1" ht="15.75">
      <c r="A24" s="1">
        <v>21</v>
      </c>
      <c r="B24" s="102" t="s">
        <v>153</v>
      </c>
      <c r="C24" s="5">
        <f>'Bevétel Önk.'!C311</f>
        <v>0</v>
      </c>
      <c r="D24" s="5">
        <f>'Bevétel Önk.'!D311</f>
        <v>0</v>
      </c>
      <c r="E24" s="5">
        <f>'Bevétel Önk.'!E311</f>
        <v>0</v>
      </c>
      <c r="F24" s="5">
        <f>'Bevétel Önk.'!C312</f>
        <v>0</v>
      </c>
      <c r="G24" s="5">
        <f>'Bevétel Önk.'!D312</f>
        <v>0</v>
      </c>
      <c r="H24" s="5">
        <f>'Bevétel Önk.'!E312</f>
        <v>0</v>
      </c>
      <c r="I24" s="5">
        <f>'Bevétel Önk.'!C313</f>
        <v>0</v>
      </c>
      <c r="J24" s="5">
        <f>'Bevétel Önk.'!D313</f>
        <v>0</v>
      </c>
      <c r="K24" s="5">
        <f>'Bevétel Önk.'!E313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364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</row>
    <row r="25" spans="1:37" s="11" customFormat="1" ht="31.5">
      <c r="A25" s="1">
        <v>22</v>
      </c>
      <c r="B25" s="100" t="s">
        <v>12</v>
      </c>
      <c r="C25" s="14">
        <f aca="true" t="shared" si="14" ref="C25:M25">C21+C23+C24</f>
        <v>0</v>
      </c>
      <c r="D25" s="14">
        <f>D21+D23+D24</f>
        <v>0</v>
      </c>
      <c r="E25" s="14">
        <f>E21+E23+E24</f>
        <v>0</v>
      </c>
      <c r="F25" s="14">
        <f t="shared" si="14"/>
        <v>148043</v>
      </c>
      <c r="G25" s="14">
        <f>G21+G23+G24</f>
        <v>143120</v>
      </c>
      <c r="H25" s="14">
        <f>H21+H23+H24</f>
        <v>139017</v>
      </c>
      <c r="I25" s="14">
        <f t="shared" si="14"/>
        <v>0</v>
      </c>
      <c r="J25" s="14">
        <f>J21+J23+J24</f>
        <v>0</v>
      </c>
      <c r="K25" s="14">
        <f>K21+K23+K24</f>
        <v>0</v>
      </c>
      <c r="L25" s="14">
        <f t="shared" si="14"/>
        <v>148043</v>
      </c>
      <c r="M25" s="14">
        <f t="shared" si="14"/>
        <v>143120</v>
      </c>
      <c r="N25" s="14">
        <f>N21+N23+N24</f>
        <v>139017</v>
      </c>
      <c r="O25" s="100" t="s">
        <v>13</v>
      </c>
      <c r="P25" s="14">
        <f aca="true" t="shared" si="15" ref="P25:AA25">P21+P22</f>
        <v>0</v>
      </c>
      <c r="Q25" s="14">
        <f t="shared" si="15"/>
        <v>0</v>
      </c>
      <c r="R25" s="14">
        <f t="shared" si="15"/>
        <v>0</v>
      </c>
      <c r="S25" s="14">
        <f t="shared" si="15"/>
        <v>186488</v>
      </c>
      <c r="T25" s="14">
        <f t="shared" si="15"/>
        <v>180561</v>
      </c>
      <c r="U25" s="14">
        <f t="shared" si="15"/>
        <v>167139</v>
      </c>
      <c r="V25" s="14">
        <f t="shared" si="15"/>
        <v>0</v>
      </c>
      <c r="W25" s="14">
        <f t="shared" si="15"/>
        <v>0</v>
      </c>
      <c r="X25" s="14">
        <f t="shared" si="15"/>
        <v>0</v>
      </c>
      <c r="Y25" s="14">
        <f t="shared" si="15"/>
        <v>186488</v>
      </c>
      <c r="Z25" s="14">
        <f t="shared" si="15"/>
        <v>180561</v>
      </c>
      <c r="AA25" s="14">
        <f t="shared" si="15"/>
        <v>167139</v>
      </c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</row>
    <row r="26" spans="1:37" s="104" customFormat="1" ht="16.5">
      <c r="A26" s="1">
        <v>23</v>
      </c>
      <c r="B26" s="363" t="s">
        <v>157</v>
      </c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 t="s">
        <v>158</v>
      </c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</row>
    <row r="27" spans="1:37" s="11" customFormat="1" ht="15.75">
      <c r="A27" s="1">
        <v>24</v>
      </c>
      <c r="B27" s="99" t="s">
        <v>159</v>
      </c>
      <c r="C27" s="5">
        <f aca="true" t="shared" si="16" ref="C27:M27">C12+C21</f>
        <v>0</v>
      </c>
      <c r="D27" s="5">
        <f t="shared" si="16"/>
        <v>0</v>
      </c>
      <c r="E27" s="5">
        <f>E12+E21</f>
        <v>0</v>
      </c>
      <c r="F27" s="5">
        <f t="shared" si="16"/>
        <v>338025</v>
      </c>
      <c r="G27" s="5">
        <f t="shared" si="16"/>
        <v>345347</v>
      </c>
      <c r="H27" s="5">
        <f>H12+H21</f>
        <v>338530</v>
      </c>
      <c r="I27" s="5">
        <f t="shared" si="16"/>
        <v>12268</v>
      </c>
      <c r="J27" s="5">
        <f>J12+J21</f>
        <v>12268</v>
      </c>
      <c r="K27" s="5">
        <f>K12+K21</f>
        <v>7998</v>
      </c>
      <c r="L27" s="5">
        <f t="shared" si="16"/>
        <v>350293</v>
      </c>
      <c r="M27" s="5">
        <f t="shared" si="16"/>
        <v>357615</v>
      </c>
      <c r="N27" s="5">
        <f>N12+N21</f>
        <v>346528</v>
      </c>
      <c r="O27" s="99" t="s">
        <v>160</v>
      </c>
      <c r="P27" s="5">
        <f aca="true" t="shared" si="17" ref="P27:AA27">P12+P21</f>
        <v>0</v>
      </c>
      <c r="Q27" s="5">
        <f t="shared" si="17"/>
        <v>0</v>
      </c>
      <c r="R27" s="5">
        <f t="shared" si="17"/>
        <v>0</v>
      </c>
      <c r="S27" s="5">
        <f t="shared" si="17"/>
        <v>302727</v>
      </c>
      <c r="T27" s="5">
        <f t="shared" si="17"/>
        <v>304853</v>
      </c>
      <c r="U27" s="5">
        <f t="shared" si="17"/>
        <v>282041</v>
      </c>
      <c r="V27" s="5">
        <f t="shared" si="17"/>
        <v>1317</v>
      </c>
      <c r="W27" s="5">
        <f t="shared" si="17"/>
        <v>1320</v>
      </c>
      <c r="X27" s="5">
        <f t="shared" si="17"/>
        <v>1302</v>
      </c>
      <c r="Y27" s="5">
        <f t="shared" si="17"/>
        <v>304044</v>
      </c>
      <c r="Z27" s="5">
        <f t="shared" si="17"/>
        <v>306173</v>
      </c>
      <c r="AA27" s="5">
        <f t="shared" si="17"/>
        <v>283343</v>
      </c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</row>
    <row r="28" spans="1:37" s="11" customFormat="1" ht="15.75">
      <c r="A28" s="1">
        <v>25</v>
      </c>
      <c r="B28" s="102" t="s">
        <v>161</v>
      </c>
      <c r="C28" s="103">
        <f aca="true" t="shared" si="18" ref="C28:N28">C27-P27</f>
        <v>0</v>
      </c>
      <c r="D28" s="103">
        <f t="shared" si="18"/>
        <v>0</v>
      </c>
      <c r="E28" s="103">
        <f t="shared" si="18"/>
        <v>0</v>
      </c>
      <c r="F28" s="103">
        <f t="shared" si="18"/>
        <v>35298</v>
      </c>
      <c r="G28" s="103">
        <f t="shared" si="18"/>
        <v>40494</v>
      </c>
      <c r="H28" s="103">
        <f t="shared" si="18"/>
        <v>56489</v>
      </c>
      <c r="I28" s="103">
        <f t="shared" si="18"/>
        <v>10951</v>
      </c>
      <c r="J28" s="103">
        <f t="shared" si="18"/>
        <v>10948</v>
      </c>
      <c r="K28" s="103">
        <f t="shared" si="18"/>
        <v>6696</v>
      </c>
      <c r="L28" s="103">
        <f t="shared" si="18"/>
        <v>46249</v>
      </c>
      <c r="M28" s="103">
        <f t="shared" si="18"/>
        <v>51442</v>
      </c>
      <c r="N28" s="103">
        <f t="shared" si="18"/>
        <v>63185</v>
      </c>
      <c r="O28" s="364" t="s">
        <v>154</v>
      </c>
      <c r="P28" s="365">
        <f aca="true" t="shared" si="19" ref="P28:AA28">P13+P22</f>
        <v>0</v>
      </c>
      <c r="Q28" s="365">
        <f t="shared" si="19"/>
        <v>0</v>
      </c>
      <c r="R28" s="365">
        <f t="shared" si="19"/>
        <v>0</v>
      </c>
      <c r="S28" s="365">
        <f t="shared" si="19"/>
        <v>70181</v>
      </c>
      <c r="T28" s="365">
        <f t="shared" si="19"/>
        <v>86664</v>
      </c>
      <c r="U28" s="365">
        <f t="shared" si="19"/>
        <v>80999</v>
      </c>
      <c r="V28" s="365">
        <f t="shared" si="19"/>
        <v>0</v>
      </c>
      <c r="W28" s="365">
        <f t="shared" si="19"/>
        <v>0</v>
      </c>
      <c r="X28" s="365">
        <f t="shared" si="19"/>
        <v>0</v>
      </c>
      <c r="Y28" s="365">
        <f t="shared" si="19"/>
        <v>70181</v>
      </c>
      <c r="Z28" s="365">
        <f t="shared" si="19"/>
        <v>86664</v>
      </c>
      <c r="AA28" s="365">
        <f t="shared" si="19"/>
        <v>80999</v>
      </c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</row>
    <row r="29" spans="1:37" s="11" customFormat="1" ht="15.75">
      <c r="A29" s="1">
        <v>26</v>
      </c>
      <c r="B29" s="102" t="s">
        <v>152</v>
      </c>
      <c r="C29" s="5">
        <f aca="true" t="shared" si="20" ref="C29:N29">C14+C23</f>
        <v>0</v>
      </c>
      <c r="D29" s="5">
        <f t="shared" si="20"/>
        <v>0</v>
      </c>
      <c r="E29" s="5">
        <f t="shared" si="20"/>
        <v>0</v>
      </c>
      <c r="F29" s="5">
        <f t="shared" si="20"/>
        <v>23932</v>
      </c>
      <c r="G29" s="5">
        <f t="shared" si="20"/>
        <v>29557</v>
      </c>
      <c r="H29" s="5">
        <f t="shared" si="20"/>
        <v>29557</v>
      </c>
      <c r="I29" s="5">
        <f t="shared" si="20"/>
        <v>0</v>
      </c>
      <c r="J29" s="5">
        <f>J14+J23</f>
        <v>0</v>
      </c>
      <c r="K29" s="5">
        <f>K14+K23</f>
        <v>0</v>
      </c>
      <c r="L29" s="5">
        <f t="shared" si="20"/>
        <v>23932</v>
      </c>
      <c r="M29" s="5">
        <f t="shared" si="20"/>
        <v>29557</v>
      </c>
      <c r="N29" s="5">
        <f t="shared" si="20"/>
        <v>29557</v>
      </c>
      <c r="O29" s="364"/>
      <c r="P29" s="365"/>
      <c r="Q29" s="365"/>
      <c r="R29" s="365"/>
      <c r="S29" s="365"/>
      <c r="T29" s="365"/>
      <c r="U29" s="365"/>
      <c r="V29" s="365"/>
      <c r="W29" s="365"/>
      <c r="X29" s="365"/>
      <c r="Y29" s="365"/>
      <c r="Z29" s="365"/>
      <c r="AA29" s="365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</row>
    <row r="30" spans="1:37" s="11" customFormat="1" ht="15.75">
      <c r="A30" s="1">
        <v>27</v>
      </c>
      <c r="B30" s="102" t="s">
        <v>153</v>
      </c>
      <c r="C30" s="5">
        <f aca="true" t="shared" si="21" ref="C30:N30">C15+C24</f>
        <v>0</v>
      </c>
      <c r="D30" s="5">
        <f t="shared" si="21"/>
        <v>0</v>
      </c>
      <c r="E30" s="5">
        <f t="shared" si="21"/>
        <v>0</v>
      </c>
      <c r="F30" s="5">
        <f t="shared" si="21"/>
        <v>0</v>
      </c>
      <c r="G30" s="5">
        <f t="shared" si="21"/>
        <v>5665</v>
      </c>
      <c r="H30" s="5">
        <f t="shared" si="21"/>
        <v>5665</v>
      </c>
      <c r="I30" s="5">
        <f t="shared" si="21"/>
        <v>0</v>
      </c>
      <c r="J30" s="5">
        <f>J15+J24</f>
        <v>0</v>
      </c>
      <c r="K30" s="5">
        <f>K15+K24</f>
        <v>0</v>
      </c>
      <c r="L30" s="5">
        <f t="shared" si="21"/>
        <v>0</v>
      </c>
      <c r="M30" s="5">
        <f t="shared" si="21"/>
        <v>5665</v>
      </c>
      <c r="N30" s="5">
        <f t="shared" si="21"/>
        <v>5665</v>
      </c>
      <c r="O30" s="364"/>
      <c r="P30" s="365"/>
      <c r="Q30" s="365"/>
      <c r="R30" s="365"/>
      <c r="S30" s="365"/>
      <c r="T30" s="365"/>
      <c r="U30" s="365"/>
      <c r="V30" s="365"/>
      <c r="W30" s="365"/>
      <c r="X30" s="365"/>
      <c r="Y30" s="365"/>
      <c r="Z30" s="365"/>
      <c r="AA30" s="365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</row>
    <row r="31" spans="1:37" s="11" customFormat="1" ht="15.75">
      <c r="A31" s="1">
        <v>28</v>
      </c>
      <c r="B31" s="98" t="s">
        <v>7</v>
      </c>
      <c r="C31" s="14">
        <f aca="true" t="shared" si="22" ref="C31:M31">C27+C29+C30</f>
        <v>0</v>
      </c>
      <c r="D31" s="14">
        <f t="shared" si="22"/>
        <v>0</v>
      </c>
      <c r="E31" s="14">
        <f>E27+E29+E30</f>
        <v>0</v>
      </c>
      <c r="F31" s="14">
        <f t="shared" si="22"/>
        <v>361957</v>
      </c>
      <c r="G31" s="14">
        <f t="shared" si="22"/>
        <v>380569</v>
      </c>
      <c r="H31" s="14">
        <f>H27+H29+H30</f>
        <v>373752</v>
      </c>
      <c r="I31" s="14">
        <f t="shared" si="22"/>
        <v>12268</v>
      </c>
      <c r="J31" s="14">
        <f>J27+J29+J30</f>
        <v>12268</v>
      </c>
      <c r="K31" s="14">
        <f>K27+K29+K30</f>
        <v>7998</v>
      </c>
      <c r="L31" s="14">
        <f t="shared" si="22"/>
        <v>374225</v>
      </c>
      <c r="M31" s="14">
        <f t="shared" si="22"/>
        <v>392837</v>
      </c>
      <c r="N31" s="14">
        <f>N27+N29+N30</f>
        <v>381750</v>
      </c>
      <c r="O31" s="98" t="s">
        <v>8</v>
      </c>
      <c r="P31" s="14">
        <f aca="true" t="shared" si="23" ref="P31:AA31">SUM(P27:P30)</f>
        <v>0</v>
      </c>
      <c r="Q31" s="14">
        <f t="shared" si="23"/>
        <v>0</v>
      </c>
      <c r="R31" s="14">
        <f t="shared" si="23"/>
        <v>0</v>
      </c>
      <c r="S31" s="14">
        <f t="shared" si="23"/>
        <v>372908</v>
      </c>
      <c r="T31" s="14">
        <f t="shared" si="23"/>
        <v>391517</v>
      </c>
      <c r="U31" s="14">
        <f t="shared" si="23"/>
        <v>363040</v>
      </c>
      <c r="V31" s="14">
        <f t="shared" si="23"/>
        <v>1317</v>
      </c>
      <c r="W31" s="14">
        <f t="shared" si="23"/>
        <v>1320</v>
      </c>
      <c r="X31" s="14">
        <f t="shared" si="23"/>
        <v>1302</v>
      </c>
      <c r="Y31" s="14">
        <f t="shared" si="23"/>
        <v>374225</v>
      </c>
      <c r="Z31" s="14">
        <f t="shared" si="23"/>
        <v>392837</v>
      </c>
      <c r="AA31" s="14">
        <f t="shared" si="23"/>
        <v>364342</v>
      </c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</row>
    <row r="32" spans="12:14" ht="15">
      <c r="L32" s="42"/>
      <c r="M32" s="42"/>
      <c r="N32" s="42"/>
    </row>
    <row r="33" spans="12:14" ht="15">
      <c r="L33" s="42"/>
      <c r="M33" s="42"/>
      <c r="N33" s="42"/>
    </row>
  </sheetData>
  <sheetProtection/>
  <mergeCells count="69">
    <mergeCell ref="P28:P30"/>
    <mergeCell ref="U28:U30"/>
    <mergeCell ref="E10:E11"/>
    <mergeCell ref="T22:T24"/>
    <mergeCell ref="O28:O30"/>
    <mergeCell ref="J10:J11"/>
    <mergeCell ref="O13:O15"/>
    <mergeCell ref="P13:P15"/>
    <mergeCell ref="B17:N17"/>
    <mergeCell ref="C10:C11"/>
    <mergeCell ref="C4:E4"/>
    <mergeCell ref="S22:S24"/>
    <mergeCell ref="Q22:Q24"/>
    <mergeCell ref="O17:AA17"/>
    <mergeCell ref="L4:N4"/>
    <mergeCell ref="D10:D11"/>
    <mergeCell ref="F10:F11"/>
    <mergeCell ref="Y4:AA4"/>
    <mergeCell ref="I10:I11"/>
    <mergeCell ref="Z22:Z24"/>
    <mergeCell ref="A1:Y1"/>
    <mergeCell ref="Y28:Y30"/>
    <mergeCell ref="R13:R15"/>
    <mergeCell ref="R22:R24"/>
    <mergeCell ref="P22:P24"/>
    <mergeCell ref="X28:X30"/>
    <mergeCell ref="U13:U15"/>
    <mergeCell ref="O22:O24"/>
    <mergeCell ref="T28:T30"/>
    <mergeCell ref="O6:AA6"/>
    <mergeCell ref="B4:B5"/>
    <mergeCell ref="O4:O5"/>
    <mergeCell ref="V22:V24"/>
    <mergeCell ref="G10:G11"/>
    <mergeCell ref="Y22:Y24"/>
    <mergeCell ref="P4:R4"/>
    <mergeCell ref="V13:V15"/>
    <mergeCell ref="Y13:Y15"/>
    <mergeCell ref="F4:H4"/>
    <mergeCell ref="B10:B11"/>
    <mergeCell ref="V28:V30"/>
    <mergeCell ref="S28:S30"/>
    <mergeCell ref="W28:W30"/>
    <mergeCell ref="B6:N6"/>
    <mergeCell ref="H10:H11"/>
    <mergeCell ref="U22:U24"/>
    <mergeCell ref="Q13:Q15"/>
    <mergeCell ref="Q28:Q30"/>
    <mergeCell ref="B26:N26"/>
    <mergeCell ref="O26:AA26"/>
    <mergeCell ref="AA28:AA30"/>
    <mergeCell ref="X13:X15"/>
    <mergeCell ref="X22:X24"/>
    <mergeCell ref="W13:W15"/>
    <mergeCell ref="Z28:Z30"/>
    <mergeCell ref="R28:R30"/>
    <mergeCell ref="AA13:AA15"/>
    <mergeCell ref="AA22:AA24"/>
    <mergeCell ref="W22:W24"/>
    <mergeCell ref="Z13:Z15"/>
    <mergeCell ref="V4:X4"/>
    <mergeCell ref="T13:T15"/>
    <mergeCell ref="K10:K11"/>
    <mergeCell ref="N10:N11"/>
    <mergeCell ref="M10:M11"/>
    <mergeCell ref="L10:L11"/>
    <mergeCell ref="I4:K4"/>
    <mergeCell ref="S13:S15"/>
    <mergeCell ref="S4:U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5" r:id="rId1"/>
  <headerFooter>
    <oddHeader>&amp;R&amp;"Arial,Normál"&amp;10 1. melléklet az 5/2016.(V.2.) önkormányzati rendelethez
</oddHeader>
    <oddFooter>&amp;C2. oldal, összesen: 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4">
      <selection activeCell="E6" sqref="E6"/>
    </sheetView>
  </sheetViews>
  <sheetFormatPr defaultColWidth="12.00390625" defaultRowHeight="15"/>
  <cols>
    <col min="1" max="1" width="5.7109375" style="180" customWidth="1"/>
    <col min="2" max="2" width="33.00390625" style="179" customWidth="1"/>
    <col min="3" max="3" width="15.57421875" style="179" customWidth="1"/>
    <col min="4" max="5" width="15.57421875" style="273" customWidth="1"/>
    <col min="6" max="16384" width="12.00390625" style="179" customWidth="1"/>
  </cols>
  <sheetData>
    <row r="1" spans="1:8" s="203" customFormat="1" ht="17.25" customHeight="1">
      <c r="A1" s="391" t="s">
        <v>1016</v>
      </c>
      <c r="B1" s="391"/>
      <c r="C1" s="391"/>
      <c r="D1" s="391"/>
      <c r="E1" s="391"/>
      <c r="F1" s="292"/>
      <c r="G1" s="292"/>
      <c r="H1" s="292"/>
    </row>
    <row r="2" spans="1:8" s="203" customFormat="1" ht="17.25" customHeight="1">
      <c r="A2" s="391" t="s">
        <v>1015</v>
      </c>
      <c r="B2" s="391"/>
      <c r="C2" s="391"/>
      <c r="D2" s="391"/>
      <c r="E2" s="391"/>
      <c r="F2" s="292"/>
      <c r="G2" s="292"/>
      <c r="H2" s="292"/>
    </row>
    <row r="3" spans="1:8" s="203" customFormat="1" ht="17.25" customHeight="1">
      <c r="A3" s="391" t="s">
        <v>890</v>
      </c>
      <c r="B3" s="391"/>
      <c r="C3" s="391"/>
      <c r="D3" s="391"/>
      <c r="E3" s="391"/>
      <c r="F3" s="292"/>
      <c r="G3" s="292"/>
      <c r="H3" s="292"/>
    </row>
    <row r="5" spans="1:5" s="180" customFormat="1" ht="18.75" customHeight="1">
      <c r="A5" s="202"/>
      <c r="B5" s="201" t="s">
        <v>0</v>
      </c>
      <c r="C5" s="201" t="s">
        <v>1</v>
      </c>
      <c r="D5" s="201" t="s">
        <v>2</v>
      </c>
      <c r="E5" s="201" t="s">
        <v>3</v>
      </c>
    </row>
    <row r="6" spans="1:5" ht="47.25">
      <c r="A6" s="183">
        <v>1</v>
      </c>
      <c r="B6" s="291" t="s">
        <v>9</v>
      </c>
      <c r="C6" s="288" t="s">
        <v>1014</v>
      </c>
      <c r="D6" s="287" t="s">
        <v>1013</v>
      </c>
      <c r="E6" s="287" t="s">
        <v>1012</v>
      </c>
    </row>
    <row r="7" spans="1:5" ht="31.5">
      <c r="A7" s="183">
        <v>2</v>
      </c>
      <c r="B7" s="290" t="s">
        <v>756</v>
      </c>
      <c r="C7" s="288"/>
      <c r="D7" s="287"/>
      <c r="E7" s="287"/>
    </row>
    <row r="8" spans="1:5" ht="15.75">
      <c r="A8" s="183">
        <v>3</v>
      </c>
      <c r="B8" s="275" t="s">
        <v>994</v>
      </c>
      <c r="C8" s="288">
        <v>0</v>
      </c>
      <c r="D8" s="287">
        <v>0</v>
      </c>
      <c r="E8" s="287">
        <v>0</v>
      </c>
    </row>
    <row r="9" spans="1:5" ht="15.75">
      <c r="A9" s="183">
        <v>4</v>
      </c>
      <c r="B9" s="289" t="s">
        <v>981</v>
      </c>
      <c r="C9" s="288"/>
      <c r="D9" s="287"/>
      <c r="E9" s="287"/>
    </row>
    <row r="10" spans="1:5" ht="15.75">
      <c r="A10" s="183">
        <v>5</v>
      </c>
      <c r="B10" s="282" t="s">
        <v>1011</v>
      </c>
      <c r="C10" s="284"/>
      <c r="D10" s="286"/>
      <c r="E10" s="286"/>
    </row>
    <row r="11" spans="1:5" ht="18.75">
      <c r="A11" s="183">
        <v>6</v>
      </c>
      <c r="B11" s="285" t="s">
        <v>1010</v>
      </c>
      <c r="C11" s="284">
        <v>197380</v>
      </c>
      <c r="D11" s="286">
        <v>116011</v>
      </c>
      <c r="E11" s="279">
        <f aca="true" t="shared" si="0" ref="E11:E16">C11-D11</f>
        <v>81369</v>
      </c>
    </row>
    <row r="12" spans="1:5" ht="18.75">
      <c r="A12" s="183">
        <v>7</v>
      </c>
      <c r="B12" s="285" t="s">
        <v>1009</v>
      </c>
      <c r="C12" s="284">
        <v>1027702</v>
      </c>
      <c r="D12" s="286">
        <v>531989</v>
      </c>
      <c r="E12" s="279">
        <f t="shared" si="0"/>
        <v>495713</v>
      </c>
    </row>
    <row r="13" spans="1:5" ht="18.75">
      <c r="A13" s="183">
        <v>8</v>
      </c>
      <c r="B13" s="285" t="s">
        <v>1008</v>
      </c>
      <c r="C13" s="284">
        <v>436191</v>
      </c>
      <c r="D13" s="286">
        <v>274403</v>
      </c>
      <c r="E13" s="279">
        <f t="shared" si="0"/>
        <v>161788</v>
      </c>
    </row>
    <row r="14" spans="1:5" ht="18.75">
      <c r="A14" s="183">
        <v>9</v>
      </c>
      <c r="B14" s="285" t="s">
        <v>1007</v>
      </c>
      <c r="C14" s="284">
        <v>174476</v>
      </c>
      <c r="D14" s="286">
        <v>109761</v>
      </c>
      <c r="E14" s="279">
        <f t="shared" si="0"/>
        <v>64715</v>
      </c>
    </row>
    <row r="15" spans="1:5" s="283" customFormat="1" ht="18.75">
      <c r="A15" s="183">
        <v>10</v>
      </c>
      <c r="B15" s="285" t="s">
        <v>1006</v>
      </c>
      <c r="C15" s="284">
        <v>301071</v>
      </c>
      <c r="D15" s="280">
        <v>247418</v>
      </c>
      <c r="E15" s="279">
        <f t="shared" si="0"/>
        <v>53653</v>
      </c>
    </row>
    <row r="16" spans="1:5" s="283" customFormat="1" ht="18.75">
      <c r="A16" s="183">
        <v>11</v>
      </c>
      <c r="B16" s="285" t="s">
        <v>1005</v>
      </c>
      <c r="C16" s="284">
        <v>140436</v>
      </c>
      <c r="D16" s="280">
        <v>138652</v>
      </c>
      <c r="E16" s="279">
        <f t="shared" si="0"/>
        <v>1784</v>
      </c>
    </row>
    <row r="17" spans="1:5" s="281" customFormat="1" ht="15.75">
      <c r="A17" s="183">
        <v>12</v>
      </c>
      <c r="B17" s="282" t="s">
        <v>1004</v>
      </c>
      <c r="C17" s="275">
        <f>SUM(C11,C15,C14,C12,C16)</f>
        <v>1841065</v>
      </c>
      <c r="D17" s="275">
        <f>SUM(D11,D15,D14,D12,D16)</f>
        <v>1143831</v>
      </c>
      <c r="E17" s="275">
        <f>SUM(E11,E15,E14,E12,E16)</f>
        <v>697234</v>
      </c>
    </row>
    <row r="18" spans="1:5" ht="18.75">
      <c r="A18" s="183">
        <v>13</v>
      </c>
      <c r="B18" s="275" t="s">
        <v>1000</v>
      </c>
      <c r="C18" s="277">
        <v>678728</v>
      </c>
      <c r="D18" s="280">
        <v>111894</v>
      </c>
      <c r="E18" s="279">
        <f>C18-D18</f>
        <v>566834</v>
      </c>
    </row>
    <row r="19" spans="1:5" ht="31.5">
      <c r="A19" s="183">
        <v>14</v>
      </c>
      <c r="B19" s="278" t="s">
        <v>1003</v>
      </c>
      <c r="C19" s="277">
        <v>287350</v>
      </c>
      <c r="D19" s="277">
        <v>0</v>
      </c>
      <c r="E19" s="277">
        <f>C19-D19</f>
        <v>287350</v>
      </c>
    </row>
    <row r="20" spans="1:5" ht="31.5">
      <c r="A20" s="183">
        <v>15</v>
      </c>
      <c r="B20" s="278" t="s">
        <v>1002</v>
      </c>
      <c r="C20" s="277">
        <v>296000</v>
      </c>
      <c r="D20" s="277">
        <v>0</v>
      </c>
      <c r="E20" s="277">
        <f>C20-D20</f>
        <v>296000</v>
      </c>
    </row>
    <row r="21" spans="1:5" ht="15.75">
      <c r="A21" s="183">
        <v>16</v>
      </c>
      <c r="B21" s="276" t="s">
        <v>1001</v>
      </c>
      <c r="C21" s="274">
        <f>SUM(C17,C18,C19:C20)</f>
        <v>3103143</v>
      </c>
      <c r="D21" s="274">
        <f>SUM(D17,D18,D19:D20)</f>
        <v>1255725</v>
      </c>
      <c r="E21" s="274">
        <f>SUM(E17,E18,E19:E20)</f>
        <v>1847418</v>
      </c>
    </row>
    <row r="22" spans="1:5" ht="15.75">
      <c r="A22" s="183">
        <v>17</v>
      </c>
      <c r="B22" s="278" t="s">
        <v>1000</v>
      </c>
      <c r="C22" s="277">
        <v>411335</v>
      </c>
      <c r="D22" s="277">
        <v>0</v>
      </c>
      <c r="E22" s="277">
        <v>411335</v>
      </c>
    </row>
    <row r="23" spans="1:5" ht="31.5">
      <c r="A23" s="183">
        <v>18</v>
      </c>
      <c r="B23" s="276" t="s">
        <v>999</v>
      </c>
      <c r="C23" s="274">
        <f>SUM(C22:C22)</f>
        <v>411335</v>
      </c>
      <c r="D23" s="274">
        <f>SUM(D22:D22)</f>
        <v>0</v>
      </c>
      <c r="E23" s="274">
        <f>SUM(E22:E22)</f>
        <v>411335</v>
      </c>
    </row>
    <row r="24" spans="1:5" ht="15.75">
      <c r="A24" s="183">
        <v>19</v>
      </c>
      <c r="B24" s="278" t="s">
        <v>998</v>
      </c>
      <c r="C24" s="277">
        <v>8485</v>
      </c>
      <c r="D24" s="277">
        <v>0</v>
      </c>
      <c r="E24" s="277">
        <v>8485</v>
      </c>
    </row>
    <row r="25" spans="1:5" ht="15.75">
      <c r="A25" s="183">
        <v>20</v>
      </c>
      <c r="B25" s="278" t="s">
        <v>997</v>
      </c>
      <c r="C25" s="277">
        <v>128000</v>
      </c>
      <c r="D25" s="277">
        <v>0</v>
      </c>
      <c r="E25" s="277">
        <v>128000</v>
      </c>
    </row>
    <row r="26" spans="1:5" ht="15.75">
      <c r="A26" s="183">
        <v>21</v>
      </c>
      <c r="B26" s="278" t="s">
        <v>996</v>
      </c>
      <c r="C26" s="277">
        <v>163000</v>
      </c>
      <c r="D26" s="277">
        <v>0</v>
      </c>
      <c r="E26" s="277">
        <v>163000</v>
      </c>
    </row>
    <row r="27" spans="1:5" ht="15.75">
      <c r="A27" s="183">
        <v>22</v>
      </c>
      <c r="B27" s="276" t="s">
        <v>995</v>
      </c>
      <c r="C27" s="274">
        <f>SUM(C24:C26)</f>
        <v>299485</v>
      </c>
      <c r="D27" s="274">
        <f>SUM(D24:D26)</f>
        <v>0</v>
      </c>
      <c r="E27" s="274">
        <f>SUM(E24:E26)</f>
        <v>299485</v>
      </c>
    </row>
    <row r="28" spans="1:5" ht="15.75">
      <c r="A28" s="183">
        <v>23</v>
      </c>
      <c r="B28" s="275" t="s">
        <v>994</v>
      </c>
      <c r="C28" s="274">
        <f>SUM(C21,C23,C27)</f>
        <v>3813963</v>
      </c>
      <c r="D28" s="274">
        <f>SUM(D21,D23,D27)</f>
        <v>1255725</v>
      </c>
      <c r="E28" s="274">
        <f>SUM(E21,E23,E27)</f>
        <v>2558238</v>
      </c>
    </row>
  </sheetData>
  <sheetProtection/>
  <mergeCells count="3">
    <mergeCell ref="A1:E1"/>
    <mergeCell ref="A2:E2"/>
    <mergeCell ref="A3:E3"/>
  </mergeCells>
  <printOptions/>
  <pageMargins left="0.787401574803149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&amp;R&amp;"Arial,Normál"&amp;10 3. számú kimutatás</oddHeader>
    <oddFooter>&amp;L&amp;B&amp;C&amp;R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E6" sqref="E6"/>
    </sheetView>
  </sheetViews>
  <sheetFormatPr defaultColWidth="11.8515625" defaultRowHeight="15"/>
  <cols>
    <col min="1" max="1" width="5.7109375" style="180" customWidth="1"/>
    <col min="2" max="2" width="34.00390625" style="293" customWidth="1"/>
    <col min="3" max="3" width="24.140625" style="293" customWidth="1"/>
    <col min="4" max="4" width="24.00390625" style="293" customWidth="1"/>
    <col min="5" max="16384" width="11.8515625" style="293" customWidth="1"/>
  </cols>
  <sheetData>
    <row r="1" spans="1:7" s="203" customFormat="1" ht="17.25" customHeight="1">
      <c r="A1" s="391" t="s">
        <v>1029</v>
      </c>
      <c r="B1" s="391"/>
      <c r="C1" s="391"/>
      <c r="D1" s="391"/>
      <c r="E1" s="292"/>
      <c r="F1" s="292"/>
      <c r="G1" s="292"/>
    </row>
    <row r="2" spans="1:7" s="203" customFormat="1" ht="17.25" customHeight="1">
      <c r="A2" s="391" t="s">
        <v>1028</v>
      </c>
      <c r="B2" s="391"/>
      <c r="C2" s="391"/>
      <c r="D2" s="391"/>
      <c r="E2" s="292"/>
      <c r="F2" s="292"/>
      <c r="G2" s="292"/>
    </row>
    <row r="3" spans="1:7" s="203" customFormat="1" ht="17.25" customHeight="1">
      <c r="A3" s="407" t="s">
        <v>1027</v>
      </c>
      <c r="B3" s="407"/>
      <c r="C3" s="407"/>
      <c r="D3" s="407"/>
      <c r="E3" s="292"/>
      <c r="F3" s="292"/>
      <c r="G3" s="292"/>
    </row>
    <row r="5" spans="1:4" s="180" customFormat="1" ht="16.5" customHeight="1">
      <c r="A5" s="202"/>
      <c r="B5" s="201" t="s">
        <v>0</v>
      </c>
      <c r="C5" s="201" t="s">
        <v>1</v>
      </c>
      <c r="D5" s="201" t="s">
        <v>2</v>
      </c>
    </row>
    <row r="6" spans="1:4" ht="16.5">
      <c r="A6" s="183">
        <v>1</v>
      </c>
      <c r="B6" s="303" t="s">
        <v>9</v>
      </c>
      <c r="C6" s="311" t="s">
        <v>1026</v>
      </c>
      <c r="D6" s="310" t="s">
        <v>1025</v>
      </c>
    </row>
    <row r="7" spans="1:4" ht="33">
      <c r="A7" s="183">
        <v>2</v>
      </c>
      <c r="B7" s="298" t="s">
        <v>756</v>
      </c>
      <c r="C7" s="311"/>
      <c r="D7" s="310"/>
    </row>
    <row r="8" spans="1:4" ht="49.5">
      <c r="A8" s="183">
        <v>4</v>
      </c>
      <c r="B8" s="298" t="s">
        <v>1023</v>
      </c>
      <c r="C8" s="309">
        <v>0</v>
      </c>
      <c r="D8" s="309">
        <v>0</v>
      </c>
    </row>
    <row r="9" spans="1:4" ht="16.5">
      <c r="A9" s="183">
        <v>5</v>
      </c>
      <c r="B9" s="299" t="s">
        <v>981</v>
      </c>
      <c r="C9" s="308"/>
      <c r="D9" s="306"/>
    </row>
    <row r="10" spans="1:4" ht="16.5">
      <c r="A10" s="183">
        <v>7</v>
      </c>
      <c r="B10" s="303" t="s">
        <v>1022</v>
      </c>
      <c r="C10" s="308">
        <v>461824</v>
      </c>
      <c r="D10" s="306">
        <v>0</v>
      </c>
    </row>
    <row r="11" spans="1:4" ht="16.5">
      <c r="A11" s="183">
        <v>8</v>
      </c>
      <c r="B11" s="303" t="s">
        <v>1024</v>
      </c>
      <c r="C11" s="307">
        <v>62850</v>
      </c>
      <c r="D11" s="306">
        <v>0</v>
      </c>
    </row>
    <row r="12" spans="1:4" s="294" customFormat="1" ht="47.25" customHeight="1">
      <c r="A12" s="183">
        <v>10</v>
      </c>
      <c r="B12" s="298" t="s">
        <v>1023</v>
      </c>
      <c r="C12" s="305">
        <f>SUM(C10:C11)</f>
        <v>524674</v>
      </c>
      <c r="D12" s="305">
        <f>SUM(D10:D11)</f>
        <v>0</v>
      </c>
    </row>
    <row r="13" spans="1:4" ht="25.5" customHeight="1">
      <c r="A13" s="304"/>
      <c r="B13" s="303" t="s">
        <v>1022</v>
      </c>
      <c r="C13" s="302">
        <v>1073000</v>
      </c>
      <c r="D13" s="302">
        <v>0</v>
      </c>
    </row>
    <row r="14" spans="1:4" ht="33">
      <c r="A14" s="183">
        <v>11</v>
      </c>
      <c r="B14" s="301" t="s">
        <v>1021</v>
      </c>
      <c r="C14" s="300">
        <v>5665067</v>
      </c>
      <c r="D14" s="300">
        <v>0</v>
      </c>
    </row>
    <row r="15" spans="1:4" s="294" customFormat="1" ht="49.5">
      <c r="A15" s="183">
        <v>12</v>
      </c>
      <c r="B15" s="298" t="s">
        <v>1020</v>
      </c>
      <c r="C15" s="297">
        <f>SUM(C13:C14)</f>
        <v>6738067</v>
      </c>
      <c r="D15" s="297">
        <f>SUM(D14:D14)</f>
        <v>0</v>
      </c>
    </row>
    <row r="16" spans="1:4" s="294" customFormat="1" ht="18">
      <c r="A16" s="183">
        <v>13</v>
      </c>
      <c r="B16" s="299" t="s">
        <v>1019</v>
      </c>
      <c r="C16" s="297">
        <v>2647831</v>
      </c>
      <c r="D16" s="297">
        <v>2549747</v>
      </c>
    </row>
    <row r="17" spans="1:4" s="294" customFormat="1" ht="33">
      <c r="A17" s="183"/>
      <c r="B17" s="298" t="s">
        <v>1018</v>
      </c>
      <c r="C17" s="297">
        <v>6000</v>
      </c>
      <c r="D17" s="297">
        <v>0</v>
      </c>
    </row>
    <row r="18" spans="1:4" s="294" customFormat="1" ht="18">
      <c r="A18" s="183">
        <v>14</v>
      </c>
      <c r="B18" s="296" t="s">
        <v>1017</v>
      </c>
      <c r="C18" s="295">
        <f>SUM(C12,C15,C16,C17)</f>
        <v>9916572</v>
      </c>
      <c r="D18" s="295">
        <f>SUM(D12,D15,D16)</f>
        <v>2549747</v>
      </c>
    </row>
  </sheetData>
  <sheetProtection/>
  <mergeCells count="3">
    <mergeCell ref="A1:D1"/>
    <mergeCell ref="A2:D2"/>
    <mergeCell ref="A3:D3"/>
  </mergeCells>
  <printOptions/>
  <pageMargins left="0.7874015748031497" right="0.26" top="0.984251968503937" bottom="0.984251968503937" header="0.5118110236220472" footer="0.5118110236220472"/>
  <pageSetup fitToHeight="0" horizontalDpi="300" verticalDpi="300" orientation="portrait" paperSize="9" r:id="rId1"/>
  <headerFooter alignWithMargins="0">
    <oddHeader>&amp;R&amp;"Arial,Normál"&amp;10 3. számú kimutatás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E6" sqref="E6"/>
    </sheetView>
  </sheetViews>
  <sheetFormatPr defaultColWidth="9.140625" defaultRowHeight="15"/>
  <cols>
    <col min="1" max="1" width="5.7109375" style="314" customWidth="1"/>
    <col min="2" max="2" width="26.57421875" style="313" customWidth="1"/>
    <col min="3" max="3" width="65.421875" style="313" customWidth="1"/>
    <col min="4" max="4" width="4.421875" style="312" customWidth="1"/>
    <col min="5" max="5" width="9.140625" style="312" hidden="1" customWidth="1"/>
    <col min="6" max="16384" width="9.140625" style="312" customWidth="1"/>
  </cols>
  <sheetData>
    <row r="1" spans="1:4" ht="18.75">
      <c r="A1" s="408" t="s">
        <v>1043</v>
      </c>
      <c r="B1" s="408"/>
      <c r="C1" s="408"/>
      <c r="D1" s="322"/>
    </row>
    <row r="2" spans="1:4" ht="18.75">
      <c r="A2" s="408" t="s">
        <v>1042</v>
      </c>
      <c r="B2" s="408"/>
      <c r="C2" s="408"/>
      <c r="D2" s="322"/>
    </row>
    <row r="3" spans="1:4" ht="18.75">
      <c r="A3" s="408" t="s">
        <v>1041</v>
      </c>
      <c r="B3" s="408"/>
      <c r="C3" s="408"/>
      <c r="D3" s="322"/>
    </row>
    <row r="4" spans="1:4" ht="18.75">
      <c r="A4" s="408" t="s">
        <v>1040</v>
      </c>
      <c r="B4" s="408"/>
      <c r="C4" s="408"/>
      <c r="D4" s="322"/>
    </row>
    <row r="5" spans="1:8" s="325" customFormat="1" ht="17.25" customHeight="1">
      <c r="A5" s="409" t="s">
        <v>1039</v>
      </c>
      <c r="B5" s="409"/>
      <c r="C5" s="409"/>
      <c r="D5" s="326"/>
      <c r="E5" s="326"/>
      <c r="F5" s="326"/>
      <c r="G5" s="326"/>
      <c r="H5" s="326"/>
    </row>
    <row r="6" spans="1:4" ht="18.75">
      <c r="A6" s="324"/>
      <c r="B6" s="322"/>
      <c r="C6" s="322"/>
      <c r="D6" s="322"/>
    </row>
    <row r="7" spans="1:3" s="180" customFormat="1" ht="18.75" customHeight="1">
      <c r="A7" s="202"/>
      <c r="B7" s="323" t="s">
        <v>0</v>
      </c>
      <c r="C7" s="323" t="s">
        <v>1</v>
      </c>
    </row>
    <row r="8" spans="1:4" ht="18.75">
      <c r="A8" s="320">
        <v>1</v>
      </c>
      <c r="B8" s="410" t="s">
        <v>1038</v>
      </c>
      <c r="C8" s="410"/>
      <c r="D8" s="322"/>
    </row>
    <row r="9" spans="1:4" ht="18.75">
      <c r="A9" s="320">
        <v>2</v>
      </c>
      <c r="B9" s="319" t="s">
        <v>1037</v>
      </c>
      <c r="C9" s="321" t="s">
        <v>1036</v>
      </c>
      <c r="D9" s="317"/>
    </row>
    <row r="10" spans="1:4" ht="18.75">
      <c r="A10" s="320">
        <v>3</v>
      </c>
      <c r="B10" s="319" t="s">
        <v>1035</v>
      </c>
      <c r="C10" s="318" t="s">
        <v>1034</v>
      </c>
      <c r="D10" s="317"/>
    </row>
    <row r="11" spans="1:4" ht="18.75">
      <c r="A11" s="320">
        <v>4</v>
      </c>
      <c r="B11" s="319" t="s">
        <v>1033</v>
      </c>
      <c r="C11" s="318" t="s">
        <v>1032</v>
      </c>
      <c r="D11" s="317"/>
    </row>
    <row r="12" spans="1:4" ht="18.75">
      <c r="A12" s="320">
        <v>5</v>
      </c>
      <c r="B12" s="319" t="s">
        <v>1031</v>
      </c>
      <c r="C12" s="318" t="s">
        <v>1030</v>
      </c>
      <c r="D12" s="317"/>
    </row>
    <row r="13" spans="1:3" s="315" customFormat="1" ht="18">
      <c r="A13" s="314"/>
      <c r="B13" s="316"/>
      <c r="C13" s="316"/>
    </row>
  </sheetData>
  <sheetProtection/>
  <mergeCells count="6">
    <mergeCell ref="A1:C1"/>
    <mergeCell ref="A2:C2"/>
    <mergeCell ref="A3:C3"/>
    <mergeCell ref="A4:C4"/>
    <mergeCell ref="A5:C5"/>
    <mergeCell ref="B8:C8"/>
  </mergeCells>
  <printOptions horizontalCentered="1"/>
  <pageMargins left="0.1968503937007874" right="0.31496062992125984" top="1.6929133858267718" bottom="0.984251968503937" header="0.7480314960629921" footer="0.5118110236220472"/>
  <pageSetup horizontalDpi="360" verticalDpi="360" orientation="portrait" paperSize="9" r:id="rId1"/>
  <headerFooter alignWithMargins="0">
    <oddHeader>&amp;R&amp;"Arial,Normál"&amp;10 3. számú kimutatás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4.57421875" style="180" customWidth="1"/>
    <col min="2" max="2" width="43.00390625" style="327" customWidth="1"/>
    <col min="3" max="3" width="15.8515625" style="327" customWidth="1"/>
    <col min="4" max="4" width="18.8515625" style="327" customWidth="1"/>
    <col min="5" max="5" width="18.421875" style="327" customWidth="1"/>
    <col min="6" max="6" width="19.140625" style="327" customWidth="1"/>
    <col min="7" max="7" width="17.421875" style="327" customWidth="1"/>
    <col min="8" max="8" width="18.28125" style="327" customWidth="1"/>
    <col min="9" max="16384" width="9.140625" style="327" customWidth="1"/>
  </cols>
  <sheetData>
    <row r="1" spans="1:8" s="355" customFormat="1" ht="17.25" customHeight="1">
      <c r="A1" s="411" t="s">
        <v>1117</v>
      </c>
      <c r="B1" s="411"/>
      <c r="C1" s="411"/>
      <c r="D1" s="411"/>
      <c r="E1" s="411"/>
      <c r="F1" s="411"/>
      <c r="G1" s="411"/>
      <c r="H1" s="411"/>
    </row>
    <row r="2" spans="1:2" s="179" customFormat="1" ht="18.75" customHeight="1">
      <c r="A2" s="180"/>
      <c r="B2" s="354"/>
    </row>
    <row r="3" spans="1:8" s="351" customFormat="1" ht="15.75">
      <c r="A3" s="353"/>
      <c r="B3" s="352" t="s">
        <v>0</v>
      </c>
      <c r="C3" s="352" t="s">
        <v>1</v>
      </c>
      <c r="D3" s="352" t="s">
        <v>2</v>
      </c>
      <c r="E3" s="352" t="s">
        <v>3</v>
      </c>
      <c r="F3" s="352" t="s">
        <v>6</v>
      </c>
      <c r="G3" s="352" t="s">
        <v>57</v>
      </c>
      <c r="H3" s="352" t="s">
        <v>58</v>
      </c>
    </row>
    <row r="4" spans="1:8" s="348" customFormat="1" ht="42.75">
      <c r="A4" s="329">
        <v>1</v>
      </c>
      <c r="B4" s="349" t="s">
        <v>9</v>
      </c>
      <c r="C4" s="350" t="s">
        <v>1116</v>
      </c>
      <c r="D4" s="350" t="s">
        <v>1115</v>
      </c>
      <c r="E4" s="350" t="s">
        <v>1114</v>
      </c>
      <c r="F4" s="350" t="s">
        <v>1113</v>
      </c>
      <c r="G4" s="350" t="s">
        <v>1112</v>
      </c>
      <c r="H4" s="349" t="s">
        <v>1111</v>
      </c>
    </row>
    <row r="5" spans="1:8" s="330" customFormat="1" ht="19.5" customHeight="1">
      <c r="A5" s="329">
        <v>2</v>
      </c>
      <c r="B5" s="331" t="s">
        <v>1110</v>
      </c>
      <c r="C5" s="331">
        <v>7380510</v>
      </c>
      <c r="D5" s="331">
        <v>610621503</v>
      </c>
      <c r="E5" s="331">
        <v>37261551</v>
      </c>
      <c r="F5" s="331">
        <v>200000</v>
      </c>
      <c r="G5" s="331">
        <v>225920547</v>
      </c>
      <c r="H5" s="343">
        <f aca="true" t="shared" si="0" ref="H5:H49">SUM(C5:G5)</f>
        <v>881384111</v>
      </c>
    </row>
    <row r="6" spans="1:8" s="336" customFormat="1" ht="25.5" customHeight="1">
      <c r="A6" s="329">
        <v>3</v>
      </c>
      <c r="B6" s="344" t="s">
        <v>1109</v>
      </c>
      <c r="C6" s="337"/>
      <c r="D6" s="332"/>
      <c r="E6" s="332"/>
      <c r="F6" s="337"/>
      <c r="G6" s="332"/>
      <c r="H6" s="337">
        <f t="shared" si="0"/>
        <v>0</v>
      </c>
    </row>
    <row r="7" spans="1:8" s="338" customFormat="1" ht="25.5" customHeight="1">
      <c r="A7" s="329">
        <v>4</v>
      </c>
      <c r="B7" s="334" t="s">
        <v>1108</v>
      </c>
      <c r="C7" s="339"/>
      <c r="D7" s="340"/>
      <c r="E7" s="340"/>
      <c r="F7" s="339">
        <v>3213440</v>
      </c>
      <c r="G7" s="340"/>
      <c r="H7" s="339">
        <f t="shared" si="0"/>
        <v>3213440</v>
      </c>
    </row>
    <row r="8" spans="1:8" s="336" customFormat="1" ht="19.5" customHeight="1">
      <c r="A8" s="329">
        <v>5</v>
      </c>
      <c r="B8" s="337" t="s">
        <v>1107</v>
      </c>
      <c r="C8" s="332"/>
      <c r="D8" s="332"/>
      <c r="E8" s="332"/>
      <c r="F8" s="345">
        <f>F7</f>
        <v>3213440</v>
      </c>
      <c r="G8" s="332"/>
      <c r="H8" s="337">
        <f t="shared" si="0"/>
        <v>3213440</v>
      </c>
    </row>
    <row r="9" spans="1:8" s="338" customFormat="1" ht="19.5" customHeight="1">
      <c r="A9" s="329">
        <v>6</v>
      </c>
      <c r="B9" s="346" t="s">
        <v>1106</v>
      </c>
      <c r="C9" s="342"/>
      <c r="D9" s="342"/>
      <c r="E9" s="342">
        <v>5350000</v>
      </c>
      <c r="F9" s="342"/>
      <c r="G9" s="342"/>
      <c r="H9" s="339">
        <f t="shared" si="0"/>
        <v>5350000</v>
      </c>
    </row>
    <row r="10" spans="1:8" s="338" customFormat="1" ht="19.5" customHeight="1">
      <c r="A10" s="329">
        <v>7</v>
      </c>
      <c r="B10" s="346" t="s">
        <v>1105</v>
      </c>
      <c r="C10" s="342"/>
      <c r="D10" s="342"/>
      <c r="E10" s="342">
        <v>2999000</v>
      </c>
      <c r="F10" s="342"/>
      <c r="G10" s="342"/>
      <c r="H10" s="339">
        <f t="shared" si="0"/>
        <v>2999000</v>
      </c>
    </row>
    <row r="11" spans="1:8" s="338" customFormat="1" ht="19.5" customHeight="1">
      <c r="A11" s="329">
        <v>8</v>
      </c>
      <c r="B11" s="346" t="s">
        <v>1104</v>
      </c>
      <c r="C11" s="342"/>
      <c r="D11" s="342"/>
      <c r="E11" s="342">
        <v>1146780</v>
      </c>
      <c r="F11" s="342"/>
      <c r="G11" s="342"/>
      <c r="H11" s="339">
        <f t="shared" si="0"/>
        <v>1146780</v>
      </c>
    </row>
    <row r="12" spans="1:8" s="338" customFormat="1" ht="19.5" customHeight="1">
      <c r="A12" s="329">
        <v>9</v>
      </c>
      <c r="B12" s="346" t="s">
        <v>1103</v>
      </c>
      <c r="C12" s="342"/>
      <c r="D12" s="342"/>
      <c r="E12" s="342">
        <v>120000</v>
      </c>
      <c r="F12" s="342"/>
      <c r="G12" s="342"/>
      <c r="H12" s="339">
        <f t="shared" si="0"/>
        <v>120000</v>
      </c>
    </row>
    <row r="13" spans="1:8" s="338" customFormat="1" ht="19.5" customHeight="1">
      <c r="A13" s="329">
        <v>10</v>
      </c>
      <c r="B13" s="346" t="s">
        <v>1102</v>
      </c>
      <c r="C13" s="342"/>
      <c r="D13" s="342"/>
      <c r="E13" s="342">
        <v>70787</v>
      </c>
      <c r="F13" s="342"/>
      <c r="G13" s="342"/>
      <c r="H13" s="339">
        <f t="shared" si="0"/>
        <v>70787</v>
      </c>
    </row>
    <row r="14" spans="1:8" s="338" customFormat="1" ht="19.5" customHeight="1">
      <c r="A14" s="329">
        <v>11</v>
      </c>
      <c r="B14" s="346" t="s">
        <v>1101</v>
      </c>
      <c r="C14" s="342"/>
      <c r="D14" s="342"/>
      <c r="E14" s="342">
        <v>102362</v>
      </c>
      <c r="F14" s="342"/>
      <c r="G14" s="342"/>
      <c r="H14" s="339">
        <f t="shared" si="0"/>
        <v>102362</v>
      </c>
    </row>
    <row r="15" spans="1:8" s="338" customFormat="1" ht="19.5" customHeight="1">
      <c r="A15" s="329">
        <v>12</v>
      </c>
      <c r="B15" s="346" t="s">
        <v>1100</v>
      </c>
      <c r="C15" s="342"/>
      <c r="D15" s="342"/>
      <c r="E15" s="342">
        <v>60999</v>
      </c>
      <c r="F15" s="342"/>
      <c r="G15" s="342"/>
      <c r="H15" s="339">
        <f t="shared" si="0"/>
        <v>60999</v>
      </c>
    </row>
    <row r="16" spans="1:8" s="338" customFormat="1" ht="19.5" customHeight="1">
      <c r="A16" s="329">
        <v>13</v>
      </c>
      <c r="B16" s="334" t="s">
        <v>1099</v>
      </c>
      <c r="C16" s="342"/>
      <c r="D16" s="342"/>
      <c r="E16" s="342">
        <v>233324</v>
      </c>
      <c r="F16" s="342"/>
      <c r="G16" s="342"/>
      <c r="H16" s="339">
        <f t="shared" si="0"/>
        <v>233324</v>
      </c>
    </row>
    <row r="17" spans="1:8" s="338" customFormat="1" ht="19.5" customHeight="1">
      <c r="A17" s="329">
        <v>14</v>
      </c>
      <c r="B17" s="334" t="s">
        <v>693</v>
      </c>
      <c r="C17" s="342"/>
      <c r="D17" s="342"/>
      <c r="E17" s="342">
        <v>67638</v>
      </c>
      <c r="F17" s="342"/>
      <c r="G17" s="342"/>
      <c r="H17" s="339">
        <f t="shared" si="0"/>
        <v>67638</v>
      </c>
    </row>
    <row r="18" spans="1:8" s="338" customFormat="1" ht="19.5" customHeight="1">
      <c r="A18" s="329">
        <v>15</v>
      </c>
      <c r="B18" s="334" t="s">
        <v>1098</v>
      </c>
      <c r="C18" s="342"/>
      <c r="D18" s="342">
        <v>149000</v>
      </c>
      <c r="E18" s="342"/>
      <c r="F18" s="342"/>
      <c r="G18" s="342"/>
      <c r="H18" s="339">
        <f t="shared" si="0"/>
        <v>149000</v>
      </c>
    </row>
    <row r="19" spans="1:8" s="338" customFormat="1" ht="19.5" customHeight="1">
      <c r="A19" s="329">
        <v>16</v>
      </c>
      <c r="B19" s="334" t="s">
        <v>1097</v>
      </c>
      <c r="C19" s="342"/>
      <c r="D19" s="342">
        <v>147859</v>
      </c>
      <c r="E19" s="342"/>
      <c r="F19" s="342"/>
      <c r="G19" s="342"/>
      <c r="H19" s="339">
        <f t="shared" si="0"/>
        <v>147859</v>
      </c>
    </row>
    <row r="20" spans="1:8" s="338" customFormat="1" ht="19.5" customHeight="1">
      <c r="A20" s="329">
        <v>17</v>
      </c>
      <c r="B20" s="334" t="s">
        <v>1096</v>
      </c>
      <c r="C20" s="342"/>
      <c r="D20" s="342">
        <v>497508</v>
      </c>
      <c r="E20" s="342"/>
      <c r="F20" s="342"/>
      <c r="G20" s="342"/>
      <c r="H20" s="339">
        <f t="shared" si="0"/>
        <v>497508</v>
      </c>
    </row>
    <row r="21" spans="1:8" s="338" customFormat="1" ht="19.5" customHeight="1">
      <c r="A21" s="329">
        <v>18</v>
      </c>
      <c r="B21" s="334" t="s">
        <v>1095</v>
      </c>
      <c r="C21" s="342"/>
      <c r="D21" s="342">
        <v>292330</v>
      </c>
      <c r="E21" s="342"/>
      <c r="F21" s="342"/>
      <c r="G21" s="342"/>
      <c r="H21" s="339">
        <f t="shared" si="0"/>
        <v>292330</v>
      </c>
    </row>
    <row r="22" spans="1:8" s="338" customFormat="1" ht="19.5" customHeight="1">
      <c r="A22" s="329">
        <v>19</v>
      </c>
      <c r="B22" s="334" t="s">
        <v>1094</v>
      </c>
      <c r="C22" s="342"/>
      <c r="D22" s="342">
        <v>3027846</v>
      </c>
      <c r="E22" s="342"/>
      <c r="F22" s="342"/>
      <c r="G22" s="342"/>
      <c r="H22" s="339">
        <f t="shared" si="0"/>
        <v>3027846</v>
      </c>
    </row>
    <row r="23" spans="1:8" s="338" customFormat="1" ht="19.5" customHeight="1">
      <c r="A23" s="329">
        <v>20</v>
      </c>
      <c r="B23" s="334" t="s">
        <v>1093</v>
      </c>
      <c r="C23" s="342"/>
      <c r="D23" s="342">
        <v>14517060</v>
      </c>
      <c r="E23" s="342"/>
      <c r="F23" s="342"/>
      <c r="G23" s="342"/>
      <c r="H23" s="339">
        <f t="shared" si="0"/>
        <v>14517060</v>
      </c>
    </row>
    <row r="24" spans="1:8" s="338" customFormat="1" ht="19.5" customHeight="1">
      <c r="A24" s="329">
        <v>21</v>
      </c>
      <c r="B24" s="334" t="s">
        <v>1092</v>
      </c>
      <c r="C24" s="342"/>
      <c r="D24" s="342">
        <v>6139780</v>
      </c>
      <c r="E24" s="342"/>
      <c r="F24" s="342"/>
      <c r="G24" s="342"/>
      <c r="H24" s="339">
        <f t="shared" si="0"/>
        <v>6139780</v>
      </c>
    </row>
    <row r="25" spans="1:8" s="338" customFormat="1" ht="19.5" customHeight="1">
      <c r="A25" s="329">
        <v>22</v>
      </c>
      <c r="B25" s="334" t="s">
        <v>1091</v>
      </c>
      <c r="C25" s="342"/>
      <c r="D25" s="342">
        <v>4184208</v>
      </c>
      <c r="E25" s="342"/>
      <c r="F25" s="342"/>
      <c r="G25" s="342"/>
      <c r="H25" s="339">
        <f t="shared" si="0"/>
        <v>4184208</v>
      </c>
    </row>
    <row r="26" spans="1:8" s="338" customFormat="1" ht="19.5" customHeight="1">
      <c r="A26" s="329">
        <v>23</v>
      </c>
      <c r="B26" s="334" t="s">
        <v>1090</v>
      </c>
      <c r="C26" s="342"/>
      <c r="D26" s="342">
        <v>1738250</v>
      </c>
      <c r="E26" s="342"/>
      <c r="F26" s="342"/>
      <c r="G26" s="342"/>
      <c r="H26" s="339">
        <f t="shared" si="0"/>
        <v>1738250</v>
      </c>
    </row>
    <row r="27" spans="1:8" s="338" customFormat="1" ht="19.5" customHeight="1">
      <c r="A27" s="329">
        <v>24</v>
      </c>
      <c r="B27" s="334" t="s">
        <v>1089</v>
      </c>
      <c r="C27" s="342"/>
      <c r="D27" s="342">
        <v>1114385</v>
      </c>
      <c r="E27" s="342"/>
      <c r="F27" s="342"/>
      <c r="G27" s="342"/>
      <c r="H27" s="339">
        <f t="shared" si="0"/>
        <v>1114385</v>
      </c>
    </row>
    <row r="28" spans="1:8" s="338" customFormat="1" ht="19.5" customHeight="1">
      <c r="A28" s="329">
        <v>25</v>
      </c>
      <c r="B28" s="334" t="s">
        <v>1088</v>
      </c>
      <c r="C28" s="342"/>
      <c r="D28" s="342">
        <v>709354</v>
      </c>
      <c r="E28" s="342"/>
      <c r="F28" s="342"/>
      <c r="G28" s="342"/>
      <c r="H28" s="339">
        <f t="shared" si="0"/>
        <v>709354</v>
      </c>
    </row>
    <row r="29" spans="1:8" s="338" customFormat="1" ht="19.5" customHeight="1">
      <c r="A29" s="329">
        <v>26</v>
      </c>
      <c r="B29" s="334" t="s">
        <v>1087</v>
      </c>
      <c r="C29" s="342"/>
      <c r="D29" s="342">
        <v>571740</v>
      </c>
      <c r="E29" s="342"/>
      <c r="F29" s="342"/>
      <c r="G29" s="342"/>
      <c r="H29" s="339">
        <f t="shared" si="0"/>
        <v>571740</v>
      </c>
    </row>
    <row r="30" spans="1:8" s="338" customFormat="1" ht="19.5" customHeight="1">
      <c r="A30" s="329">
        <v>27</v>
      </c>
      <c r="B30" s="334" t="s">
        <v>1086</v>
      </c>
      <c r="C30" s="342"/>
      <c r="D30" s="342">
        <v>2067720</v>
      </c>
      <c r="E30" s="342"/>
      <c r="F30" s="342"/>
      <c r="G30" s="342"/>
      <c r="H30" s="339">
        <f t="shared" si="0"/>
        <v>2067720</v>
      </c>
    </row>
    <row r="31" spans="1:8" s="338" customFormat="1" ht="19.5" customHeight="1">
      <c r="A31" s="329">
        <v>28</v>
      </c>
      <c r="B31" s="334" t="s">
        <v>1085</v>
      </c>
      <c r="C31" s="342"/>
      <c r="D31" s="342">
        <v>1497655</v>
      </c>
      <c r="E31" s="342"/>
      <c r="F31" s="342"/>
      <c r="G31" s="342"/>
      <c r="H31" s="339">
        <f t="shared" si="0"/>
        <v>1497655</v>
      </c>
    </row>
    <row r="32" spans="1:8" s="338" customFormat="1" ht="19.5" customHeight="1">
      <c r="A32" s="329">
        <v>29</v>
      </c>
      <c r="B32" s="334" t="s">
        <v>1084</v>
      </c>
      <c r="C32" s="342"/>
      <c r="D32" s="342">
        <v>1238065</v>
      </c>
      <c r="E32" s="342"/>
      <c r="F32" s="342"/>
      <c r="G32" s="342"/>
      <c r="H32" s="339">
        <f t="shared" si="0"/>
        <v>1238065</v>
      </c>
    </row>
    <row r="33" spans="1:8" s="338" customFormat="1" ht="19.5" customHeight="1">
      <c r="A33" s="329">
        <v>30</v>
      </c>
      <c r="B33" s="334" t="s">
        <v>1083</v>
      </c>
      <c r="C33" s="342"/>
      <c r="D33" s="342">
        <v>332135</v>
      </c>
      <c r="E33" s="342"/>
      <c r="F33" s="342"/>
      <c r="G33" s="342"/>
      <c r="H33" s="339">
        <f t="shared" si="0"/>
        <v>332135</v>
      </c>
    </row>
    <row r="34" spans="1:8" s="338" customFormat="1" ht="19.5" customHeight="1">
      <c r="A34" s="329">
        <v>31</v>
      </c>
      <c r="B34" s="334" t="s">
        <v>1082</v>
      </c>
      <c r="C34" s="342"/>
      <c r="D34" s="342">
        <v>326150</v>
      </c>
      <c r="E34" s="342"/>
      <c r="F34" s="342"/>
      <c r="G34" s="342"/>
      <c r="H34" s="339">
        <f t="shared" si="0"/>
        <v>326150</v>
      </c>
    </row>
    <row r="35" spans="1:8" s="338" customFormat="1" ht="19.5" customHeight="1">
      <c r="A35" s="329">
        <v>32</v>
      </c>
      <c r="B35" s="334" t="s">
        <v>1081</v>
      </c>
      <c r="C35" s="342"/>
      <c r="D35" s="342">
        <v>6515117</v>
      </c>
      <c r="E35" s="342"/>
      <c r="F35" s="342"/>
      <c r="G35" s="342"/>
      <c r="H35" s="339">
        <f t="shared" si="0"/>
        <v>6515117</v>
      </c>
    </row>
    <row r="36" spans="1:8" s="338" customFormat="1" ht="19.5" customHeight="1">
      <c r="A36" s="329">
        <v>33</v>
      </c>
      <c r="B36" s="334" t="s">
        <v>1080</v>
      </c>
      <c r="C36" s="342"/>
      <c r="D36" s="342">
        <v>6797720</v>
      </c>
      <c r="E36" s="342"/>
      <c r="F36" s="342"/>
      <c r="G36" s="342"/>
      <c r="H36" s="339">
        <f t="shared" si="0"/>
        <v>6797720</v>
      </c>
    </row>
    <row r="37" spans="1:8" s="338" customFormat="1" ht="19.5" customHeight="1">
      <c r="A37" s="329">
        <v>34</v>
      </c>
      <c r="B37" s="347" t="s">
        <v>1079</v>
      </c>
      <c r="C37" s="342"/>
      <c r="D37" s="342">
        <v>41134702</v>
      </c>
      <c r="E37" s="342"/>
      <c r="F37" s="342"/>
      <c r="G37" s="342"/>
      <c r="H37" s="339">
        <f t="shared" si="0"/>
        <v>41134702</v>
      </c>
    </row>
    <row r="38" spans="1:8" s="338" customFormat="1" ht="19.5" customHeight="1">
      <c r="A38" s="329">
        <v>35</v>
      </c>
      <c r="B38" s="347" t="s">
        <v>1078</v>
      </c>
      <c r="C38" s="342"/>
      <c r="D38" s="342">
        <v>18148122</v>
      </c>
      <c r="E38" s="342"/>
      <c r="F38" s="342"/>
      <c r="G38" s="342"/>
      <c r="H38" s="339">
        <f t="shared" si="0"/>
        <v>18148122</v>
      </c>
    </row>
    <row r="39" spans="1:8" s="338" customFormat="1" ht="19.5" customHeight="1">
      <c r="A39" s="329">
        <v>36</v>
      </c>
      <c r="B39" s="346" t="s">
        <v>1077</v>
      </c>
      <c r="C39" s="342"/>
      <c r="D39" s="342">
        <v>1104498</v>
      </c>
      <c r="E39" s="346"/>
      <c r="F39" s="342"/>
      <c r="G39" s="342"/>
      <c r="H39" s="339">
        <f t="shared" si="0"/>
        <v>1104498</v>
      </c>
    </row>
    <row r="40" spans="1:8" s="336" customFormat="1" ht="19.5" customHeight="1">
      <c r="A40" s="329">
        <v>37</v>
      </c>
      <c r="B40" s="337" t="s">
        <v>1076</v>
      </c>
      <c r="C40" s="332"/>
      <c r="D40" s="345">
        <f>SUM(D9:D39)</f>
        <v>112251204</v>
      </c>
      <c r="E40" s="345">
        <f>SUM(E9:E39)</f>
        <v>10150890</v>
      </c>
      <c r="F40" s="332"/>
      <c r="G40" s="332"/>
      <c r="H40" s="337">
        <f t="shared" si="0"/>
        <v>122402094</v>
      </c>
    </row>
    <row r="41" spans="1:8" s="338" customFormat="1" ht="19.5" customHeight="1">
      <c r="A41" s="329">
        <v>38</v>
      </c>
      <c r="B41" s="339" t="s">
        <v>1075</v>
      </c>
      <c r="C41" s="342"/>
      <c r="D41" s="342">
        <v>30500</v>
      </c>
      <c r="E41" s="342"/>
      <c r="F41" s="342"/>
      <c r="G41" s="340"/>
      <c r="H41" s="339">
        <f t="shared" si="0"/>
        <v>30500</v>
      </c>
    </row>
    <row r="42" spans="1:8" s="336" customFormat="1" ht="19.5" customHeight="1">
      <c r="A42" s="329">
        <v>39</v>
      </c>
      <c r="B42" s="337" t="s">
        <v>1074</v>
      </c>
      <c r="C42" s="345"/>
      <c r="D42" s="345">
        <f>SUM(D41)</f>
        <v>30500</v>
      </c>
      <c r="E42" s="345"/>
      <c r="F42" s="345"/>
      <c r="G42" s="332"/>
      <c r="H42" s="337">
        <f t="shared" si="0"/>
        <v>30500</v>
      </c>
    </row>
    <row r="43" spans="1:8" s="336" customFormat="1" ht="27.75" customHeight="1">
      <c r="A43" s="329">
        <v>40</v>
      </c>
      <c r="B43" s="344" t="s">
        <v>1073</v>
      </c>
      <c r="C43" s="337"/>
      <c r="D43" s="337"/>
      <c r="E43" s="337"/>
      <c r="F43" s="337"/>
      <c r="G43" s="332"/>
      <c r="H43" s="337">
        <f t="shared" si="0"/>
        <v>0</v>
      </c>
    </row>
    <row r="44" spans="1:8" s="338" customFormat="1" ht="27.75" customHeight="1">
      <c r="A44" s="329">
        <v>41</v>
      </c>
      <c r="B44" s="334" t="s">
        <v>1072</v>
      </c>
      <c r="C44" s="339"/>
      <c r="D44" s="339"/>
      <c r="E44" s="339"/>
      <c r="F44" s="339"/>
      <c r="G44" s="342">
        <v>435286</v>
      </c>
      <c r="H44" s="339">
        <f t="shared" si="0"/>
        <v>435286</v>
      </c>
    </row>
    <row r="45" spans="1:8" s="338" customFormat="1" ht="27.75" customHeight="1">
      <c r="A45" s="329">
        <v>42</v>
      </c>
      <c r="B45" s="334" t="s">
        <v>1071</v>
      </c>
      <c r="C45" s="339"/>
      <c r="D45" s="339"/>
      <c r="E45" s="339"/>
      <c r="F45" s="339"/>
      <c r="G45" s="342">
        <v>384928</v>
      </c>
      <c r="H45" s="339">
        <f t="shared" si="0"/>
        <v>384928</v>
      </c>
    </row>
    <row r="46" spans="1:8" s="338" customFormat="1" ht="27.75" customHeight="1">
      <c r="A46" s="329">
        <v>43</v>
      </c>
      <c r="B46" s="334" t="s">
        <v>1070</v>
      </c>
      <c r="C46" s="339"/>
      <c r="D46" s="339"/>
      <c r="E46" s="339">
        <v>100000</v>
      </c>
      <c r="F46" s="339"/>
      <c r="G46" s="342"/>
      <c r="H46" s="339">
        <f t="shared" si="0"/>
        <v>100000</v>
      </c>
    </row>
    <row r="47" spans="1:8" s="338" customFormat="1" ht="27.75" customHeight="1">
      <c r="A47" s="329">
        <v>44</v>
      </c>
      <c r="B47" s="334" t="s">
        <v>1069</v>
      </c>
      <c r="C47" s="339"/>
      <c r="D47" s="339"/>
      <c r="E47" s="339">
        <v>3308015</v>
      </c>
      <c r="F47" s="339"/>
      <c r="G47" s="342"/>
      <c r="H47" s="339">
        <f t="shared" si="0"/>
        <v>3308015</v>
      </c>
    </row>
    <row r="48" spans="1:8" s="338" customFormat="1" ht="27.75" customHeight="1">
      <c r="A48" s="329">
        <v>45</v>
      </c>
      <c r="B48" s="334" t="s">
        <v>1068</v>
      </c>
      <c r="C48" s="339"/>
      <c r="D48" s="339">
        <v>49488</v>
      </c>
      <c r="E48" s="339"/>
      <c r="F48" s="339"/>
      <c r="G48" s="342"/>
      <c r="H48" s="339">
        <f t="shared" si="0"/>
        <v>49488</v>
      </c>
    </row>
    <row r="49" spans="1:8" s="336" customFormat="1" ht="19.5" customHeight="1">
      <c r="A49" s="329">
        <v>46</v>
      </c>
      <c r="B49" s="337" t="s">
        <v>1067</v>
      </c>
      <c r="C49" s="337"/>
      <c r="D49" s="337">
        <f>SUM(D44:D48)</f>
        <v>49488</v>
      </c>
      <c r="E49" s="337">
        <f>SUM(E44:E48)</f>
        <v>3408015</v>
      </c>
      <c r="F49" s="337">
        <f>SUM(F44:F48)</f>
        <v>0</v>
      </c>
      <c r="G49" s="337">
        <f>SUM(G44:G48)</f>
        <v>820214</v>
      </c>
      <c r="H49" s="337">
        <f t="shared" si="0"/>
        <v>4277717</v>
      </c>
    </row>
    <row r="50" spans="1:8" s="336" customFormat="1" ht="19.5" customHeight="1">
      <c r="A50" s="329">
        <v>47</v>
      </c>
      <c r="B50" s="343" t="s">
        <v>1066</v>
      </c>
      <c r="C50" s="343">
        <f>SUM(C6,C42,C43,C49)</f>
        <v>0</v>
      </c>
      <c r="D50" s="343">
        <f>SUM(D40,D42,D43,D49)</f>
        <v>112331192</v>
      </c>
      <c r="E50" s="343">
        <f>SUM(E40,E42,E43,E49)</f>
        <v>13558905</v>
      </c>
      <c r="F50" s="343">
        <f>SUM(F40,F42,F43,F49,F8)</f>
        <v>3213440</v>
      </c>
      <c r="G50" s="343">
        <f>SUM(G40,G42,G43,G49)</f>
        <v>820214</v>
      </c>
      <c r="H50" s="343">
        <f>SUM(H6,H8,H40,H42,H43,H49)</f>
        <v>129923751</v>
      </c>
    </row>
    <row r="51" spans="1:8" s="341" customFormat="1" ht="19.5" customHeight="1">
      <c r="A51" s="329">
        <v>48</v>
      </c>
      <c r="B51" s="342" t="s">
        <v>1065</v>
      </c>
      <c r="C51" s="342"/>
      <c r="D51" s="342">
        <v>1430800</v>
      </c>
      <c r="E51" s="342"/>
      <c r="F51" s="342"/>
      <c r="G51" s="342"/>
      <c r="H51" s="339">
        <f aca="true" t="shared" si="1" ref="H51:H62">SUM(C51:G51)</f>
        <v>1430800</v>
      </c>
    </row>
    <row r="52" spans="1:8" s="341" customFormat="1" ht="19.5" customHeight="1">
      <c r="A52" s="329">
        <v>49</v>
      </c>
      <c r="B52" s="342" t="s">
        <v>1064</v>
      </c>
      <c r="C52" s="342"/>
      <c r="D52" s="342"/>
      <c r="E52" s="342">
        <v>100000</v>
      </c>
      <c r="F52" s="342"/>
      <c r="G52" s="342"/>
      <c r="H52" s="339">
        <f t="shared" si="1"/>
        <v>100000</v>
      </c>
    </row>
    <row r="53" spans="1:8" s="336" customFormat="1" ht="19.5" customHeight="1">
      <c r="A53" s="329">
        <v>50</v>
      </c>
      <c r="B53" s="337" t="s">
        <v>1063</v>
      </c>
      <c r="C53" s="337"/>
      <c r="D53" s="337">
        <f>SUM(D51:D52)</f>
        <v>1430800</v>
      </c>
      <c r="E53" s="337">
        <f>SUM(E51:E52)</f>
        <v>100000</v>
      </c>
      <c r="F53" s="332"/>
      <c r="G53" s="332"/>
      <c r="H53" s="337">
        <f t="shared" si="1"/>
        <v>1530800</v>
      </c>
    </row>
    <row r="54" spans="1:8" s="338" customFormat="1" ht="19.5" customHeight="1">
      <c r="A54" s="329">
        <v>51</v>
      </c>
      <c r="B54" s="339" t="s">
        <v>1062</v>
      </c>
      <c r="C54" s="339"/>
      <c r="D54" s="339"/>
      <c r="E54" s="339">
        <v>266401</v>
      </c>
      <c r="F54" s="340"/>
      <c r="G54" s="340"/>
      <c r="H54" s="339">
        <f t="shared" si="1"/>
        <v>266401</v>
      </c>
    </row>
    <row r="55" spans="1:8" s="338" customFormat="1" ht="19.5" customHeight="1">
      <c r="A55" s="329">
        <v>52</v>
      </c>
      <c r="B55" s="339" t="s">
        <v>1061</v>
      </c>
      <c r="C55" s="339"/>
      <c r="D55" s="339"/>
      <c r="E55" s="339">
        <v>204350</v>
      </c>
      <c r="F55" s="340"/>
      <c r="G55" s="340"/>
      <c r="H55" s="339">
        <f t="shared" si="1"/>
        <v>204350</v>
      </c>
    </row>
    <row r="56" spans="1:8" s="336" customFormat="1" ht="19.5" customHeight="1">
      <c r="A56" s="329">
        <v>53</v>
      </c>
      <c r="B56" s="337" t="s">
        <v>1060</v>
      </c>
      <c r="C56" s="337">
        <f>SUM(C54:C55)</f>
        <v>0</v>
      </c>
      <c r="D56" s="337">
        <f>SUM(D54:D55)</f>
        <v>0</v>
      </c>
      <c r="E56" s="337">
        <f>SUM(E54:E55)</f>
        <v>470751</v>
      </c>
      <c r="F56" s="337"/>
      <c r="G56" s="337"/>
      <c r="H56" s="337">
        <f t="shared" si="1"/>
        <v>470751</v>
      </c>
    </row>
    <row r="57" spans="1:8" ht="19.5" customHeight="1">
      <c r="A57" s="329">
        <v>54</v>
      </c>
      <c r="B57" s="328" t="s">
        <v>1059</v>
      </c>
      <c r="C57" s="328"/>
      <c r="D57" s="328"/>
      <c r="E57" s="328"/>
      <c r="F57" s="328"/>
      <c r="G57" s="332"/>
      <c r="H57" s="328">
        <f t="shared" si="1"/>
        <v>0</v>
      </c>
    </row>
    <row r="58" spans="1:8" ht="27.75" customHeight="1">
      <c r="A58" s="329">
        <v>55</v>
      </c>
      <c r="B58" s="335" t="s">
        <v>1058</v>
      </c>
      <c r="C58" s="328"/>
      <c r="D58" s="328"/>
      <c r="E58" s="328"/>
      <c r="F58" s="328"/>
      <c r="G58" s="332"/>
      <c r="H58" s="328">
        <f t="shared" si="1"/>
        <v>0</v>
      </c>
    </row>
    <row r="59" spans="1:8" ht="27.75" customHeight="1">
      <c r="A59" s="329">
        <v>56</v>
      </c>
      <c r="B59" s="334" t="s">
        <v>1057</v>
      </c>
      <c r="C59" s="328"/>
      <c r="D59" s="328">
        <v>77352</v>
      </c>
      <c r="E59" s="328"/>
      <c r="F59" s="328"/>
      <c r="G59" s="332"/>
      <c r="H59" s="328">
        <f t="shared" si="1"/>
        <v>77352</v>
      </c>
    </row>
    <row r="60" spans="1:8" ht="27.75" customHeight="1">
      <c r="A60" s="329">
        <v>57</v>
      </c>
      <c r="B60" s="334" t="s">
        <v>1056</v>
      </c>
      <c r="C60" s="328"/>
      <c r="D60" s="328"/>
      <c r="E60" s="328">
        <v>3308015</v>
      </c>
      <c r="F60" s="328"/>
      <c r="G60" s="332"/>
      <c r="H60" s="328">
        <f t="shared" si="1"/>
        <v>3308015</v>
      </c>
    </row>
    <row r="61" spans="1:8" ht="38.25">
      <c r="A61" s="329">
        <v>58</v>
      </c>
      <c r="B61" s="334" t="s">
        <v>1055</v>
      </c>
      <c r="C61" s="328"/>
      <c r="D61" s="328">
        <v>6589728</v>
      </c>
      <c r="E61" s="328"/>
      <c r="F61" s="328"/>
      <c r="G61" s="332"/>
      <c r="H61" s="328">
        <f t="shared" si="1"/>
        <v>6589728</v>
      </c>
    </row>
    <row r="62" spans="1:8" s="330" customFormat="1" ht="19.5" customHeight="1">
      <c r="A62" s="329">
        <v>59</v>
      </c>
      <c r="B62" s="333" t="s">
        <v>1054</v>
      </c>
      <c r="C62" s="333"/>
      <c r="D62" s="333">
        <f>SUM(D59:D61)</f>
        <v>6667080</v>
      </c>
      <c r="E62" s="333">
        <f>SUM(E59:E61)</f>
        <v>3308015</v>
      </c>
      <c r="F62" s="333">
        <f>SUM(F59:F61)</f>
        <v>0</v>
      </c>
      <c r="G62" s="333">
        <f>SUM(G59:G61)</f>
        <v>0</v>
      </c>
      <c r="H62" s="333">
        <f t="shared" si="1"/>
        <v>9975095</v>
      </c>
    </row>
    <row r="63" spans="1:8" s="330" customFormat="1" ht="19.5" customHeight="1">
      <c r="A63" s="329">
        <v>60</v>
      </c>
      <c r="B63" s="333" t="s">
        <v>1053</v>
      </c>
      <c r="C63" s="333">
        <f>SUM(C56)</f>
        <v>0</v>
      </c>
      <c r="D63" s="333">
        <f>SUM(D53,D56,D57,D58,D62)</f>
        <v>8097880</v>
      </c>
      <c r="E63" s="333">
        <f>SUM(E53,E56,E57,E58,E62)</f>
        <v>3878766</v>
      </c>
      <c r="F63" s="333">
        <f>SUM(F53,F56,F57,F58,F62)</f>
        <v>0</v>
      </c>
      <c r="G63" s="333">
        <f>SUM(G53,G56,G57,G58,G62)</f>
        <v>0</v>
      </c>
      <c r="H63" s="333">
        <f>SUM(H53,H56,H57,H58,H62)</f>
        <v>11976646</v>
      </c>
    </row>
    <row r="64" spans="1:8" s="330" customFormat="1" ht="19.5" customHeight="1">
      <c r="A64" s="329">
        <v>61</v>
      </c>
      <c r="B64" s="331" t="s">
        <v>1052</v>
      </c>
      <c r="C64" s="331">
        <f aca="true" t="shared" si="2" ref="C64:H64">C5+C50-C63</f>
        <v>7380510</v>
      </c>
      <c r="D64" s="331">
        <f t="shared" si="2"/>
        <v>714854815</v>
      </c>
      <c r="E64" s="331">
        <f t="shared" si="2"/>
        <v>46941690</v>
      </c>
      <c r="F64" s="331">
        <f t="shared" si="2"/>
        <v>3413440</v>
      </c>
      <c r="G64" s="331">
        <f t="shared" si="2"/>
        <v>226740761</v>
      </c>
      <c r="H64" s="331">
        <f t="shared" si="2"/>
        <v>999331216</v>
      </c>
    </row>
    <row r="65" spans="1:8" s="330" customFormat="1" ht="19.5" customHeight="1">
      <c r="A65" s="329">
        <v>62</v>
      </c>
      <c r="B65" s="331" t="s">
        <v>1051</v>
      </c>
      <c r="C65" s="331">
        <v>7380510</v>
      </c>
      <c r="D65" s="331">
        <v>153135281</v>
      </c>
      <c r="E65" s="331">
        <v>25398235</v>
      </c>
      <c r="F65" s="332"/>
      <c r="G65" s="331">
        <v>10723274</v>
      </c>
      <c r="H65" s="331">
        <f aca="true" t="shared" si="3" ref="H65:H72">SUM(C65:G65)</f>
        <v>196637300</v>
      </c>
    </row>
    <row r="66" spans="1:8" ht="19.5" customHeight="1">
      <c r="A66" s="329">
        <v>63</v>
      </c>
      <c r="B66" s="328" t="s">
        <v>1050</v>
      </c>
      <c r="C66" s="328"/>
      <c r="D66" s="328">
        <v>12802338</v>
      </c>
      <c r="E66" s="328">
        <v>4907003</v>
      </c>
      <c r="F66" s="332"/>
      <c r="G66" s="328">
        <v>5435000</v>
      </c>
      <c r="H66" s="328">
        <f t="shared" si="3"/>
        <v>23144341</v>
      </c>
    </row>
    <row r="67" spans="1:8" ht="19.5" customHeight="1">
      <c r="A67" s="329">
        <v>64</v>
      </c>
      <c r="B67" s="328" t="s">
        <v>1049</v>
      </c>
      <c r="C67" s="328"/>
      <c r="D67" s="328"/>
      <c r="E67" s="328">
        <v>570751</v>
      </c>
      <c r="F67" s="332"/>
      <c r="G67" s="328"/>
      <c r="H67" s="328">
        <f t="shared" si="3"/>
        <v>570751</v>
      </c>
    </row>
    <row r="68" spans="1:8" ht="19.5" customHeight="1">
      <c r="A68" s="329">
        <v>65</v>
      </c>
      <c r="B68" s="328" t="s">
        <v>1048</v>
      </c>
      <c r="C68" s="328"/>
      <c r="D68" s="328"/>
      <c r="E68" s="328"/>
      <c r="F68" s="328"/>
      <c r="G68" s="328"/>
      <c r="H68" s="328">
        <f t="shared" si="3"/>
        <v>0</v>
      </c>
    </row>
    <row r="69" spans="1:8" ht="19.5" customHeight="1">
      <c r="A69" s="329">
        <v>66</v>
      </c>
      <c r="B69" s="328" t="s">
        <v>1047</v>
      </c>
      <c r="C69" s="328"/>
      <c r="D69" s="328"/>
      <c r="E69" s="328"/>
      <c r="F69" s="328"/>
      <c r="G69" s="328"/>
      <c r="H69" s="328">
        <f t="shared" si="3"/>
        <v>0</v>
      </c>
    </row>
    <row r="70" spans="1:8" s="330" customFormat="1" ht="19.5" customHeight="1">
      <c r="A70" s="329">
        <v>67</v>
      </c>
      <c r="B70" s="331" t="s">
        <v>1046</v>
      </c>
      <c r="C70" s="331">
        <f>C65+C66-C67</f>
        <v>7380510</v>
      </c>
      <c r="D70" s="331">
        <f>D65+D66-D67</f>
        <v>165937619</v>
      </c>
      <c r="E70" s="331">
        <f>E65+E66-E67</f>
        <v>29734487</v>
      </c>
      <c r="F70" s="331">
        <f>F65+F66-F67</f>
        <v>0</v>
      </c>
      <c r="G70" s="331">
        <f>G65+G66-G67</f>
        <v>16158274</v>
      </c>
      <c r="H70" s="331">
        <f t="shared" si="3"/>
        <v>219210890</v>
      </c>
    </row>
    <row r="71" spans="1:8" s="330" customFormat="1" ht="19.5" customHeight="1">
      <c r="A71" s="329">
        <v>68</v>
      </c>
      <c r="B71" s="331" t="s">
        <v>1045</v>
      </c>
      <c r="C71" s="331">
        <f>C64-C70</f>
        <v>0</v>
      </c>
      <c r="D71" s="331">
        <f>D64-D70</f>
        <v>548917196</v>
      </c>
      <c r="E71" s="331">
        <f>E64-E70</f>
        <v>17207203</v>
      </c>
      <c r="F71" s="331">
        <f>F64-F70</f>
        <v>3413440</v>
      </c>
      <c r="G71" s="331">
        <f>G64-G70</f>
        <v>210582487</v>
      </c>
      <c r="H71" s="331">
        <f t="shared" si="3"/>
        <v>780120326</v>
      </c>
    </row>
    <row r="72" spans="1:8" ht="19.5" customHeight="1">
      <c r="A72" s="329">
        <v>69</v>
      </c>
      <c r="B72" s="328" t="s">
        <v>1044</v>
      </c>
      <c r="C72" s="328">
        <v>7380510</v>
      </c>
      <c r="D72" s="328">
        <v>1177013</v>
      </c>
      <c r="E72" s="328">
        <v>21607842</v>
      </c>
      <c r="F72" s="328">
        <v>0</v>
      </c>
      <c r="G72" s="328">
        <v>0</v>
      </c>
      <c r="H72" s="328">
        <f t="shared" si="3"/>
        <v>30165365</v>
      </c>
    </row>
  </sheetData>
  <sheetProtection/>
  <mergeCells count="1">
    <mergeCell ref="A1:H1"/>
  </mergeCells>
  <printOptions/>
  <pageMargins left="0.4330708661417323" right="0.4330708661417323" top="0.2755905511811024" bottom="0.5118110236220472" header="0.15748031496062992" footer="0.5118110236220472"/>
  <pageSetup horizontalDpi="600" verticalDpi="600" orientation="landscape" paperSize="9" scale="87" r:id="rId1"/>
  <headerFooter alignWithMargins="0">
    <oddHeader>&amp;R&amp;"Arial,Normál"&amp;10 3. számú kimutatás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4.57421875" style="180" customWidth="1"/>
    <col min="2" max="2" width="43.00390625" style="327" customWidth="1"/>
    <col min="3" max="3" width="15.8515625" style="327" customWidth="1"/>
    <col min="4" max="4" width="18.8515625" style="327" customWidth="1"/>
    <col min="5" max="5" width="18.421875" style="327" customWidth="1"/>
    <col min="6" max="6" width="19.140625" style="327" customWidth="1"/>
    <col min="7" max="7" width="17.421875" style="327" customWidth="1"/>
    <col min="8" max="8" width="18.28125" style="327" customWidth="1"/>
    <col min="9" max="16384" width="9.140625" style="327" customWidth="1"/>
  </cols>
  <sheetData>
    <row r="1" spans="1:8" s="355" customFormat="1" ht="17.25" customHeight="1">
      <c r="A1" s="411" t="s">
        <v>1126</v>
      </c>
      <c r="B1" s="411"/>
      <c r="C1" s="411"/>
      <c r="D1" s="411"/>
      <c r="E1" s="411"/>
      <c r="F1" s="411"/>
      <c r="G1" s="411"/>
      <c r="H1" s="411"/>
    </row>
    <row r="2" spans="1:2" s="179" customFormat="1" ht="9.75" customHeight="1">
      <c r="A2" s="180"/>
      <c r="B2" s="354"/>
    </row>
    <row r="3" spans="1:8" s="351" customFormat="1" ht="15.75">
      <c r="A3" s="353"/>
      <c r="B3" s="352" t="s">
        <v>0</v>
      </c>
      <c r="C3" s="352" t="s">
        <v>1</v>
      </c>
      <c r="D3" s="352" t="s">
        <v>2</v>
      </c>
      <c r="E3" s="352" t="s">
        <v>3</v>
      </c>
      <c r="F3" s="352" t="s">
        <v>6</v>
      </c>
      <c r="G3" s="352" t="s">
        <v>57</v>
      </c>
      <c r="H3" s="352" t="s">
        <v>58</v>
      </c>
    </row>
    <row r="4" spans="1:8" s="348" customFormat="1" ht="39" customHeight="1">
      <c r="A4" s="329">
        <v>1</v>
      </c>
      <c r="B4" s="349" t="s">
        <v>9</v>
      </c>
      <c r="C4" s="350" t="s">
        <v>1116</v>
      </c>
      <c r="D4" s="350" t="s">
        <v>1115</v>
      </c>
      <c r="E4" s="350" t="s">
        <v>1114</v>
      </c>
      <c r="F4" s="350" t="s">
        <v>1113</v>
      </c>
      <c r="G4" s="350" t="s">
        <v>1112</v>
      </c>
      <c r="H4" s="349" t="s">
        <v>1111</v>
      </c>
    </row>
    <row r="5" spans="1:8" s="330" customFormat="1" ht="19.5" customHeight="1">
      <c r="A5" s="329">
        <v>2</v>
      </c>
      <c r="B5" s="331" t="s">
        <v>1110</v>
      </c>
      <c r="C5" s="331">
        <v>845717</v>
      </c>
      <c r="D5" s="331">
        <v>34375</v>
      </c>
      <c r="E5" s="331">
        <v>2652608</v>
      </c>
      <c r="F5" s="331">
        <v>1149000</v>
      </c>
      <c r="G5" s="331">
        <v>0</v>
      </c>
      <c r="H5" s="343">
        <f>SUM(C5:G5)</f>
        <v>4681700</v>
      </c>
    </row>
    <row r="6" spans="1:8" s="338" customFormat="1" ht="19.5" customHeight="1">
      <c r="A6" s="329">
        <v>3</v>
      </c>
      <c r="B6" s="346" t="s">
        <v>1125</v>
      </c>
      <c r="C6" s="342">
        <v>27890</v>
      </c>
      <c r="D6" s="342"/>
      <c r="E6" s="342"/>
      <c r="F6" s="342"/>
      <c r="G6" s="342"/>
      <c r="H6" s="339">
        <f>SUM(C6:G6)</f>
        <v>27890</v>
      </c>
    </row>
    <row r="7" spans="1:8" s="338" customFormat="1" ht="19.5" customHeight="1">
      <c r="A7" s="329">
        <v>4</v>
      </c>
      <c r="B7" s="346" t="s">
        <v>1124</v>
      </c>
      <c r="C7" s="342">
        <v>55110</v>
      </c>
      <c r="D7" s="342"/>
      <c r="E7" s="342"/>
      <c r="F7" s="342"/>
      <c r="G7" s="342"/>
      <c r="H7" s="339">
        <f>SUM(C7:G7)</f>
        <v>55110</v>
      </c>
    </row>
    <row r="8" spans="1:8" s="338" customFormat="1" ht="19.5" customHeight="1">
      <c r="A8" s="329">
        <v>5</v>
      </c>
      <c r="B8" s="346" t="s">
        <v>1123</v>
      </c>
      <c r="C8" s="342">
        <v>42504</v>
      </c>
      <c r="D8" s="342"/>
      <c r="E8" s="342"/>
      <c r="F8" s="342"/>
      <c r="G8" s="342"/>
      <c r="H8" s="339"/>
    </row>
    <row r="9" spans="1:8" s="336" customFormat="1" ht="25.5" customHeight="1">
      <c r="A9" s="329">
        <v>6</v>
      </c>
      <c r="B9" s="344" t="s">
        <v>1109</v>
      </c>
      <c r="C9" s="337">
        <f>SUM(C6:C8)</f>
        <v>125504</v>
      </c>
      <c r="D9" s="332"/>
      <c r="E9" s="332"/>
      <c r="F9" s="337"/>
      <c r="G9" s="332"/>
      <c r="H9" s="337">
        <f aca="true" t="shared" si="0" ref="H9:H17">SUM(C9:G9)</f>
        <v>125504</v>
      </c>
    </row>
    <row r="10" spans="1:8" s="336" customFormat="1" ht="19.5" customHeight="1">
      <c r="A10" s="329">
        <v>7</v>
      </c>
      <c r="B10" s="337" t="s">
        <v>1107</v>
      </c>
      <c r="C10" s="332"/>
      <c r="D10" s="332"/>
      <c r="E10" s="332"/>
      <c r="F10" s="345"/>
      <c r="G10" s="332"/>
      <c r="H10" s="337">
        <f t="shared" si="0"/>
        <v>0</v>
      </c>
    </row>
    <row r="11" spans="1:8" s="338" customFormat="1" ht="19.5" customHeight="1">
      <c r="A11" s="329">
        <v>8</v>
      </c>
      <c r="B11" s="346" t="s">
        <v>1122</v>
      </c>
      <c r="C11" s="342"/>
      <c r="D11" s="342"/>
      <c r="E11" s="342">
        <v>14638</v>
      </c>
      <c r="F11" s="342"/>
      <c r="G11" s="342"/>
      <c r="H11" s="339">
        <f t="shared" si="0"/>
        <v>14638</v>
      </c>
    </row>
    <row r="12" spans="1:8" s="338" customFormat="1" ht="19.5" customHeight="1">
      <c r="A12" s="329">
        <v>9</v>
      </c>
      <c r="B12" s="346" t="s">
        <v>1121</v>
      </c>
      <c r="C12" s="342"/>
      <c r="D12" s="342"/>
      <c r="E12" s="342">
        <v>36270</v>
      </c>
      <c r="F12" s="342"/>
      <c r="G12" s="342"/>
      <c r="H12" s="339">
        <f t="shared" si="0"/>
        <v>36270</v>
      </c>
    </row>
    <row r="13" spans="1:8" s="338" customFormat="1" ht="19.5" customHeight="1">
      <c r="A13" s="329">
        <v>10</v>
      </c>
      <c r="B13" s="346" t="s">
        <v>1120</v>
      </c>
      <c r="C13" s="342"/>
      <c r="D13" s="342"/>
      <c r="E13" s="342">
        <v>81220</v>
      </c>
      <c r="F13" s="342"/>
      <c r="G13" s="342"/>
      <c r="H13" s="339">
        <f t="shared" si="0"/>
        <v>81220</v>
      </c>
    </row>
    <row r="14" spans="1:8" s="336" customFormat="1" ht="19.5" customHeight="1">
      <c r="A14" s="329">
        <v>11</v>
      </c>
      <c r="B14" s="337" t="s">
        <v>1076</v>
      </c>
      <c r="C14" s="332"/>
      <c r="D14" s="345">
        <f>SUM(D6:D13)</f>
        <v>0</v>
      </c>
      <c r="E14" s="345">
        <f>SUM(E6:E13)</f>
        <v>132128</v>
      </c>
      <c r="F14" s="332"/>
      <c r="G14" s="332"/>
      <c r="H14" s="337">
        <f t="shared" si="0"/>
        <v>132128</v>
      </c>
    </row>
    <row r="15" spans="1:8" s="336" customFormat="1" ht="19.5" customHeight="1">
      <c r="A15" s="329">
        <v>12</v>
      </c>
      <c r="B15" s="337" t="s">
        <v>1074</v>
      </c>
      <c r="C15" s="345"/>
      <c r="D15" s="345">
        <v>0</v>
      </c>
      <c r="E15" s="345"/>
      <c r="F15" s="345"/>
      <c r="G15" s="332"/>
      <c r="H15" s="337">
        <f t="shared" si="0"/>
        <v>0</v>
      </c>
    </row>
    <row r="16" spans="1:8" s="336" customFormat="1" ht="27.75" customHeight="1">
      <c r="A16" s="329">
        <v>13</v>
      </c>
      <c r="B16" s="344" t="s">
        <v>1073</v>
      </c>
      <c r="C16" s="337"/>
      <c r="D16" s="337"/>
      <c r="E16" s="337"/>
      <c r="F16" s="337"/>
      <c r="G16" s="332"/>
      <c r="H16" s="337">
        <f t="shared" si="0"/>
        <v>0</v>
      </c>
    </row>
    <row r="17" spans="1:8" s="336" customFormat="1" ht="19.5" customHeight="1">
      <c r="A17" s="329">
        <v>14</v>
      </c>
      <c r="B17" s="337" t="s">
        <v>1067</v>
      </c>
      <c r="C17" s="337"/>
      <c r="D17" s="337"/>
      <c r="E17" s="337"/>
      <c r="F17" s="337"/>
      <c r="G17" s="337"/>
      <c r="H17" s="337">
        <f t="shared" si="0"/>
        <v>0</v>
      </c>
    </row>
    <row r="18" spans="1:8" s="336" customFormat="1" ht="19.5" customHeight="1">
      <c r="A18" s="329">
        <v>15</v>
      </c>
      <c r="B18" s="343" t="s">
        <v>1066</v>
      </c>
      <c r="C18" s="343">
        <f>SUM(C9,C15,C16,C17)</f>
        <v>125504</v>
      </c>
      <c r="D18" s="343">
        <f>SUM(D14,D15,D16,D17)</f>
        <v>0</v>
      </c>
      <c r="E18" s="343">
        <f>SUM(E14,E15,E16,E17)</f>
        <v>132128</v>
      </c>
      <c r="F18" s="343">
        <f>SUM(F14,F15,F16,F17,F10)</f>
        <v>0</v>
      </c>
      <c r="G18" s="343">
        <f>SUM(G14,G15,G16,G17)</f>
        <v>0</v>
      </c>
      <c r="H18" s="343">
        <f>SUM(H9,H10,H14,H15,H16,H17)</f>
        <v>257632</v>
      </c>
    </row>
    <row r="19" spans="1:8" s="336" customFormat="1" ht="19.5" customHeight="1">
      <c r="A19" s="329">
        <v>16</v>
      </c>
      <c r="B19" s="337" t="s">
        <v>1063</v>
      </c>
      <c r="C19" s="337"/>
      <c r="D19" s="337"/>
      <c r="E19" s="337"/>
      <c r="F19" s="332"/>
      <c r="G19" s="332"/>
      <c r="H19" s="337">
        <f aca="true" t="shared" si="1" ref="H19:H25">SUM(C19:G19)</f>
        <v>0</v>
      </c>
    </row>
    <row r="20" spans="1:8" s="338" customFormat="1" ht="19.5" customHeight="1">
      <c r="A20" s="329">
        <v>17</v>
      </c>
      <c r="B20" s="339" t="s">
        <v>1119</v>
      </c>
      <c r="C20" s="339">
        <v>72072</v>
      </c>
      <c r="D20" s="339"/>
      <c r="E20" s="339"/>
      <c r="F20" s="340"/>
      <c r="G20" s="340"/>
      <c r="H20" s="339">
        <f t="shared" si="1"/>
        <v>72072</v>
      </c>
    </row>
    <row r="21" spans="1:8" s="338" customFormat="1" ht="19.5" customHeight="1">
      <c r="A21" s="329">
        <v>18</v>
      </c>
      <c r="B21" s="339" t="s">
        <v>1118</v>
      </c>
      <c r="C21" s="339">
        <v>65520</v>
      </c>
      <c r="D21" s="339"/>
      <c r="E21" s="339"/>
      <c r="F21" s="340"/>
      <c r="G21" s="340"/>
      <c r="H21" s="339">
        <f t="shared" si="1"/>
        <v>65520</v>
      </c>
    </row>
    <row r="22" spans="1:8" s="336" customFormat="1" ht="19.5" customHeight="1">
      <c r="A22" s="329">
        <v>19</v>
      </c>
      <c r="B22" s="337" t="s">
        <v>1060</v>
      </c>
      <c r="C22" s="337">
        <f>SUM(C20:C21)</f>
        <v>137592</v>
      </c>
      <c r="D22" s="337">
        <f>SUM(D20:D20)</f>
        <v>0</v>
      </c>
      <c r="E22" s="337">
        <f>SUM(E20:E20)</f>
        <v>0</v>
      </c>
      <c r="F22" s="337"/>
      <c r="G22" s="337"/>
      <c r="H22" s="337">
        <f t="shared" si="1"/>
        <v>137592</v>
      </c>
    </row>
    <row r="23" spans="1:8" ht="19.5" customHeight="1">
      <c r="A23" s="329">
        <v>20</v>
      </c>
      <c r="B23" s="328" t="s">
        <v>1059</v>
      </c>
      <c r="C23" s="328"/>
      <c r="D23" s="328"/>
      <c r="E23" s="328"/>
      <c r="F23" s="328"/>
      <c r="G23" s="332"/>
      <c r="H23" s="328">
        <f t="shared" si="1"/>
        <v>0</v>
      </c>
    </row>
    <row r="24" spans="1:8" ht="27.75" customHeight="1">
      <c r="A24" s="329">
        <v>21</v>
      </c>
      <c r="B24" s="335" t="s">
        <v>1058</v>
      </c>
      <c r="C24" s="328"/>
      <c r="D24" s="328"/>
      <c r="E24" s="328"/>
      <c r="F24" s="328"/>
      <c r="G24" s="332"/>
      <c r="H24" s="328">
        <f t="shared" si="1"/>
        <v>0</v>
      </c>
    </row>
    <row r="25" spans="1:8" s="330" customFormat="1" ht="19.5" customHeight="1">
      <c r="A25" s="329">
        <v>22</v>
      </c>
      <c r="B25" s="333" t="s">
        <v>1054</v>
      </c>
      <c r="C25" s="333"/>
      <c r="D25" s="333"/>
      <c r="E25" s="333"/>
      <c r="F25" s="333"/>
      <c r="G25" s="333"/>
      <c r="H25" s="333">
        <f t="shared" si="1"/>
        <v>0</v>
      </c>
    </row>
    <row r="26" spans="1:8" s="330" customFormat="1" ht="19.5" customHeight="1">
      <c r="A26" s="329">
        <v>23</v>
      </c>
      <c r="B26" s="333" t="s">
        <v>1053</v>
      </c>
      <c r="C26" s="333">
        <f>SUM(C22)</f>
        <v>137592</v>
      </c>
      <c r="D26" s="333">
        <f>SUM(D19,D22,D23,D24,D25)</f>
        <v>0</v>
      </c>
      <c r="E26" s="333">
        <f>SUM(E19,E22,E23,E24,E25)</f>
        <v>0</v>
      </c>
      <c r="F26" s="333">
        <f>SUM(F19,F22,F23,F24,F25)</f>
        <v>0</v>
      </c>
      <c r="G26" s="333">
        <f>SUM(G19,G22,G23,G24,G25)</f>
        <v>0</v>
      </c>
      <c r="H26" s="333">
        <f>SUM(H19,H22,H23,H24,H25)</f>
        <v>137592</v>
      </c>
    </row>
    <row r="27" spans="1:8" s="330" customFormat="1" ht="19.5" customHeight="1">
      <c r="A27" s="329">
        <v>24</v>
      </c>
      <c r="B27" s="331" t="s">
        <v>1052</v>
      </c>
      <c r="C27" s="331">
        <f aca="true" t="shared" si="2" ref="C27:H27">C5+C18-C26</f>
        <v>833629</v>
      </c>
      <c r="D27" s="331">
        <f t="shared" si="2"/>
        <v>34375</v>
      </c>
      <c r="E27" s="331">
        <f t="shared" si="2"/>
        <v>2784736</v>
      </c>
      <c r="F27" s="331">
        <f t="shared" si="2"/>
        <v>1149000</v>
      </c>
      <c r="G27" s="331">
        <f t="shared" si="2"/>
        <v>0</v>
      </c>
      <c r="H27" s="331">
        <f t="shared" si="2"/>
        <v>4801740</v>
      </c>
    </row>
    <row r="28" spans="1:8" s="330" customFormat="1" ht="19.5" customHeight="1">
      <c r="A28" s="329">
        <v>25</v>
      </c>
      <c r="B28" s="331" t="s">
        <v>1051</v>
      </c>
      <c r="C28" s="331">
        <v>666410</v>
      </c>
      <c r="D28" s="331">
        <v>15470</v>
      </c>
      <c r="E28" s="331">
        <v>2222303</v>
      </c>
      <c r="F28" s="332"/>
      <c r="G28" s="331"/>
      <c r="H28" s="331">
        <f aca="true" t="shared" si="3" ref="H28:H35">SUM(C28:G28)</f>
        <v>2904183</v>
      </c>
    </row>
    <row r="29" spans="1:8" ht="19.5" customHeight="1">
      <c r="A29" s="329">
        <v>26</v>
      </c>
      <c r="B29" s="328" t="s">
        <v>1050</v>
      </c>
      <c r="C29" s="328">
        <v>218304</v>
      </c>
      <c r="D29" s="328">
        <v>1031</v>
      </c>
      <c r="E29" s="328">
        <v>304223</v>
      </c>
      <c r="F29" s="332"/>
      <c r="G29" s="328"/>
      <c r="H29" s="328">
        <f t="shared" si="3"/>
        <v>523558</v>
      </c>
    </row>
    <row r="30" spans="1:8" ht="19.5" customHeight="1">
      <c r="A30" s="329">
        <v>27</v>
      </c>
      <c r="B30" s="328" t="s">
        <v>1049</v>
      </c>
      <c r="C30" s="328">
        <v>137592</v>
      </c>
      <c r="D30" s="328"/>
      <c r="E30" s="328"/>
      <c r="F30" s="332"/>
      <c r="G30" s="328"/>
      <c r="H30" s="328">
        <f t="shared" si="3"/>
        <v>137592</v>
      </c>
    </row>
    <row r="31" spans="1:8" ht="19.5" customHeight="1">
      <c r="A31" s="329">
        <v>28</v>
      </c>
      <c r="B31" s="328" t="s">
        <v>1048</v>
      </c>
      <c r="C31" s="328"/>
      <c r="D31" s="328"/>
      <c r="E31" s="328"/>
      <c r="F31" s="328"/>
      <c r="G31" s="328"/>
      <c r="H31" s="328">
        <f t="shared" si="3"/>
        <v>0</v>
      </c>
    </row>
    <row r="32" spans="1:8" ht="19.5" customHeight="1">
      <c r="A32" s="329">
        <v>29</v>
      </c>
      <c r="B32" s="328" t="s">
        <v>1047</v>
      </c>
      <c r="C32" s="328"/>
      <c r="D32" s="328"/>
      <c r="E32" s="328"/>
      <c r="F32" s="328"/>
      <c r="G32" s="328"/>
      <c r="H32" s="328">
        <f t="shared" si="3"/>
        <v>0</v>
      </c>
    </row>
    <row r="33" spans="1:8" s="330" customFormat="1" ht="19.5" customHeight="1">
      <c r="A33" s="329">
        <v>30</v>
      </c>
      <c r="B33" s="331" t="s">
        <v>1046</v>
      </c>
      <c r="C33" s="331">
        <f>C28+C29-C30</f>
        <v>747122</v>
      </c>
      <c r="D33" s="331">
        <f>D28+D29-D30</f>
        <v>16501</v>
      </c>
      <c r="E33" s="331">
        <f>E28+E29-E30</f>
        <v>2526526</v>
      </c>
      <c r="F33" s="331">
        <f>F28+F29-F30</f>
        <v>0</v>
      </c>
      <c r="G33" s="331">
        <f>G28+G29-G30</f>
        <v>0</v>
      </c>
      <c r="H33" s="331">
        <f t="shared" si="3"/>
        <v>3290149</v>
      </c>
    </row>
    <row r="34" spans="1:8" s="330" customFormat="1" ht="19.5" customHeight="1">
      <c r="A34" s="329">
        <v>31</v>
      </c>
      <c r="B34" s="331" t="s">
        <v>1045</v>
      </c>
      <c r="C34" s="331">
        <f>C27-C33</f>
        <v>86507</v>
      </c>
      <c r="D34" s="331">
        <f>D27-D33</f>
        <v>17874</v>
      </c>
      <c r="E34" s="331">
        <f>E27-E33</f>
        <v>258210</v>
      </c>
      <c r="F34" s="331">
        <f>F27-F33</f>
        <v>1149000</v>
      </c>
      <c r="G34" s="331">
        <f>G27-G33</f>
        <v>0</v>
      </c>
      <c r="H34" s="331">
        <f t="shared" si="3"/>
        <v>1511591</v>
      </c>
    </row>
    <row r="35" spans="1:8" ht="19.5" customHeight="1">
      <c r="A35" s="329">
        <v>32</v>
      </c>
      <c r="B35" s="328" t="s">
        <v>1044</v>
      </c>
      <c r="C35" s="328">
        <v>253629</v>
      </c>
      <c r="D35" s="328">
        <v>0</v>
      </c>
      <c r="E35" s="328">
        <v>2141636</v>
      </c>
      <c r="F35" s="328"/>
      <c r="G35" s="328"/>
      <c r="H35" s="328">
        <f t="shared" si="3"/>
        <v>2395265</v>
      </c>
    </row>
  </sheetData>
  <sheetProtection/>
  <mergeCells count="1">
    <mergeCell ref="A1:H1"/>
  </mergeCells>
  <printOptions/>
  <pageMargins left="0.3937007874015748" right="0.4330708661417323" top="0.2755905511811024" bottom="0.31496062992125984" header="0.15748031496062992" footer="0.5118110236220472"/>
  <pageSetup horizontalDpi="600" verticalDpi="600" orientation="landscape" paperSize="9" scale="87" r:id="rId1"/>
  <headerFooter alignWithMargins="0">
    <oddHeader>&amp;R&amp;"Arial,Normál"&amp;10 3. számú kimutatás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4.57421875" style="0" customWidth="1"/>
    <col min="2" max="2" width="59.00390625" style="0" customWidth="1"/>
    <col min="3" max="5" width="19.140625" style="0" customWidth="1"/>
  </cols>
  <sheetData>
    <row r="1" spans="1:5" s="2" customFormat="1" ht="15.75">
      <c r="A1" s="367" t="s">
        <v>753</v>
      </c>
      <c r="B1" s="367"/>
      <c r="C1" s="367"/>
      <c r="D1" s="367"/>
      <c r="E1" s="367"/>
    </row>
    <row r="2" spans="1:5" s="2" customFormat="1" ht="15.75">
      <c r="A2" s="367" t="s">
        <v>1133</v>
      </c>
      <c r="B2" s="367"/>
      <c r="C2" s="367"/>
      <c r="D2" s="367"/>
      <c r="E2" s="367"/>
    </row>
    <row r="3" s="2" customFormat="1" ht="15.75"/>
    <row r="4" spans="1:5" s="11" customFormat="1" ht="15.75">
      <c r="A4" s="174"/>
      <c r="B4" s="174" t="s">
        <v>0</v>
      </c>
      <c r="C4" s="174" t="s">
        <v>1</v>
      </c>
      <c r="D4" s="174" t="s">
        <v>2</v>
      </c>
      <c r="E4" s="174" t="s">
        <v>3</v>
      </c>
    </row>
    <row r="5" spans="1:5" s="11" customFormat="1" ht="15.75">
      <c r="A5" s="174">
        <v>1</v>
      </c>
      <c r="B5" s="97" t="s">
        <v>9</v>
      </c>
      <c r="C5" s="175">
        <v>42004</v>
      </c>
      <c r="D5" s="175" t="s">
        <v>1132</v>
      </c>
      <c r="E5" s="175">
        <v>42369</v>
      </c>
    </row>
    <row r="6" spans="1:5" s="11" customFormat="1" ht="15.75">
      <c r="A6" s="174">
        <v>2</v>
      </c>
      <c r="B6" s="178" t="s">
        <v>1131</v>
      </c>
      <c r="C6" s="172"/>
      <c r="D6" s="172"/>
      <c r="E6" s="172"/>
    </row>
    <row r="7" spans="1:5" s="11" customFormat="1" ht="15.75">
      <c r="A7" s="174">
        <v>3</v>
      </c>
      <c r="B7" s="357" t="s">
        <v>1129</v>
      </c>
      <c r="C7" s="172">
        <v>100000</v>
      </c>
      <c r="D7" s="172"/>
      <c r="E7" s="172"/>
    </row>
    <row r="8" spans="1:5" s="11" customFormat="1" ht="15.75">
      <c r="A8" s="174">
        <v>4</v>
      </c>
      <c r="B8" s="357" t="s">
        <v>1128</v>
      </c>
      <c r="C8" s="172"/>
      <c r="D8" s="172"/>
      <c r="E8" s="172">
        <v>100000</v>
      </c>
    </row>
    <row r="9" spans="1:5" s="11" customFormat="1" ht="15.75">
      <c r="A9" s="174">
        <v>5</v>
      </c>
      <c r="B9" s="178" t="s">
        <v>1130</v>
      </c>
      <c r="C9" s="172"/>
      <c r="D9" s="172"/>
      <c r="E9" s="172"/>
    </row>
    <row r="10" spans="1:5" s="11" customFormat="1" ht="15.75">
      <c r="A10" s="174">
        <v>6</v>
      </c>
      <c r="B10" s="357" t="s">
        <v>1129</v>
      </c>
      <c r="C10" s="172">
        <v>100000</v>
      </c>
      <c r="D10" s="172"/>
      <c r="E10" s="172"/>
    </row>
    <row r="11" spans="1:5" s="11" customFormat="1" ht="15.75">
      <c r="A11" s="174">
        <v>7</v>
      </c>
      <c r="B11" s="357" t="s">
        <v>1128</v>
      </c>
      <c r="C11" s="172"/>
      <c r="D11" s="172"/>
      <c r="E11" s="172">
        <v>100000</v>
      </c>
    </row>
    <row r="12" spans="1:5" s="11" customFormat="1" ht="15.75">
      <c r="A12" s="174">
        <v>8</v>
      </c>
      <c r="B12" s="178" t="s">
        <v>1127</v>
      </c>
      <c r="C12" s="177">
        <f>SUM(C6:C11)</f>
        <v>200000</v>
      </c>
      <c r="D12" s="177">
        <f>SUM(D6:D11)</f>
        <v>0</v>
      </c>
      <c r="E12" s="177">
        <f>SUM(E6:E11)</f>
        <v>200000</v>
      </c>
    </row>
    <row r="14" ht="15.75">
      <c r="B14" s="356"/>
    </row>
  </sheetData>
  <sheetProtection/>
  <mergeCells count="2">
    <mergeCell ref="A1:E1"/>
    <mergeCell ref="A2:E2"/>
  </mergeCells>
  <printOptions horizontalCentered="1"/>
  <pageMargins left="0.275590551181102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&amp;R&amp;"Arial,Normál"&amp;10 4. számú kimutatás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28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5.7109375" style="0" customWidth="1"/>
    <col min="2" max="2" width="45.140625" style="0" customWidth="1"/>
    <col min="3" max="7" width="9.140625" style="0" customWidth="1"/>
  </cols>
  <sheetData>
    <row r="1" spans="1:7" s="2" customFormat="1" ht="35.25" customHeight="1">
      <c r="A1" s="388" t="s">
        <v>631</v>
      </c>
      <c r="B1" s="388"/>
      <c r="C1" s="388"/>
      <c r="D1" s="388"/>
      <c r="E1" s="388"/>
      <c r="F1" s="388"/>
      <c r="G1" s="388"/>
    </row>
    <row r="2" s="2" customFormat="1" ht="15.75"/>
    <row r="3" spans="1:7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57</v>
      </c>
    </row>
    <row r="4" spans="1:7" s="10" customFormat="1" ht="15.75">
      <c r="A4" s="1">
        <v>1</v>
      </c>
      <c r="B4" s="379" t="s">
        <v>9</v>
      </c>
      <c r="C4" s="381" t="s">
        <v>47</v>
      </c>
      <c r="D4" s="382"/>
      <c r="E4" s="6" t="s">
        <v>101</v>
      </c>
      <c r="F4" s="6" t="s">
        <v>441</v>
      </c>
      <c r="G4" s="6" t="s">
        <v>495</v>
      </c>
    </row>
    <row r="5" spans="1:7" s="10" customFormat="1" ht="31.5">
      <c r="A5" s="1">
        <v>2</v>
      </c>
      <c r="B5" s="380"/>
      <c r="C5" s="6" t="s">
        <v>4</v>
      </c>
      <c r="D5" s="6" t="s">
        <v>711</v>
      </c>
      <c r="E5" s="6" t="s">
        <v>4</v>
      </c>
      <c r="F5" s="6" t="s">
        <v>4</v>
      </c>
      <c r="G5" s="6" t="s">
        <v>4</v>
      </c>
    </row>
    <row r="6" spans="1:8" s="10" customFormat="1" ht="15.75">
      <c r="A6" s="1">
        <v>3</v>
      </c>
      <c r="B6" s="9" t="s">
        <v>85</v>
      </c>
      <c r="C6" s="64">
        <f>C7+C18</f>
        <v>100</v>
      </c>
      <c r="D6" s="64">
        <f>D7+D18</f>
        <v>100</v>
      </c>
      <c r="E6" s="64">
        <f>E7+E18</f>
        <v>68</v>
      </c>
      <c r="F6" s="64">
        <f>F7+F18</f>
        <v>12</v>
      </c>
      <c r="G6" s="64">
        <f>G7+G18</f>
        <v>0</v>
      </c>
      <c r="H6" s="12"/>
    </row>
    <row r="7" spans="1:8" s="10" customFormat="1" ht="31.5">
      <c r="A7" s="1">
        <v>4</v>
      </c>
      <c r="B7" s="8" t="s">
        <v>86</v>
      </c>
      <c r="C7" s="14">
        <f>SUM(C8:C17)</f>
        <v>100</v>
      </c>
      <c r="D7" s="14">
        <f>SUM(D8:D17)</f>
        <v>100</v>
      </c>
      <c r="E7" s="14">
        <f>SUM(E8:E17)</f>
        <v>68</v>
      </c>
      <c r="F7" s="14">
        <f>SUM(F8:F17)</f>
        <v>12</v>
      </c>
      <c r="G7" s="14">
        <f>SUM(G8:G17)</f>
        <v>0</v>
      </c>
      <c r="H7" s="12"/>
    </row>
    <row r="8" spans="1:8" s="10" customFormat="1" ht="15.75">
      <c r="A8" s="1">
        <v>5</v>
      </c>
      <c r="B8" s="96" t="s">
        <v>164</v>
      </c>
      <c r="C8" s="14">
        <v>100</v>
      </c>
      <c r="D8" s="14">
        <v>100</v>
      </c>
      <c r="E8" s="14">
        <v>68</v>
      </c>
      <c r="F8" s="14">
        <v>12</v>
      </c>
      <c r="G8" s="143">
        <v>0</v>
      </c>
      <c r="H8" s="12"/>
    </row>
    <row r="9" spans="1:8" s="10" customFormat="1" ht="15.75" hidden="1">
      <c r="A9" s="1"/>
      <c r="B9" s="8"/>
      <c r="C9" s="14"/>
      <c r="D9" s="14"/>
      <c r="E9" s="14"/>
      <c r="F9" s="14"/>
      <c r="G9" s="14"/>
      <c r="H9" s="12"/>
    </row>
    <row r="10" spans="1:8" s="10" customFormat="1" ht="15.75" hidden="1">
      <c r="A10" s="1"/>
      <c r="B10" s="8"/>
      <c r="C10" s="14"/>
      <c r="D10" s="14"/>
      <c r="E10" s="14"/>
      <c r="F10" s="14"/>
      <c r="G10" s="14"/>
      <c r="H10" s="12"/>
    </row>
    <row r="11" spans="1:8" s="10" customFormat="1" ht="15.75" hidden="1">
      <c r="A11" s="1"/>
      <c r="B11" s="8"/>
      <c r="C11" s="14"/>
      <c r="D11" s="14"/>
      <c r="E11" s="14"/>
      <c r="F11" s="14"/>
      <c r="G11" s="14"/>
      <c r="H11" s="12"/>
    </row>
    <row r="12" spans="1:8" s="10" customFormat="1" ht="15.75" hidden="1">
      <c r="A12" s="1"/>
      <c r="B12" s="8"/>
      <c r="C12" s="14"/>
      <c r="D12" s="14"/>
      <c r="E12" s="14"/>
      <c r="F12" s="14"/>
      <c r="G12" s="14"/>
      <c r="H12" s="12"/>
    </row>
    <row r="13" spans="1:8" s="10" customFormat="1" ht="15.75" hidden="1">
      <c r="A13" s="1"/>
      <c r="B13" s="8"/>
      <c r="C13" s="14"/>
      <c r="D13" s="14"/>
      <c r="E13" s="14"/>
      <c r="F13" s="14"/>
      <c r="G13" s="14"/>
      <c r="H13" s="12"/>
    </row>
    <row r="14" spans="1:8" s="10" customFormat="1" ht="15.75" hidden="1">
      <c r="A14" s="1"/>
      <c r="B14" s="8"/>
      <c r="C14" s="14"/>
      <c r="D14" s="14"/>
      <c r="E14" s="14"/>
      <c r="F14" s="14"/>
      <c r="G14" s="14"/>
      <c r="H14" s="12"/>
    </row>
    <row r="15" spans="1:8" s="10" customFormat="1" ht="15.75" hidden="1">
      <c r="A15" s="1"/>
      <c r="B15" s="8"/>
      <c r="C15" s="14"/>
      <c r="D15" s="14"/>
      <c r="E15" s="14"/>
      <c r="F15" s="14"/>
      <c r="G15" s="14"/>
      <c r="H15" s="12"/>
    </row>
    <row r="16" spans="1:10" s="10" customFormat="1" ht="15.75" hidden="1">
      <c r="A16" s="1"/>
      <c r="B16" s="8"/>
      <c r="C16" s="14"/>
      <c r="D16" s="14"/>
      <c r="E16" s="14"/>
      <c r="F16" s="14"/>
      <c r="G16" s="14"/>
      <c r="H16" s="12"/>
      <c r="J16" s="10">
        <v>0</v>
      </c>
    </row>
    <row r="17" spans="1:8" s="10" customFormat="1" ht="15.75" hidden="1">
      <c r="A17" s="1"/>
      <c r="B17" s="8"/>
      <c r="C17" s="14"/>
      <c r="D17" s="14"/>
      <c r="E17" s="14"/>
      <c r="F17" s="14"/>
      <c r="G17" s="14"/>
      <c r="H17" s="12"/>
    </row>
    <row r="18" spans="1:8" s="10" customFormat="1" ht="15.75">
      <c r="A18" s="1">
        <v>6</v>
      </c>
      <c r="B18" s="8" t="s">
        <v>87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2"/>
    </row>
    <row r="19" spans="1:8" s="10" customFormat="1" ht="15.75" hidden="1">
      <c r="A19" s="1"/>
      <c r="B19" s="8"/>
      <c r="C19" s="14"/>
      <c r="D19" s="14"/>
      <c r="E19" s="14"/>
      <c r="F19" s="14"/>
      <c r="G19" s="14"/>
      <c r="H19" s="12"/>
    </row>
    <row r="20" spans="1:8" s="10" customFormat="1" ht="15.75" hidden="1">
      <c r="A20" s="1"/>
      <c r="B20" s="8"/>
      <c r="C20" s="14"/>
      <c r="D20" s="14"/>
      <c r="E20" s="14"/>
      <c r="F20" s="14"/>
      <c r="G20" s="14"/>
      <c r="H20" s="12"/>
    </row>
    <row r="21" spans="1:8" s="10" customFormat="1" ht="15.75" hidden="1">
      <c r="A21" s="1"/>
      <c r="B21" s="8"/>
      <c r="C21" s="14"/>
      <c r="D21" s="14"/>
      <c r="E21" s="14"/>
      <c r="F21" s="14"/>
      <c r="G21" s="14"/>
      <c r="H21" s="12"/>
    </row>
    <row r="22" spans="1:8" s="10" customFormat="1" ht="15.75" hidden="1">
      <c r="A22" s="1"/>
      <c r="B22" s="8"/>
      <c r="C22" s="14"/>
      <c r="D22" s="14"/>
      <c r="E22" s="14"/>
      <c r="F22" s="14"/>
      <c r="G22" s="14"/>
      <c r="H22" s="12"/>
    </row>
    <row r="23" spans="1:8" s="10" customFormat="1" ht="15.75" hidden="1">
      <c r="A23" s="1"/>
      <c r="B23" s="8"/>
      <c r="C23" s="14"/>
      <c r="D23" s="14"/>
      <c r="E23" s="14"/>
      <c r="F23" s="14"/>
      <c r="G23" s="14"/>
      <c r="H23" s="12"/>
    </row>
    <row r="24" spans="1:8" s="10" customFormat="1" ht="15.75" hidden="1">
      <c r="A24" s="1"/>
      <c r="B24" s="8"/>
      <c r="C24" s="14"/>
      <c r="D24" s="14"/>
      <c r="E24" s="14"/>
      <c r="F24" s="14"/>
      <c r="G24" s="14"/>
      <c r="H24" s="12"/>
    </row>
    <row r="25" spans="1:8" s="10" customFormat="1" ht="15.75" hidden="1">
      <c r="A25" s="1"/>
      <c r="B25" s="8"/>
      <c r="C25" s="14"/>
      <c r="D25" s="14"/>
      <c r="E25" s="14"/>
      <c r="F25" s="14"/>
      <c r="G25" s="14"/>
      <c r="H25" s="12"/>
    </row>
    <row r="26" spans="1:8" s="10" customFormat="1" ht="15.75" hidden="1">
      <c r="A26" s="1"/>
      <c r="B26" s="8"/>
      <c r="C26" s="14"/>
      <c r="D26" s="14"/>
      <c r="E26" s="14"/>
      <c r="F26" s="14"/>
      <c r="G26" s="14"/>
      <c r="H26" s="12"/>
    </row>
    <row r="27" spans="1:8" s="10" customFormat="1" ht="15.75" hidden="1">
      <c r="A27" s="1"/>
      <c r="B27" s="8"/>
      <c r="C27" s="14"/>
      <c r="D27" s="14"/>
      <c r="E27" s="14"/>
      <c r="F27" s="14"/>
      <c r="G27" s="14"/>
      <c r="H27" s="12"/>
    </row>
    <row r="28" spans="1:8" s="10" customFormat="1" ht="15.75" hidden="1">
      <c r="A28" s="1"/>
      <c r="B28" s="8"/>
      <c r="C28" s="14"/>
      <c r="D28" s="14"/>
      <c r="E28" s="14"/>
      <c r="F28" s="14"/>
      <c r="G28" s="14"/>
      <c r="H28" s="12"/>
    </row>
  </sheetData>
  <sheetProtection/>
  <mergeCells count="3">
    <mergeCell ref="A1:G1"/>
    <mergeCell ref="B4:B5"/>
    <mergeCell ref="C4:D4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&amp;R5. kimutatás</oddHeader>
    <oddFooter>&amp;C&amp;P. oldal, összesen: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58.28125" style="57" customWidth="1"/>
    <col min="2" max="2" width="14.00390625" style="57" customWidth="1"/>
    <col min="3" max="3" width="12.421875" style="57" customWidth="1"/>
    <col min="4" max="138" width="9.140625" style="56" customWidth="1"/>
    <col min="139" max="16384" width="9.140625" style="57" customWidth="1"/>
  </cols>
  <sheetData>
    <row r="1" spans="1:138" s="53" customFormat="1" ht="33" customHeight="1">
      <c r="A1" s="412" t="s">
        <v>641</v>
      </c>
      <c r="B1" s="412"/>
      <c r="C1" s="41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</row>
    <row r="2" spans="2:138" s="54" customFormat="1" ht="21.75" customHeight="1">
      <c r="B2" s="55"/>
      <c r="C2" s="55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</row>
    <row r="3" spans="1:138" s="59" customFormat="1" ht="30" customHeight="1">
      <c r="A3" s="77" t="s">
        <v>66</v>
      </c>
      <c r="B3" s="58" t="s">
        <v>67</v>
      </c>
      <c r="C3" s="58" t="s">
        <v>711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</row>
    <row r="4" spans="1:138" s="59" customFormat="1" ht="31.5">
      <c r="A4" s="78" t="s">
        <v>68</v>
      </c>
      <c r="B4" s="60">
        <f>SUM(B5:B6)</f>
        <v>0</v>
      </c>
      <c r="C4" s="60">
        <f>SUM(C5:C6)</f>
        <v>0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</row>
    <row r="5" spans="1:138" s="59" customFormat="1" ht="18">
      <c r="A5" s="79" t="s">
        <v>69</v>
      </c>
      <c r="B5" s="60">
        <v>0</v>
      </c>
      <c r="C5" s="60">
        <v>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</row>
    <row r="6" spans="1:138" s="59" customFormat="1" ht="18">
      <c r="A6" s="79" t="s">
        <v>70</v>
      </c>
      <c r="B6" s="60">
        <v>0</v>
      </c>
      <c r="C6" s="60">
        <v>0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</row>
    <row r="7" spans="1:3" ht="31.5">
      <c r="A7" s="78" t="s">
        <v>71</v>
      </c>
      <c r="B7" s="60">
        <v>0</v>
      </c>
      <c r="C7" s="60">
        <v>0</v>
      </c>
    </row>
    <row r="8" spans="1:3" ht="31.5">
      <c r="A8" s="80" t="s">
        <v>72</v>
      </c>
      <c r="B8" s="61">
        <f>SUM(B9:B10)</f>
        <v>0</v>
      </c>
      <c r="C8" s="61">
        <f>SUM(C9:C10)</f>
        <v>0</v>
      </c>
    </row>
    <row r="9" spans="1:138" s="59" customFormat="1" ht="30">
      <c r="A9" s="81" t="s">
        <v>73</v>
      </c>
      <c r="B9" s="62">
        <v>0</v>
      </c>
      <c r="C9" s="62">
        <v>0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</row>
    <row r="10" spans="1:138" s="59" customFormat="1" ht="30">
      <c r="A10" s="81" t="s">
        <v>74</v>
      </c>
      <c r="B10" s="62">
        <v>0</v>
      </c>
      <c r="C10" s="62">
        <v>0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</row>
    <row r="11" spans="1:138" s="59" customFormat="1" ht="31.5">
      <c r="A11" s="80" t="s">
        <v>75</v>
      </c>
      <c r="B11" s="61">
        <v>0</v>
      </c>
      <c r="C11" s="61">
        <v>0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</row>
    <row r="12" spans="1:138" s="59" customFormat="1" ht="31.5">
      <c r="A12" s="80" t="s">
        <v>76</v>
      </c>
      <c r="B12" s="61">
        <f>SUM(B13,B16,B19,B25,B22)</f>
        <v>1922</v>
      </c>
      <c r="C12" s="61">
        <f>SUM(C13,C16,C19,C25,C22)</f>
        <v>2312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</row>
    <row r="13" spans="1:3" ht="18">
      <c r="A13" s="81" t="s">
        <v>77</v>
      </c>
      <c r="B13" s="62">
        <v>0</v>
      </c>
      <c r="C13" s="62">
        <v>0</v>
      </c>
    </row>
    <row r="14" spans="1:138" s="59" customFormat="1" ht="18">
      <c r="A14" s="82" t="s">
        <v>78</v>
      </c>
      <c r="B14" s="63">
        <v>0</v>
      </c>
      <c r="C14" s="63">
        <v>0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</row>
    <row r="15" spans="1:138" s="59" customFormat="1" ht="25.5">
      <c r="A15" s="82" t="s">
        <v>79</v>
      </c>
      <c r="B15" s="63">
        <v>0</v>
      </c>
      <c r="C15" s="63">
        <v>0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</row>
    <row r="16" spans="1:138" s="59" customFormat="1" ht="30">
      <c r="A16" s="81" t="s">
        <v>80</v>
      </c>
      <c r="B16" s="62">
        <f>SUM(B17:B18)</f>
        <v>1922</v>
      </c>
      <c r="C16" s="62">
        <f>SUM(C17:C18)</f>
        <v>1922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</row>
    <row r="17" spans="1:138" s="59" customFormat="1" ht="18">
      <c r="A17" s="82" t="s">
        <v>78</v>
      </c>
      <c r="B17" s="63">
        <v>1922</v>
      </c>
      <c r="C17" s="63">
        <v>1922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</row>
    <row r="18" spans="1:138" s="59" customFormat="1" ht="25.5">
      <c r="A18" s="82" t="s">
        <v>79</v>
      </c>
      <c r="B18" s="63">
        <v>0</v>
      </c>
      <c r="C18" s="63">
        <v>0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</row>
    <row r="19" spans="1:138" s="59" customFormat="1" ht="18">
      <c r="A19" s="81" t="s">
        <v>128</v>
      </c>
      <c r="B19" s="62">
        <f>SUM(B20:B21)</f>
        <v>0</v>
      </c>
      <c r="C19" s="62">
        <f>SUM(C20:C21)</f>
        <v>0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</row>
    <row r="20" spans="1:3" ht="18">
      <c r="A20" s="82" t="s">
        <v>78</v>
      </c>
      <c r="B20" s="63">
        <v>0</v>
      </c>
      <c r="C20" s="63">
        <v>0</v>
      </c>
    </row>
    <row r="21" spans="1:138" s="59" customFormat="1" ht="25.5">
      <c r="A21" s="82" t="s">
        <v>79</v>
      </c>
      <c r="B21" s="63">
        <v>0</v>
      </c>
      <c r="C21" s="63">
        <v>0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</row>
    <row r="22" spans="1:138" s="59" customFormat="1" ht="18">
      <c r="A22" s="81" t="s">
        <v>81</v>
      </c>
      <c r="B22" s="62">
        <f>SUM(B23:B24)</f>
        <v>0</v>
      </c>
      <c r="C22" s="62">
        <f>SUM(C23:C24)</f>
        <v>0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</row>
    <row r="23" spans="1:3" ht="18">
      <c r="A23" s="82" t="s">
        <v>78</v>
      </c>
      <c r="B23" s="63">
        <v>0</v>
      </c>
      <c r="C23" s="63">
        <v>0</v>
      </c>
    </row>
    <row r="24" spans="1:3" ht="25.5">
      <c r="A24" s="82" t="s">
        <v>79</v>
      </c>
      <c r="B24" s="63">
        <v>0</v>
      </c>
      <c r="C24" s="63">
        <v>0</v>
      </c>
    </row>
    <row r="25" spans="1:3" ht="18">
      <c r="A25" s="81" t="s">
        <v>82</v>
      </c>
      <c r="B25" s="62">
        <f>SUM(B26:B27)</f>
        <v>0</v>
      </c>
      <c r="C25" s="62">
        <f>SUM(C26:C27)</f>
        <v>390</v>
      </c>
    </row>
    <row r="26" spans="1:3" ht="18">
      <c r="A26" s="82" t="s">
        <v>78</v>
      </c>
      <c r="B26" s="63">
        <v>0</v>
      </c>
      <c r="C26" s="63">
        <v>390</v>
      </c>
    </row>
    <row r="27" spans="1:3" ht="25.5">
      <c r="A27" s="82" t="s">
        <v>79</v>
      </c>
      <c r="B27" s="63">
        <v>0</v>
      </c>
      <c r="C27" s="63">
        <v>0</v>
      </c>
    </row>
    <row r="28" spans="1:3" ht="31.5">
      <c r="A28" s="80" t="s">
        <v>83</v>
      </c>
      <c r="B28" s="61">
        <v>0</v>
      </c>
      <c r="C28" s="61">
        <v>0</v>
      </c>
    </row>
    <row r="29" spans="1:3" ht="18">
      <c r="A29" s="83" t="s">
        <v>84</v>
      </c>
      <c r="B29" s="61">
        <f>SUM(B8,B11,B12,B28,B4,B7)</f>
        <v>1922</v>
      </c>
      <c r="C29" s="61">
        <f>SUM(C8,C11,C12,C28,C4,C7)</f>
        <v>2312</v>
      </c>
    </row>
  </sheetData>
  <sheetProtection/>
  <mergeCells count="1">
    <mergeCell ref="A1:C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6. kimutatás
</oddHeader>
    <oddFooter>&amp;C&amp;P. oldal, összesen: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M27"/>
  <sheetViews>
    <sheetView zoomScalePageLayoutView="0" workbookViewId="0" topLeftCell="A1">
      <selection activeCell="A2" sqref="A2:M2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10" width="9.140625" style="22" customWidth="1"/>
    <col min="11" max="16384" width="9.140625" style="22" customWidth="1"/>
  </cols>
  <sheetData>
    <row r="1" spans="1:13" s="16" customFormat="1" ht="15.75">
      <c r="A1" s="370" t="s">
        <v>617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</row>
    <row r="2" spans="1:13" s="16" customFormat="1" ht="15.75">
      <c r="A2" s="371" t="s">
        <v>453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</row>
    <row r="3" spans="1:13" s="16" customFormat="1" ht="15.75">
      <c r="A3" s="371" t="s">
        <v>452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</row>
    <row r="4" spans="1:13" ht="15.75">
      <c r="A4" s="371" t="s">
        <v>454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</row>
    <row r="5" spans="1:10" ht="15.75">
      <c r="A5" s="45"/>
      <c r="B5" s="45"/>
      <c r="C5" s="16"/>
      <c r="D5" s="16"/>
      <c r="E5" s="16"/>
      <c r="F5" s="16"/>
      <c r="G5" s="16"/>
      <c r="H5" s="16"/>
      <c r="I5" s="16"/>
      <c r="J5" s="16"/>
    </row>
    <row r="6" spans="1:13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57</v>
      </c>
      <c r="H6" s="1" t="s">
        <v>58</v>
      </c>
      <c r="I6" s="1" t="s">
        <v>59</v>
      </c>
      <c r="J6" s="1" t="s">
        <v>104</v>
      </c>
      <c r="K6" s="1" t="s">
        <v>105</v>
      </c>
      <c r="L6" s="1" t="s">
        <v>60</v>
      </c>
      <c r="M6" s="1" t="s">
        <v>106</v>
      </c>
    </row>
    <row r="7" spans="1:13" s="3" customFormat="1" ht="15.75">
      <c r="A7" s="1">
        <v>1</v>
      </c>
      <c r="B7" s="372" t="s">
        <v>9</v>
      </c>
      <c r="C7" s="374" t="s">
        <v>101</v>
      </c>
      <c r="D7" s="375"/>
      <c r="E7" s="375"/>
      <c r="F7" s="375"/>
      <c r="G7" s="385"/>
      <c r="H7" s="374" t="s">
        <v>441</v>
      </c>
      <c r="I7" s="375"/>
      <c r="J7" s="375"/>
      <c r="K7" s="385"/>
      <c r="L7" s="375" t="s">
        <v>495</v>
      </c>
      <c r="M7" s="385"/>
    </row>
    <row r="8" spans="1:13" s="3" customFormat="1" ht="31.5">
      <c r="A8" s="1"/>
      <c r="B8" s="413"/>
      <c r="C8" s="4" t="s">
        <v>455</v>
      </c>
      <c r="D8" s="4" t="s">
        <v>456</v>
      </c>
      <c r="E8" s="4" t="s">
        <v>537</v>
      </c>
      <c r="F8" s="4" t="s">
        <v>496</v>
      </c>
      <c r="G8" s="4" t="s">
        <v>497</v>
      </c>
      <c r="H8" s="4" t="s">
        <v>456</v>
      </c>
      <c r="I8" s="4" t="s">
        <v>537</v>
      </c>
      <c r="J8" s="4" t="s">
        <v>496</v>
      </c>
      <c r="K8" s="4" t="s">
        <v>497</v>
      </c>
      <c r="L8" s="4" t="s">
        <v>496</v>
      </c>
      <c r="M8" s="4" t="s">
        <v>497</v>
      </c>
    </row>
    <row r="9" spans="1:13" s="3" customFormat="1" ht="15.75">
      <c r="A9" s="1">
        <v>2</v>
      </c>
      <c r="B9" s="373"/>
      <c r="C9" s="6" t="s">
        <v>457</v>
      </c>
      <c r="D9" s="6" t="s">
        <v>457</v>
      </c>
      <c r="E9" s="6" t="s">
        <v>457</v>
      </c>
      <c r="F9" s="6" t="s">
        <v>4</v>
      </c>
      <c r="G9" s="6" t="s">
        <v>4</v>
      </c>
      <c r="H9" s="6" t="s">
        <v>457</v>
      </c>
      <c r="I9" s="6" t="s">
        <v>457</v>
      </c>
      <c r="J9" s="6" t="s">
        <v>4</v>
      </c>
      <c r="K9" s="6" t="s">
        <v>4</v>
      </c>
      <c r="L9" s="6" t="s">
        <v>4</v>
      </c>
      <c r="M9" s="6" t="s">
        <v>4</v>
      </c>
    </row>
    <row r="10" spans="1:13" ht="15.75">
      <c r="A10" s="1">
        <v>3</v>
      </c>
      <c r="B10" s="48" t="s">
        <v>490</v>
      </c>
      <c r="C10" s="15">
        <v>7700</v>
      </c>
      <c r="D10" s="15">
        <v>9180</v>
      </c>
      <c r="E10" s="15">
        <v>9180</v>
      </c>
      <c r="F10" s="15">
        <v>11100</v>
      </c>
      <c r="G10" s="15">
        <v>11100</v>
      </c>
      <c r="H10" s="15">
        <v>9180</v>
      </c>
      <c r="I10" s="15">
        <v>9180</v>
      </c>
      <c r="J10" s="15">
        <v>10300</v>
      </c>
      <c r="K10" s="15">
        <v>10300</v>
      </c>
      <c r="L10" s="15">
        <v>9800</v>
      </c>
      <c r="M10" s="15">
        <v>9800</v>
      </c>
    </row>
    <row r="11" spans="1:13" ht="30">
      <c r="A11" s="1">
        <v>4</v>
      </c>
      <c r="B11" s="48" t="s">
        <v>491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</row>
    <row r="12" spans="1:13" ht="15.75">
      <c r="A12" s="1">
        <v>5</v>
      </c>
      <c r="B12" s="48" t="s">
        <v>30</v>
      </c>
      <c r="C12" s="15">
        <v>30</v>
      </c>
      <c r="D12" s="15">
        <v>320</v>
      </c>
      <c r="E12" s="15">
        <v>320</v>
      </c>
      <c r="F12" s="15">
        <v>130</v>
      </c>
      <c r="G12" s="15">
        <v>130</v>
      </c>
      <c r="H12" s="15">
        <v>320</v>
      </c>
      <c r="I12" s="15">
        <v>320</v>
      </c>
      <c r="J12" s="15">
        <v>115</v>
      </c>
      <c r="K12" s="15">
        <v>115</v>
      </c>
      <c r="L12" s="15">
        <v>90</v>
      </c>
      <c r="M12" s="15">
        <v>90</v>
      </c>
    </row>
    <row r="13" spans="1:13" ht="45">
      <c r="A13" s="1">
        <v>6</v>
      </c>
      <c r="B13" s="48" t="s">
        <v>31</v>
      </c>
      <c r="C13" s="15">
        <v>5408</v>
      </c>
      <c r="D13" s="15">
        <v>2997</v>
      </c>
      <c r="E13" s="15">
        <v>2997</v>
      </c>
      <c r="F13" s="15">
        <v>4100</v>
      </c>
      <c r="G13" s="15">
        <v>4100</v>
      </c>
      <c r="H13" s="15">
        <v>2997</v>
      </c>
      <c r="I13" s="15">
        <v>2997</v>
      </c>
      <c r="J13" s="15">
        <v>3950</v>
      </c>
      <c r="K13" s="15">
        <v>3950</v>
      </c>
      <c r="L13" s="15">
        <v>3700</v>
      </c>
      <c r="M13" s="15">
        <v>3700</v>
      </c>
    </row>
    <row r="14" spans="1:13" ht="15.75">
      <c r="A14" s="1">
        <v>7</v>
      </c>
      <c r="B14" s="48" t="s">
        <v>32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</row>
    <row r="15" spans="1:13" ht="30">
      <c r="A15" s="1">
        <v>8</v>
      </c>
      <c r="B15" s="48" t="s">
        <v>33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</row>
    <row r="16" spans="1:13" ht="30">
      <c r="A16" s="1">
        <v>9</v>
      </c>
      <c r="B16" s="48" t="s">
        <v>492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</row>
    <row r="17" spans="1:13" s="24" customFormat="1" ht="15.75">
      <c r="A17" s="1">
        <v>10</v>
      </c>
      <c r="B17" s="50" t="s">
        <v>61</v>
      </c>
      <c r="C17" s="18">
        <f>SUM(C10:C16)</f>
        <v>13138</v>
      </c>
      <c r="D17" s="18">
        <f aca="true" t="shared" si="0" ref="D17:M17">SUM(D10:D16)</f>
        <v>12497</v>
      </c>
      <c r="E17" s="18">
        <f t="shared" si="0"/>
        <v>12497</v>
      </c>
      <c r="F17" s="18">
        <f t="shared" si="0"/>
        <v>15330</v>
      </c>
      <c r="G17" s="18">
        <f t="shared" si="0"/>
        <v>15330</v>
      </c>
      <c r="H17" s="18">
        <f t="shared" si="0"/>
        <v>12497</v>
      </c>
      <c r="I17" s="18">
        <f t="shared" si="0"/>
        <v>12497</v>
      </c>
      <c r="J17" s="18">
        <f t="shared" si="0"/>
        <v>14365</v>
      </c>
      <c r="K17" s="18">
        <f t="shared" si="0"/>
        <v>14365</v>
      </c>
      <c r="L17" s="18">
        <f t="shared" si="0"/>
        <v>13590</v>
      </c>
      <c r="M17" s="18">
        <f t="shared" si="0"/>
        <v>13590</v>
      </c>
    </row>
    <row r="18" spans="1:13" ht="15.75">
      <c r="A18" s="1">
        <v>11</v>
      </c>
      <c r="B18" s="50" t="s">
        <v>62</v>
      </c>
      <c r="C18" s="18">
        <f>ROUNDDOWN(C17*0.5,0)</f>
        <v>6569</v>
      </c>
      <c r="D18" s="18">
        <f aca="true" t="shared" si="1" ref="D18:M18">ROUNDDOWN(D17*0.5,0)</f>
        <v>6248</v>
      </c>
      <c r="E18" s="18">
        <f t="shared" si="1"/>
        <v>6248</v>
      </c>
      <c r="F18" s="18">
        <f t="shared" si="1"/>
        <v>7665</v>
      </c>
      <c r="G18" s="18">
        <f t="shared" si="1"/>
        <v>7665</v>
      </c>
      <c r="H18" s="18">
        <f t="shared" si="1"/>
        <v>6248</v>
      </c>
      <c r="I18" s="18">
        <f t="shared" si="1"/>
        <v>6248</v>
      </c>
      <c r="J18" s="18">
        <f t="shared" si="1"/>
        <v>7182</v>
      </c>
      <c r="K18" s="18">
        <f t="shared" si="1"/>
        <v>7182</v>
      </c>
      <c r="L18" s="18">
        <f t="shared" si="1"/>
        <v>6795</v>
      </c>
      <c r="M18" s="18">
        <f t="shared" si="1"/>
        <v>6795</v>
      </c>
    </row>
    <row r="19" spans="1:13" ht="30">
      <c r="A19" s="1">
        <v>12</v>
      </c>
      <c r="B19" s="48" t="s">
        <v>35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</row>
    <row r="20" spans="1:13" ht="30">
      <c r="A20" s="1">
        <v>13</v>
      </c>
      <c r="B20" s="48" t="s">
        <v>42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>
      <c r="A21" s="1">
        <v>14</v>
      </c>
      <c r="B21" s="48" t="s">
        <v>37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15.75">
      <c r="A22" s="1">
        <v>15</v>
      </c>
      <c r="B22" s="48" t="s">
        <v>38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</row>
    <row r="23" spans="1:13" ht="15.75">
      <c r="A23" s="1">
        <v>16</v>
      </c>
      <c r="B23" s="48" t="s">
        <v>39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ht="15.75">
      <c r="A24" s="1">
        <v>17</v>
      </c>
      <c r="B24" s="48" t="s">
        <v>43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</row>
    <row r="25" spans="1:13" ht="30">
      <c r="A25" s="1">
        <v>18</v>
      </c>
      <c r="B25" s="48" t="s">
        <v>100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s="24" customFormat="1" ht="15.75">
      <c r="A26" s="1">
        <v>19</v>
      </c>
      <c r="B26" s="50" t="s">
        <v>63</v>
      </c>
      <c r="C26" s="18">
        <f>SUM(C19:C25)</f>
        <v>0</v>
      </c>
      <c r="D26" s="18">
        <f aca="true" t="shared" si="2" ref="D26:M26">SUM(D19:D25)</f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  <c r="M26" s="18">
        <f t="shared" si="2"/>
        <v>0</v>
      </c>
    </row>
    <row r="27" spans="1:13" s="24" customFormat="1" ht="29.25">
      <c r="A27" s="1">
        <v>20</v>
      </c>
      <c r="B27" s="50" t="s">
        <v>64</v>
      </c>
      <c r="C27" s="18">
        <f aca="true" t="shared" si="3" ref="C27:M27">C18-C26</f>
        <v>6569</v>
      </c>
      <c r="D27" s="18">
        <f t="shared" si="3"/>
        <v>6248</v>
      </c>
      <c r="E27" s="18">
        <f t="shared" si="3"/>
        <v>6248</v>
      </c>
      <c r="F27" s="18">
        <f t="shared" si="3"/>
        <v>7665</v>
      </c>
      <c r="G27" s="18">
        <f t="shared" si="3"/>
        <v>7665</v>
      </c>
      <c r="H27" s="18">
        <f t="shared" si="3"/>
        <v>6248</v>
      </c>
      <c r="I27" s="18">
        <f t="shared" si="3"/>
        <v>6248</v>
      </c>
      <c r="J27" s="18">
        <f t="shared" si="3"/>
        <v>7182</v>
      </c>
      <c r="K27" s="18">
        <f t="shared" si="3"/>
        <v>7182</v>
      </c>
      <c r="L27" s="18">
        <f t="shared" si="3"/>
        <v>6795</v>
      </c>
      <c r="M27" s="18">
        <f t="shared" si="3"/>
        <v>6795</v>
      </c>
    </row>
  </sheetData>
  <sheetProtection/>
  <mergeCells count="8">
    <mergeCell ref="L7:M7"/>
    <mergeCell ref="A1:M1"/>
    <mergeCell ref="A2:M2"/>
    <mergeCell ref="A3:M3"/>
    <mergeCell ref="A4:M4"/>
    <mergeCell ref="B7:B9"/>
    <mergeCell ref="C7:G7"/>
    <mergeCell ref="H7:K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72" r:id="rId1"/>
  <headerFooter>
    <oddHeader>&amp;R&amp;"Arial,Normál"&amp;10 5. kimutatás</oddHeader>
    <oddFooter>&amp;C&amp;P. oldal, összesen: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323"/>
  <sheetViews>
    <sheetView zoomScalePageLayoutView="0" workbookViewId="0" topLeftCell="A65">
      <selection activeCell="A316" sqref="A316:IV326"/>
    </sheetView>
  </sheetViews>
  <sheetFormatPr defaultColWidth="9.140625" defaultRowHeight="15"/>
  <cols>
    <col min="1" max="1" width="55.57421875" style="123" customWidth="1"/>
    <col min="2" max="2" width="5.7109375" style="16" customWidth="1"/>
    <col min="3" max="3" width="9.28125" style="41" customWidth="1"/>
    <col min="4" max="6" width="8.140625" style="41" customWidth="1"/>
    <col min="7" max="7" width="9.140625" style="16" customWidth="1"/>
    <col min="8" max="8" width="12.140625" style="16" hidden="1" customWidth="1"/>
    <col min="9" max="11" width="9.140625" style="16" hidden="1" customWidth="1"/>
    <col min="12" max="13" width="0" style="16" hidden="1" customWidth="1"/>
    <col min="14" max="16384" width="9.140625" style="16" customWidth="1"/>
  </cols>
  <sheetData>
    <row r="1" spans="1:6" ht="15.75">
      <c r="A1" s="370" t="s">
        <v>613</v>
      </c>
      <c r="B1" s="370"/>
      <c r="C1" s="370"/>
      <c r="D1" s="370"/>
      <c r="E1" s="370"/>
      <c r="F1" s="370"/>
    </row>
    <row r="2" spans="1:6" ht="15.75">
      <c r="A2" s="371" t="s">
        <v>133</v>
      </c>
      <c r="B2" s="371"/>
      <c r="C2" s="371"/>
      <c r="D2" s="371"/>
      <c r="E2" s="371"/>
      <c r="F2" s="371"/>
    </row>
    <row r="3" spans="1:6" ht="15.75">
      <c r="A3" s="121"/>
      <c r="B3" s="46"/>
      <c r="C3" s="46"/>
      <c r="D3" s="46"/>
      <c r="E3" s="46"/>
      <c r="F3" s="46"/>
    </row>
    <row r="4" spans="1:6" s="10" customFormat="1" ht="31.5">
      <c r="A4" s="111" t="s">
        <v>9</v>
      </c>
      <c r="B4" s="17" t="s">
        <v>162</v>
      </c>
      <c r="C4" s="40" t="s">
        <v>4</v>
      </c>
      <c r="D4" s="40" t="s">
        <v>710</v>
      </c>
      <c r="E4" s="40" t="s">
        <v>711</v>
      </c>
      <c r="F4" s="40" t="s">
        <v>728</v>
      </c>
    </row>
    <row r="5" spans="1:6" s="10" customFormat="1" ht="16.5">
      <c r="A5" s="70" t="s">
        <v>95</v>
      </c>
      <c r="B5" s="114"/>
      <c r="C5" s="91"/>
      <c r="D5" s="91"/>
      <c r="E5" s="91"/>
      <c r="F5" s="91"/>
    </row>
    <row r="6" spans="1:6" s="10" customFormat="1" ht="15" customHeight="1">
      <c r="A6" s="69" t="s">
        <v>325</v>
      </c>
      <c r="B6" s="17"/>
      <c r="C6" s="91"/>
      <c r="D6" s="91"/>
      <c r="E6" s="91"/>
      <c r="F6" s="91"/>
    </row>
    <row r="7" spans="1:12" s="10" customFormat="1" ht="31.5">
      <c r="A7" s="96" t="s">
        <v>177</v>
      </c>
      <c r="B7" s="17">
        <v>2</v>
      </c>
      <c r="C7" s="91">
        <v>60181</v>
      </c>
      <c r="D7" s="91">
        <v>60181</v>
      </c>
      <c r="E7" s="91">
        <v>60181</v>
      </c>
      <c r="F7" s="159">
        <f>E7/D7*100</f>
        <v>100</v>
      </c>
      <c r="L7" s="12"/>
    </row>
    <row r="8" spans="1:12" s="10" customFormat="1" ht="15.75">
      <c r="A8" s="96" t="s">
        <v>178</v>
      </c>
      <c r="B8" s="17">
        <v>2</v>
      </c>
      <c r="C8" s="91">
        <v>4723</v>
      </c>
      <c r="D8" s="91">
        <v>4723</v>
      </c>
      <c r="E8" s="91">
        <v>4723</v>
      </c>
      <c r="F8" s="159">
        <f aca="true" t="shared" si="0" ref="F8:F71">E8/D8*100</f>
        <v>100</v>
      </c>
      <c r="L8" s="12"/>
    </row>
    <row r="9" spans="1:12" s="10" customFormat="1" ht="15.75">
      <c r="A9" s="96" t="s">
        <v>179</v>
      </c>
      <c r="B9" s="17">
        <v>2</v>
      </c>
      <c r="C9" s="91">
        <v>3360</v>
      </c>
      <c r="D9" s="91">
        <v>3360</v>
      </c>
      <c r="E9" s="91">
        <v>3360</v>
      </c>
      <c r="F9" s="159">
        <f t="shared" si="0"/>
        <v>100</v>
      </c>
      <c r="L9" s="12"/>
    </row>
    <row r="10" spans="1:12" s="10" customFormat="1" ht="15.75">
      <c r="A10" s="96" t="s">
        <v>180</v>
      </c>
      <c r="B10" s="17">
        <v>2</v>
      </c>
      <c r="C10" s="91">
        <v>1023</v>
      </c>
      <c r="D10" s="91">
        <v>1023</v>
      </c>
      <c r="E10" s="91">
        <v>1023</v>
      </c>
      <c r="F10" s="159">
        <f t="shared" si="0"/>
        <v>100</v>
      </c>
      <c r="L10" s="12"/>
    </row>
    <row r="11" spans="1:12" s="10" customFormat="1" ht="15.75">
      <c r="A11" s="96" t="s">
        <v>181</v>
      </c>
      <c r="B11" s="17">
        <v>2</v>
      </c>
      <c r="C11" s="91">
        <v>2052</v>
      </c>
      <c r="D11" s="91">
        <v>2052</v>
      </c>
      <c r="E11" s="91">
        <v>2052</v>
      </c>
      <c r="F11" s="159">
        <f t="shared" si="0"/>
        <v>100</v>
      </c>
      <c r="L11" s="12"/>
    </row>
    <row r="12" spans="1:12" s="10" customFormat="1" ht="15.75">
      <c r="A12" s="96" t="s">
        <v>327</v>
      </c>
      <c r="B12" s="17">
        <v>2</v>
      </c>
      <c r="C12" s="91">
        <v>4000</v>
      </c>
      <c r="D12" s="91">
        <v>4000</v>
      </c>
      <c r="E12" s="91">
        <v>4000</v>
      </c>
      <c r="F12" s="159">
        <f t="shared" si="0"/>
        <v>100</v>
      </c>
      <c r="L12" s="12"/>
    </row>
    <row r="13" spans="1:12" s="10" customFormat="1" ht="31.5" hidden="1">
      <c r="A13" s="96" t="s">
        <v>328</v>
      </c>
      <c r="B13" s="17">
        <v>2</v>
      </c>
      <c r="C13" s="91"/>
      <c r="D13" s="91"/>
      <c r="E13" s="91"/>
      <c r="F13" s="159" t="e">
        <f t="shared" si="0"/>
        <v>#DIV/0!</v>
      </c>
      <c r="L13" s="12"/>
    </row>
    <row r="14" spans="1:12" s="10" customFormat="1" ht="15.75">
      <c r="A14" s="96" t="s">
        <v>182</v>
      </c>
      <c r="B14" s="17">
        <v>2</v>
      </c>
      <c r="C14" s="91">
        <v>11304</v>
      </c>
      <c r="D14" s="91">
        <v>11304</v>
      </c>
      <c r="E14" s="91">
        <v>11304</v>
      </c>
      <c r="F14" s="159">
        <f t="shared" si="0"/>
        <v>100</v>
      </c>
      <c r="L14" s="12"/>
    </row>
    <row r="15" spans="1:12" s="10" customFormat="1" ht="31.5">
      <c r="A15" s="96" t="s">
        <v>348</v>
      </c>
      <c r="B15" s="17">
        <v>2</v>
      </c>
      <c r="C15" s="91">
        <v>18</v>
      </c>
      <c r="D15" s="91">
        <v>18</v>
      </c>
      <c r="E15" s="91">
        <v>18</v>
      </c>
      <c r="F15" s="159">
        <f t="shared" si="0"/>
        <v>100</v>
      </c>
      <c r="L15" s="12"/>
    </row>
    <row r="16" spans="1:12" s="10" customFormat="1" ht="15.75">
      <c r="A16" s="65" t="s">
        <v>653</v>
      </c>
      <c r="B16" s="17">
        <v>2</v>
      </c>
      <c r="C16" s="91"/>
      <c r="D16" s="91">
        <v>221</v>
      </c>
      <c r="E16" s="91">
        <v>221</v>
      </c>
      <c r="F16" s="159">
        <f t="shared" si="0"/>
        <v>100</v>
      </c>
      <c r="L16" s="12"/>
    </row>
    <row r="17" spans="1:12" s="10" customFormat="1" ht="31.5">
      <c r="A17" s="119" t="s">
        <v>326</v>
      </c>
      <c r="B17" s="17"/>
      <c r="C17" s="91">
        <f>SUM(C7:C15)</f>
        <v>86661</v>
      </c>
      <c r="D17" s="91">
        <f>SUM(D7:D16)</f>
        <v>86882</v>
      </c>
      <c r="E17" s="91">
        <f>SUM(E7:E16)</f>
        <v>86882</v>
      </c>
      <c r="F17" s="159">
        <f t="shared" si="0"/>
        <v>100</v>
      </c>
      <c r="L17" s="12"/>
    </row>
    <row r="18" spans="1:12" s="10" customFormat="1" ht="31.5">
      <c r="A18" s="96" t="s">
        <v>330</v>
      </c>
      <c r="B18" s="17">
        <v>2</v>
      </c>
      <c r="C18" s="91">
        <v>18673</v>
      </c>
      <c r="D18" s="91">
        <v>19525</v>
      </c>
      <c r="E18" s="91">
        <v>19525</v>
      </c>
      <c r="F18" s="159">
        <f t="shared" si="0"/>
        <v>100</v>
      </c>
      <c r="L18" s="12"/>
    </row>
    <row r="19" spans="1:12" s="10" customFormat="1" ht="15.75">
      <c r="A19" s="96" t="s">
        <v>331</v>
      </c>
      <c r="B19" s="17">
        <v>2</v>
      </c>
      <c r="C19" s="91">
        <v>2590</v>
      </c>
      <c r="D19" s="91">
        <v>2660</v>
      </c>
      <c r="E19" s="91">
        <v>2660</v>
      </c>
      <c r="F19" s="159">
        <f t="shared" si="0"/>
        <v>100</v>
      </c>
      <c r="L19" s="12"/>
    </row>
    <row r="20" spans="1:12" s="10" customFormat="1" ht="31.5">
      <c r="A20" s="119" t="s">
        <v>329</v>
      </c>
      <c r="B20" s="17"/>
      <c r="C20" s="91">
        <f>SUM(C18:C19)</f>
        <v>21263</v>
      </c>
      <c r="D20" s="91">
        <f>SUM(D18:D19)</f>
        <v>22185</v>
      </c>
      <c r="E20" s="91">
        <f>SUM(E18:E19)</f>
        <v>22185</v>
      </c>
      <c r="F20" s="159">
        <f t="shared" si="0"/>
        <v>100</v>
      </c>
      <c r="L20" s="12"/>
    </row>
    <row r="21" spans="1:12" s="10" customFormat="1" ht="31.5">
      <c r="A21" s="96" t="s">
        <v>332</v>
      </c>
      <c r="B21" s="17">
        <v>2</v>
      </c>
      <c r="C21" s="91">
        <v>1575</v>
      </c>
      <c r="D21" s="91">
        <v>1945</v>
      </c>
      <c r="E21" s="91">
        <v>1945</v>
      </c>
      <c r="F21" s="159">
        <f t="shared" si="0"/>
        <v>100</v>
      </c>
      <c r="L21" s="12"/>
    </row>
    <row r="22" spans="1:12" s="10" customFormat="1" ht="15.75" hidden="1">
      <c r="A22" s="96" t="s">
        <v>333</v>
      </c>
      <c r="B22" s="17">
        <v>2</v>
      </c>
      <c r="C22" s="91"/>
      <c r="D22" s="91"/>
      <c r="E22" s="91"/>
      <c r="F22" s="159" t="e">
        <f t="shared" si="0"/>
        <v>#DIV/0!</v>
      </c>
      <c r="L22" s="12"/>
    </row>
    <row r="23" spans="1:12" s="10" customFormat="1" ht="15.75" hidden="1">
      <c r="A23" s="122" t="s">
        <v>182</v>
      </c>
      <c r="B23" s="17">
        <v>2</v>
      </c>
      <c r="C23" s="91"/>
      <c r="D23" s="91"/>
      <c r="E23" s="91"/>
      <c r="F23" s="159" t="e">
        <f t="shared" si="0"/>
        <v>#DIV/0!</v>
      </c>
      <c r="L23" s="12"/>
    </row>
    <row r="24" spans="1:12" s="10" customFormat="1" ht="15.75">
      <c r="A24" s="96" t="s">
        <v>336</v>
      </c>
      <c r="B24" s="17">
        <v>2</v>
      </c>
      <c r="C24" s="91">
        <v>2214</v>
      </c>
      <c r="D24" s="91">
        <v>2159</v>
      </c>
      <c r="E24" s="91">
        <v>2159</v>
      </c>
      <c r="F24" s="159">
        <f t="shared" si="0"/>
        <v>100</v>
      </c>
      <c r="L24" s="12"/>
    </row>
    <row r="25" spans="1:12" s="10" customFormat="1" ht="15.75">
      <c r="A25" s="96" t="s">
        <v>337</v>
      </c>
      <c r="B25" s="17">
        <v>2</v>
      </c>
      <c r="C25" s="91">
        <v>7500</v>
      </c>
      <c r="D25" s="91">
        <v>7500</v>
      </c>
      <c r="E25" s="91">
        <v>7500</v>
      </c>
      <c r="F25" s="159">
        <f t="shared" si="0"/>
        <v>100</v>
      </c>
      <c r="L25" s="12"/>
    </row>
    <row r="26" spans="1:12" s="10" customFormat="1" ht="31.5">
      <c r="A26" s="96" t="s">
        <v>338</v>
      </c>
      <c r="B26" s="17">
        <v>2</v>
      </c>
      <c r="C26" s="91">
        <v>5887</v>
      </c>
      <c r="D26" s="91">
        <v>5887</v>
      </c>
      <c r="E26" s="91">
        <v>5887</v>
      </c>
      <c r="F26" s="159">
        <f t="shared" si="0"/>
        <v>100</v>
      </c>
      <c r="L26" s="12"/>
    </row>
    <row r="27" spans="1:12" s="10" customFormat="1" ht="15.75">
      <c r="A27" s="96" t="s">
        <v>334</v>
      </c>
      <c r="B27" s="17">
        <v>2</v>
      </c>
      <c r="C27" s="91">
        <v>13180</v>
      </c>
      <c r="D27" s="91">
        <v>14457</v>
      </c>
      <c r="E27" s="91">
        <v>14457</v>
      </c>
      <c r="F27" s="159">
        <f t="shared" si="0"/>
        <v>100</v>
      </c>
      <c r="L27" s="12"/>
    </row>
    <row r="28" spans="1:12" s="10" customFormat="1" ht="15.75">
      <c r="A28" s="65" t="s">
        <v>677</v>
      </c>
      <c r="B28" s="17">
        <v>2</v>
      </c>
      <c r="C28" s="91"/>
      <c r="D28" s="91">
        <v>20</v>
      </c>
      <c r="E28" s="91">
        <v>20</v>
      </c>
      <c r="F28" s="159">
        <f t="shared" si="0"/>
        <v>100</v>
      </c>
      <c r="L28" s="12"/>
    </row>
    <row r="29" spans="1:12" s="10" customFormat="1" ht="15.75">
      <c r="A29" s="65" t="s">
        <v>655</v>
      </c>
      <c r="B29" s="17">
        <v>2</v>
      </c>
      <c r="C29" s="91"/>
      <c r="D29" s="91">
        <v>411</v>
      </c>
      <c r="E29" s="91">
        <v>411</v>
      </c>
      <c r="F29" s="159">
        <f t="shared" si="0"/>
        <v>100</v>
      </c>
      <c r="L29" s="12"/>
    </row>
    <row r="30" spans="1:12" s="10" customFormat="1" ht="47.25">
      <c r="A30" s="119" t="s">
        <v>335</v>
      </c>
      <c r="B30" s="17"/>
      <c r="C30" s="91">
        <f>SUM(C21:C27)</f>
        <v>30356</v>
      </c>
      <c r="D30" s="91">
        <f>SUM(D21:D29)</f>
        <v>32379</v>
      </c>
      <c r="E30" s="91">
        <f>SUM(E21:E29)</f>
        <v>32379</v>
      </c>
      <c r="F30" s="159">
        <f t="shared" si="0"/>
        <v>100</v>
      </c>
      <c r="L30" s="12"/>
    </row>
    <row r="31" spans="1:12" s="10" customFormat="1" ht="47.25">
      <c r="A31" s="96" t="s">
        <v>339</v>
      </c>
      <c r="B31" s="17">
        <v>2</v>
      </c>
      <c r="C31" s="91">
        <v>1200</v>
      </c>
      <c r="D31" s="91">
        <v>1200</v>
      </c>
      <c r="E31" s="91">
        <v>1200</v>
      </c>
      <c r="F31" s="159">
        <f t="shared" si="0"/>
        <v>100</v>
      </c>
      <c r="L31" s="12"/>
    </row>
    <row r="32" spans="1:12" s="10" customFormat="1" ht="31.5">
      <c r="A32" s="119" t="s">
        <v>340</v>
      </c>
      <c r="B32" s="17"/>
      <c r="C32" s="91">
        <f>SUM(C31)</f>
        <v>1200</v>
      </c>
      <c r="D32" s="91">
        <f>SUM(D31)</f>
        <v>1200</v>
      </c>
      <c r="E32" s="91">
        <f>SUM(E31)</f>
        <v>1200</v>
      </c>
      <c r="F32" s="159">
        <f t="shared" si="0"/>
        <v>100</v>
      </c>
      <c r="L32" s="12"/>
    </row>
    <row r="33" spans="1:12" s="10" customFormat="1" ht="31.5">
      <c r="A33" s="96" t="s">
        <v>341</v>
      </c>
      <c r="B33" s="17">
        <v>2</v>
      </c>
      <c r="C33" s="91"/>
      <c r="D33" s="91">
        <v>1797</v>
      </c>
      <c r="E33" s="91">
        <v>1797</v>
      </c>
      <c r="F33" s="159">
        <f t="shared" si="0"/>
        <v>100</v>
      </c>
      <c r="L33" s="12"/>
    </row>
    <row r="34" spans="1:12" s="10" customFormat="1" ht="15.75" hidden="1">
      <c r="A34" s="96" t="s">
        <v>342</v>
      </c>
      <c r="B34" s="17">
        <v>2</v>
      </c>
      <c r="C34" s="91"/>
      <c r="D34" s="91"/>
      <c r="E34" s="91"/>
      <c r="F34" s="159" t="e">
        <f t="shared" si="0"/>
        <v>#DIV/0!</v>
      </c>
      <c r="L34" s="12"/>
    </row>
    <row r="35" spans="1:12" s="10" customFormat="1" ht="15.75" hidden="1">
      <c r="A35" s="96" t="s">
        <v>343</v>
      </c>
      <c r="B35" s="17">
        <v>2</v>
      </c>
      <c r="C35" s="91"/>
      <c r="D35" s="91"/>
      <c r="E35" s="91"/>
      <c r="F35" s="159" t="e">
        <f t="shared" si="0"/>
        <v>#DIV/0!</v>
      </c>
      <c r="L35" s="12"/>
    </row>
    <row r="36" spans="1:12" s="10" customFormat="1" ht="31.5">
      <c r="A36" s="96" t="s">
        <v>344</v>
      </c>
      <c r="B36" s="17">
        <v>2</v>
      </c>
      <c r="C36" s="91"/>
      <c r="D36" s="91">
        <v>1428</v>
      </c>
      <c r="E36" s="91">
        <v>1428</v>
      </c>
      <c r="F36" s="159">
        <f t="shared" si="0"/>
        <v>100</v>
      </c>
      <c r="L36" s="12"/>
    </row>
    <row r="37" spans="1:12" s="10" customFormat="1" ht="15.75" hidden="1">
      <c r="A37" s="96" t="s">
        <v>345</v>
      </c>
      <c r="B37" s="17">
        <v>2</v>
      </c>
      <c r="C37" s="91"/>
      <c r="D37" s="91"/>
      <c r="E37" s="91"/>
      <c r="F37" s="159" t="e">
        <f t="shared" si="0"/>
        <v>#DIV/0!</v>
      </c>
      <c r="L37" s="12"/>
    </row>
    <row r="38" spans="1:12" s="10" customFormat="1" ht="15.75" hidden="1">
      <c r="A38" s="96" t="s">
        <v>346</v>
      </c>
      <c r="B38" s="17">
        <v>2</v>
      </c>
      <c r="C38" s="91"/>
      <c r="D38" s="91"/>
      <c r="E38" s="91"/>
      <c r="F38" s="159" t="e">
        <f t="shared" si="0"/>
        <v>#DIV/0!</v>
      </c>
      <c r="L38" s="12"/>
    </row>
    <row r="39" spans="1:12" s="10" customFormat="1" ht="15.75">
      <c r="A39" s="96" t="s">
        <v>654</v>
      </c>
      <c r="B39" s="17">
        <v>2</v>
      </c>
      <c r="C39" s="91"/>
      <c r="D39" s="91">
        <v>2031</v>
      </c>
      <c r="E39" s="91">
        <v>2031</v>
      </c>
      <c r="F39" s="159">
        <f t="shared" si="0"/>
        <v>100</v>
      </c>
      <c r="L39" s="12"/>
    </row>
    <row r="40" spans="1:12" s="10" customFormat="1" ht="15.75">
      <c r="A40" s="65" t="s">
        <v>701</v>
      </c>
      <c r="B40" s="17">
        <v>2</v>
      </c>
      <c r="C40" s="91"/>
      <c r="D40" s="91">
        <v>59</v>
      </c>
      <c r="E40" s="91">
        <v>59</v>
      </c>
      <c r="F40" s="159">
        <f t="shared" si="0"/>
        <v>100</v>
      </c>
      <c r="L40" s="12"/>
    </row>
    <row r="41" spans="1:12" s="10" customFormat="1" ht="15.75" hidden="1">
      <c r="A41" s="96" t="s">
        <v>347</v>
      </c>
      <c r="B41" s="17">
        <v>2</v>
      </c>
      <c r="C41" s="91"/>
      <c r="D41" s="91"/>
      <c r="E41" s="91"/>
      <c r="F41" s="159" t="e">
        <f t="shared" si="0"/>
        <v>#DIV/0!</v>
      </c>
      <c r="L41" s="12"/>
    </row>
    <row r="42" spans="1:12" s="10" customFormat="1" ht="15.75" hidden="1">
      <c r="A42" s="96" t="s">
        <v>348</v>
      </c>
      <c r="B42" s="17">
        <v>2</v>
      </c>
      <c r="C42" s="91"/>
      <c r="D42" s="91"/>
      <c r="E42" s="91"/>
      <c r="F42" s="159" t="e">
        <f t="shared" si="0"/>
        <v>#DIV/0!</v>
      </c>
      <c r="L42" s="12"/>
    </row>
    <row r="43" spans="1:12" s="10" customFormat="1" ht="15.75">
      <c r="A43" s="65" t="s">
        <v>696</v>
      </c>
      <c r="B43" s="17">
        <v>2</v>
      </c>
      <c r="C43" s="91"/>
      <c r="D43" s="91">
        <v>320</v>
      </c>
      <c r="E43" s="91">
        <v>320</v>
      </c>
      <c r="F43" s="159">
        <f t="shared" si="0"/>
        <v>100</v>
      </c>
      <c r="L43" s="12"/>
    </row>
    <row r="44" spans="1:12" s="10" customFormat="1" ht="15.75">
      <c r="A44" s="65" t="s">
        <v>694</v>
      </c>
      <c r="B44" s="17">
        <v>2</v>
      </c>
      <c r="C44" s="91"/>
      <c r="D44" s="91">
        <v>1560</v>
      </c>
      <c r="E44" s="91">
        <v>1560</v>
      </c>
      <c r="F44" s="159">
        <f t="shared" si="0"/>
        <v>100</v>
      </c>
      <c r="L44" s="12"/>
    </row>
    <row r="45" spans="1:12" s="10" customFormat="1" ht="15.75">
      <c r="A45" s="65" t="s">
        <v>695</v>
      </c>
      <c r="B45" s="17">
        <v>2</v>
      </c>
      <c r="C45" s="91"/>
      <c r="D45" s="91">
        <v>942</v>
      </c>
      <c r="E45" s="91">
        <v>942</v>
      </c>
      <c r="F45" s="159">
        <f t="shared" si="0"/>
        <v>100</v>
      </c>
      <c r="L45" s="12"/>
    </row>
    <row r="46" spans="1:12" s="10" customFormat="1" ht="31.5">
      <c r="A46" s="119" t="s">
        <v>543</v>
      </c>
      <c r="B46" s="17"/>
      <c r="C46" s="91">
        <f>SUM(C33:C45)</f>
        <v>0</v>
      </c>
      <c r="D46" s="91">
        <f>SUM(D33:D45)</f>
        <v>8137</v>
      </c>
      <c r="E46" s="91">
        <f>SUM(E33:E45)</f>
        <v>8137</v>
      </c>
      <c r="F46" s="159">
        <f t="shared" si="0"/>
        <v>100</v>
      </c>
      <c r="L46" s="12"/>
    </row>
    <row r="47" spans="1:12" s="10" customFormat="1" ht="15.75" hidden="1">
      <c r="A47" s="96"/>
      <c r="B47" s="17"/>
      <c r="C47" s="91"/>
      <c r="D47" s="91"/>
      <c r="E47" s="91"/>
      <c r="F47" s="159"/>
      <c r="L47" s="12"/>
    </row>
    <row r="48" spans="1:12" s="10" customFormat="1" ht="15.75" hidden="1">
      <c r="A48" s="119" t="s">
        <v>544</v>
      </c>
      <c r="B48" s="17"/>
      <c r="C48" s="91">
        <f>SUM(C47)</f>
        <v>0</v>
      </c>
      <c r="D48" s="91">
        <f>SUM(D47)</f>
        <v>0</v>
      </c>
      <c r="E48" s="91">
        <f>SUM(E47)</f>
        <v>0</v>
      </c>
      <c r="F48" s="159"/>
      <c r="L48" s="12"/>
    </row>
    <row r="49" spans="1:12" s="10" customFormat="1" ht="15.75" hidden="1">
      <c r="A49" s="65"/>
      <c r="B49" s="17"/>
      <c r="C49" s="91"/>
      <c r="D49" s="91"/>
      <c r="E49" s="91"/>
      <c r="F49" s="159"/>
      <c r="L49" s="12"/>
    </row>
    <row r="50" spans="1:12" s="10" customFormat="1" ht="15.75" hidden="1">
      <c r="A50" s="65" t="s">
        <v>350</v>
      </c>
      <c r="B50" s="17"/>
      <c r="C50" s="91"/>
      <c r="D50" s="91"/>
      <c r="E50" s="91"/>
      <c r="F50" s="159"/>
      <c r="L50" s="12"/>
    </row>
    <row r="51" spans="1:12" s="10" customFormat="1" ht="15.75" hidden="1">
      <c r="A51" s="65"/>
      <c r="B51" s="17"/>
      <c r="C51" s="91"/>
      <c r="D51" s="91"/>
      <c r="E51" s="91"/>
      <c r="F51" s="159"/>
      <c r="L51" s="12"/>
    </row>
    <row r="52" spans="1:12" s="10" customFormat="1" ht="31.5" hidden="1">
      <c r="A52" s="65" t="s">
        <v>353</v>
      </c>
      <c r="B52" s="17"/>
      <c r="C52" s="91"/>
      <c r="D52" s="91"/>
      <c r="E52" s="91"/>
      <c r="F52" s="159"/>
      <c r="L52" s="12"/>
    </row>
    <row r="53" spans="1:12" s="10" customFormat="1" ht="15.75" hidden="1">
      <c r="A53" s="65"/>
      <c r="B53" s="17"/>
      <c r="C53" s="91"/>
      <c r="D53" s="91"/>
      <c r="E53" s="91"/>
      <c r="F53" s="159"/>
      <c r="L53" s="12"/>
    </row>
    <row r="54" spans="1:12" s="10" customFormat="1" ht="31.5" hidden="1">
      <c r="A54" s="65" t="s">
        <v>352</v>
      </c>
      <c r="B54" s="17"/>
      <c r="C54" s="91"/>
      <c r="D54" s="91"/>
      <c r="E54" s="91"/>
      <c r="F54" s="159"/>
      <c r="L54" s="12"/>
    </row>
    <row r="55" spans="1:12" s="10" customFormat="1" ht="15.75" hidden="1">
      <c r="A55" s="65"/>
      <c r="B55" s="17"/>
      <c r="C55" s="91"/>
      <c r="D55" s="91"/>
      <c r="E55" s="91"/>
      <c r="F55" s="159"/>
      <c r="L55" s="12"/>
    </row>
    <row r="56" spans="1:12" s="10" customFormat="1" ht="31.5" hidden="1">
      <c r="A56" s="65" t="s">
        <v>351</v>
      </c>
      <c r="B56" s="17"/>
      <c r="C56" s="91"/>
      <c r="D56" s="91"/>
      <c r="E56" s="91"/>
      <c r="F56" s="159"/>
      <c r="L56" s="12"/>
    </row>
    <row r="57" spans="1:12" s="10" customFormat="1" ht="15.75">
      <c r="A57" s="96" t="s">
        <v>568</v>
      </c>
      <c r="B57" s="17">
        <v>2</v>
      </c>
      <c r="C57" s="91">
        <v>470</v>
      </c>
      <c r="D57" s="91">
        <v>592</v>
      </c>
      <c r="E57" s="91">
        <v>592</v>
      </c>
      <c r="F57" s="159">
        <f t="shared" si="0"/>
        <v>100</v>
      </c>
      <c r="L57" s="12"/>
    </row>
    <row r="58" spans="1:12" s="10" customFormat="1" ht="15.75">
      <c r="A58" s="65" t="s">
        <v>696</v>
      </c>
      <c r="B58" s="17">
        <v>2</v>
      </c>
      <c r="C58" s="91"/>
      <c r="D58" s="91"/>
      <c r="E58" s="91"/>
      <c r="F58" s="159"/>
      <c r="L58" s="12"/>
    </row>
    <row r="59" spans="1:12" s="10" customFormat="1" ht="15.75">
      <c r="A59" s="118" t="s">
        <v>567</v>
      </c>
      <c r="B59" s="109"/>
      <c r="C59" s="91">
        <f>SUM(C57:C58)</f>
        <v>470</v>
      </c>
      <c r="D59" s="91">
        <f>SUM(D57:D58)</f>
        <v>592</v>
      </c>
      <c r="E59" s="91">
        <f>SUM(E57:E58)</f>
        <v>592</v>
      </c>
      <c r="F59" s="159">
        <f t="shared" si="0"/>
        <v>100</v>
      </c>
      <c r="L59" s="12"/>
    </row>
    <row r="60" spans="1:12" s="10" customFormat="1" ht="15.75">
      <c r="A60" s="96" t="s">
        <v>566</v>
      </c>
      <c r="B60" s="17">
        <v>2</v>
      </c>
      <c r="C60" s="91">
        <v>1433</v>
      </c>
      <c r="D60" s="91"/>
      <c r="E60" s="91"/>
      <c r="F60" s="159"/>
      <c r="L60" s="12"/>
    </row>
    <row r="61" spans="1:12" s="10" customFormat="1" ht="15.75">
      <c r="A61" s="118" t="s">
        <v>565</v>
      </c>
      <c r="B61" s="109"/>
      <c r="C61" s="91">
        <f>SUM(C60)</f>
        <v>1433</v>
      </c>
      <c r="D61" s="91">
        <f>SUM(D60)</f>
        <v>0</v>
      </c>
      <c r="E61" s="91">
        <f>SUM(E60)</f>
        <v>0</v>
      </c>
      <c r="F61" s="159"/>
      <c r="L61" s="12"/>
    </row>
    <row r="62" spans="1:12" s="10" customFormat="1" ht="15.75">
      <c r="A62" s="96" t="s">
        <v>564</v>
      </c>
      <c r="B62" s="17">
        <v>2</v>
      </c>
      <c r="C62" s="91">
        <v>560</v>
      </c>
      <c r="D62" s="91">
        <v>560</v>
      </c>
      <c r="E62" s="91">
        <v>551</v>
      </c>
      <c r="F62" s="159">
        <f t="shared" si="0"/>
        <v>98.39285714285714</v>
      </c>
      <c r="L62" s="12"/>
    </row>
    <row r="63" spans="1:12" s="10" customFormat="1" ht="31.5">
      <c r="A63" s="118" t="s">
        <v>563</v>
      </c>
      <c r="B63" s="109"/>
      <c r="C63" s="91">
        <f>SUM(C62)</f>
        <v>560</v>
      </c>
      <c r="D63" s="91">
        <f>SUM(D62)</f>
        <v>560</v>
      </c>
      <c r="E63" s="91">
        <f>SUM(E62)</f>
        <v>551</v>
      </c>
      <c r="F63" s="159">
        <f t="shared" si="0"/>
        <v>98.39285714285714</v>
      </c>
      <c r="L63" s="12"/>
    </row>
    <row r="64" spans="1:12" s="10" customFormat="1" ht="15.75">
      <c r="A64" s="96" t="s">
        <v>183</v>
      </c>
      <c r="B64" s="109">
        <v>2</v>
      </c>
      <c r="C64" s="91"/>
      <c r="D64" s="91"/>
      <c r="E64" s="91"/>
      <c r="F64" s="159"/>
      <c r="L64" s="12"/>
    </row>
    <row r="65" spans="1:12" s="10" customFormat="1" ht="15.75">
      <c r="A65" s="96" t="s">
        <v>354</v>
      </c>
      <c r="B65" s="109">
        <v>2</v>
      </c>
      <c r="C65" s="91">
        <v>64</v>
      </c>
      <c r="D65" s="91">
        <v>64</v>
      </c>
      <c r="E65" s="91">
        <v>64</v>
      </c>
      <c r="F65" s="159">
        <f t="shared" si="0"/>
        <v>100</v>
      </c>
      <c r="L65" s="12"/>
    </row>
    <row r="66" spans="1:12" s="10" customFormat="1" ht="15.75">
      <c r="A66" s="96" t="s">
        <v>184</v>
      </c>
      <c r="B66" s="109">
        <v>2</v>
      </c>
      <c r="C66" s="91">
        <v>3150</v>
      </c>
      <c r="D66" s="91">
        <v>3150</v>
      </c>
      <c r="E66" s="91">
        <v>3148</v>
      </c>
      <c r="F66" s="159">
        <f t="shared" si="0"/>
        <v>99.93650793650794</v>
      </c>
      <c r="L66" s="12"/>
    </row>
    <row r="67" spans="1:12" s="10" customFormat="1" ht="15.75">
      <c r="A67" s="118" t="s">
        <v>186</v>
      </c>
      <c r="B67" s="109"/>
      <c r="C67" s="91">
        <f>SUM(C64:C66)</f>
        <v>3214</v>
      </c>
      <c r="D67" s="91">
        <f>SUM(D64:D66)</f>
        <v>3214</v>
      </c>
      <c r="E67" s="91">
        <f>SUM(E64:E66)</f>
        <v>3212</v>
      </c>
      <c r="F67" s="159">
        <f t="shared" si="0"/>
        <v>99.9377722464219</v>
      </c>
      <c r="L67" s="12"/>
    </row>
    <row r="68" spans="1:12" s="10" customFormat="1" ht="31.5">
      <c r="A68" s="96" t="s">
        <v>557</v>
      </c>
      <c r="B68" s="109">
        <v>2</v>
      </c>
      <c r="C68" s="91">
        <v>18604</v>
      </c>
      <c r="D68" s="91">
        <v>17621</v>
      </c>
      <c r="E68" s="91">
        <v>17621</v>
      </c>
      <c r="F68" s="159">
        <f t="shared" si="0"/>
        <v>100</v>
      </c>
      <c r="L68" s="12"/>
    </row>
    <row r="69" spans="1:12" s="10" customFormat="1" ht="31.5">
      <c r="A69" s="96" t="s">
        <v>558</v>
      </c>
      <c r="B69" s="109">
        <v>2</v>
      </c>
      <c r="C69" s="91">
        <v>9080</v>
      </c>
      <c r="D69" s="91">
        <v>5426</v>
      </c>
      <c r="E69" s="91">
        <v>5426</v>
      </c>
      <c r="F69" s="159">
        <f t="shared" si="0"/>
        <v>100</v>
      </c>
      <c r="L69" s="12"/>
    </row>
    <row r="70" spans="1:12" s="10" customFormat="1" ht="15.75">
      <c r="A70" s="96" t="s">
        <v>689</v>
      </c>
      <c r="B70" s="109">
        <v>2</v>
      </c>
      <c r="C70" s="91"/>
      <c r="D70" s="91">
        <v>100</v>
      </c>
      <c r="E70" s="91">
        <v>100</v>
      </c>
      <c r="F70" s="159">
        <f t="shared" si="0"/>
        <v>100</v>
      </c>
      <c r="L70" s="12"/>
    </row>
    <row r="71" spans="1:12" s="10" customFormat="1" ht="31.5">
      <c r="A71" s="65" t="s">
        <v>650</v>
      </c>
      <c r="B71" s="109">
        <v>2</v>
      </c>
      <c r="C71" s="91"/>
      <c r="D71" s="91">
        <v>800</v>
      </c>
      <c r="E71" s="91">
        <v>800</v>
      </c>
      <c r="F71" s="159">
        <f t="shared" si="0"/>
        <v>100</v>
      </c>
      <c r="L71" s="12"/>
    </row>
    <row r="72" spans="1:12" s="10" customFormat="1" ht="15.75">
      <c r="A72" s="118" t="s">
        <v>187</v>
      </c>
      <c r="B72" s="109"/>
      <c r="C72" s="91">
        <f>SUM(C68:C69)</f>
        <v>27684</v>
      </c>
      <c r="D72" s="91">
        <f>SUM(D68:D71)</f>
        <v>23947</v>
      </c>
      <c r="E72" s="91">
        <f>SUM(E68:E71)</f>
        <v>23947</v>
      </c>
      <c r="F72" s="159">
        <f aca="true" t="shared" si="1" ref="F72:F134">E72/D72*100</f>
        <v>100</v>
      </c>
      <c r="L72" s="12"/>
    </row>
    <row r="73" spans="1:12" s="10" customFormat="1" ht="31.5">
      <c r="A73" s="96" t="s">
        <v>151</v>
      </c>
      <c r="B73" s="17">
        <v>2</v>
      </c>
      <c r="C73" s="91"/>
      <c r="D73" s="91">
        <v>4540</v>
      </c>
      <c r="E73" s="91">
        <v>4540</v>
      </c>
      <c r="F73" s="159">
        <f t="shared" si="1"/>
        <v>100</v>
      </c>
      <c r="L73" s="12"/>
    </row>
    <row r="74" spans="1:12" s="10" customFormat="1" ht="15.75">
      <c r="A74" s="96" t="s">
        <v>242</v>
      </c>
      <c r="B74" s="111">
        <v>2</v>
      </c>
      <c r="C74" s="91">
        <v>-46</v>
      </c>
      <c r="D74" s="91">
        <v>-46</v>
      </c>
      <c r="E74" s="91">
        <v>-46</v>
      </c>
      <c r="F74" s="159">
        <f t="shared" si="1"/>
        <v>100</v>
      </c>
      <c r="L74" s="12"/>
    </row>
    <row r="75" spans="1:12" s="10" customFormat="1" ht="15.75">
      <c r="A75" s="96" t="s">
        <v>559</v>
      </c>
      <c r="B75" s="111">
        <v>2</v>
      </c>
      <c r="C75" s="91">
        <v>160</v>
      </c>
      <c r="D75" s="91">
        <v>160</v>
      </c>
      <c r="E75" s="91">
        <v>160</v>
      </c>
      <c r="F75" s="159">
        <f t="shared" si="1"/>
        <v>100</v>
      </c>
      <c r="L75" s="12"/>
    </row>
    <row r="76" spans="1:12" s="10" customFormat="1" ht="15.75">
      <c r="A76" s="96" t="s">
        <v>243</v>
      </c>
      <c r="B76" s="111">
        <v>2</v>
      </c>
      <c r="C76" s="91">
        <v>-25</v>
      </c>
      <c r="D76" s="91">
        <v>-25</v>
      </c>
      <c r="E76" s="91">
        <v>-25</v>
      </c>
      <c r="F76" s="159">
        <f t="shared" si="1"/>
        <v>100</v>
      </c>
      <c r="L76" s="12"/>
    </row>
    <row r="77" spans="1:12" s="10" customFormat="1" ht="15.75">
      <c r="A77" s="96" t="s">
        <v>560</v>
      </c>
      <c r="B77" s="111">
        <v>2</v>
      </c>
      <c r="C77" s="91">
        <v>66</v>
      </c>
      <c r="D77" s="91">
        <v>66</v>
      </c>
      <c r="E77" s="91">
        <v>66</v>
      </c>
      <c r="F77" s="159">
        <f t="shared" si="1"/>
        <v>100</v>
      </c>
      <c r="L77" s="12"/>
    </row>
    <row r="78" spans="1:12" s="10" customFormat="1" ht="15.75">
      <c r="A78" s="96" t="s">
        <v>244</v>
      </c>
      <c r="B78" s="111">
        <v>2</v>
      </c>
      <c r="C78" s="91">
        <v>-150</v>
      </c>
      <c r="D78" s="91">
        <v>-150</v>
      </c>
      <c r="E78" s="91">
        <v>-150</v>
      </c>
      <c r="F78" s="159">
        <f t="shared" si="1"/>
        <v>100</v>
      </c>
      <c r="L78" s="12"/>
    </row>
    <row r="79" spans="1:12" s="10" customFormat="1" ht="15.75">
      <c r="A79" s="96" t="s">
        <v>561</v>
      </c>
      <c r="B79" s="111">
        <v>2</v>
      </c>
      <c r="C79" s="91">
        <v>314</v>
      </c>
      <c r="D79" s="91">
        <v>314</v>
      </c>
      <c r="E79" s="91">
        <v>314</v>
      </c>
      <c r="F79" s="159">
        <f t="shared" si="1"/>
        <v>100</v>
      </c>
      <c r="L79" s="12"/>
    </row>
    <row r="80" spans="1:12" s="10" customFormat="1" ht="15.75">
      <c r="A80" s="65" t="s">
        <v>690</v>
      </c>
      <c r="B80" s="111">
        <v>2</v>
      </c>
      <c r="C80" s="91"/>
      <c r="D80" s="91"/>
      <c r="E80" s="91">
        <v>35</v>
      </c>
      <c r="F80" s="159"/>
      <c r="L80" s="12"/>
    </row>
    <row r="81" spans="1:12" s="10" customFormat="1" ht="15.75">
      <c r="A81" s="96" t="s">
        <v>562</v>
      </c>
      <c r="B81" s="17">
        <v>2</v>
      </c>
      <c r="C81" s="91">
        <v>48</v>
      </c>
      <c r="D81" s="91">
        <v>48</v>
      </c>
      <c r="E81" s="91">
        <v>48</v>
      </c>
      <c r="F81" s="159">
        <f t="shared" si="1"/>
        <v>100</v>
      </c>
      <c r="L81" s="12"/>
    </row>
    <row r="82" spans="1:12" s="10" customFormat="1" ht="15.75" hidden="1">
      <c r="A82" s="96" t="s">
        <v>138</v>
      </c>
      <c r="B82" s="17"/>
      <c r="C82" s="91"/>
      <c r="D82" s="91"/>
      <c r="E82" s="91"/>
      <c r="F82" s="159" t="e">
        <f t="shared" si="1"/>
        <v>#DIV/0!</v>
      </c>
      <c r="L82" s="12"/>
    </row>
    <row r="83" spans="1:12" s="10" customFormat="1" ht="31.5">
      <c r="A83" s="118" t="s">
        <v>188</v>
      </c>
      <c r="B83" s="17"/>
      <c r="C83" s="91">
        <f>SUM(C73:C82)</f>
        <v>367</v>
      </c>
      <c r="D83" s="91">
        <f>SUM(D73:D82)</f>
        <v>4907</v>
      </c>
      <c r="E83" s="91">
        <f>SUM(E73:E82)</f>
        <v>4942</v>
      </c>
      <c r="F83" s="159">
        <f t="shared" si="1"/>
        <v>100.7132667617689</v>
      </c>
      <c r="L83" s="12"/>
    </row>
    <row r="84" spans="1:12" s="10" customFormat="1" ht="15.75" hidden="1">
      <c r="A84" s="96" t="s">
        <v>168</v>
      </c>
      <c r="B84" s="111">
        <v>2</v>
      </c>
      <c r="C84" s="91"/>
      <c r="D84" s="91"/>
      <c r="E84" s="91"/>
      <c r="F84" s="159" t="e">
        <f t="shared" si="1"/>
        <v>#DIV/0!</v>
      </c>
      <c r="L84" s="12"/>
    </row>
    <row r="85" spans="1:12" s="10" customFormat="1" ht="15.75" hidden="1">
      <c r="A85" s="96" t="s">
        <v>239</v>
      </c>
      <c r="B85" s="111">
        <v>2</v>
      </c>
      <c r="C85" s="91"/>
      <c r="D85" s="91"/>
      <c r="E85" s="91"/>
      <c r="F85" s="159" t="e">
        <f t="shared" si="1"/>
        <v>#DIV/0!</v>
      </c>
      <c r="L85" s="12"/>
    </row>
    <row r="86" spans="1:12" s="10" customFormat="1" ht="15.75" hidden="1">
      <c r="A86" s="96" t="s">
        <v>240</v>
      </c>
      <c r="B86" s="111">
        <v>2</v>
      </c>
      <c r="C86" s="91"/>
      <c r="D86" s="91"/>
      <c r="E86" s="91"/>
      <c r="F86" s="159" t="e">
        <f t="shared" si="1"/>
        <v>#DIV/0!</v>
      </c>
      <c r="L86" s="12"/>
    </row>
    <row r="87" spans="1:12" s="10" customFormat="1" ht="15.75" hidden="1">
      <c r="A87" s="96" t="s">
        <v>241</v>
      </c>
      <c r="B87" s="111">
        <v>2</v>
      </c>
      <c r="C87" s="91"/>
      <c r="D87" s="91"/>
      <c r="E87" s="91"/>
      <c r="F87" s="159" t="e">
        <f t="shared" si="1"/>
        <v>#DIV/0!</v>
      </c>
      <c r="L87" s="12"/>
    </row>
    <row r="88" spans="1:12" s="10" customFormat="1" ht="15.75" hidden="1">
      <c r="A88" s="96" t="s">
        <v>172</v>
      </c>
      <c r="B88" s="111">
        <v>2</v>
      </c>
      <c r="C88" s="91"/>
      <c r="D88" s="91"/>
      <c r="E88" s="91"/>
      <c r="F88" s="159" t="e">
        <f t="shared" si="1"/>
        <v>#DIV/0!</v>
      </c>
      <c r="L88" s="12"/>
    </row>
    <row r="89" spans="1:12" s="10" customFormat="1" ht="15.75" hidden="1">
      <c r="A89" s="96" t="s">
        <v>245</v>
      </c>
      <c r="B89" s="111">
        <v>2</v>
      </c>
      <c r="C89" s="91"/>
      <c r="D89" s="91"/>
      <c r="E89" s="91"/>
      <c r="F89" s="159" t="e">
        <f t="shared" si="1"/>
        <v>#DIV/0!</v>
      </c>
      <c r="L89" s="12"/>
    </row>
    <row r="90" spans="1:12" s="10" customFormat="1" ht="15.75" hidden="1">
      <c r="A90" s="96" t="s">
        <v>247</v>
      </c>
      <c r="B90" s="17">
        <v>2</v>
      </c>
      <c r="C90" s="91"/>
      <c r="D90" s="91"/>
      <c r="E90" s="91"/>
      <c r="F90" s="159" t="e">
        <f t="shared" si="1"/>
        <v>#DIV/0!</v>
      </c>
      <c r="L90" s="12"/>
    </row>
    <row r="91" spans="1:12" s="10" customFormat="1" ht="15.75" hidden="1">
      <c r="A91" s="96" t="s">
        <v>246</v>
      </c>
      <c r="B91" s="17">
        <v>2</v>
      </c>
      <c r="C91" s="91"/>
      <c r="D91" s="91"/>
      <c r="E91" s="91"/>
      <c r="F91" s="159" t="e">
        <f t="shared" si="1"/>
        <v>#DIV/0!</v>
      </c>
      <c r="L91" s="12"/>
    </row>
    <row r="92" spans="1:12" s="10" customFormat="1" ht="15.75" hidden="1">
      <c r="A92" s="96" t="s">
        <v>138</v>
      </c>
      <c r="B92" s="17"/>
      <c r="C92" s="91"/>
      <c r="D92" s="91"/>
      <c r="E92" s="91"/>
      <c r="F92" s="159" t="e">
        <f t="shared" si="1"/>
        <v>#DIV/0!</v>
      </c>
      <c r="L92" s="12"/>
    </row>
    <row r="93" spans="1:12" s="10" customFormat="1" ht="15.75" hidden="1">
      <c r="A93" s="96" t="s">
        <v>138</v>
      </c>
      <c r="B93" s="17"/>
      <c r="C93" s="91"/>
      <c r="D93" s="91"/>
      <c r="E93" s="91"/>
      <c r="F93" s="159" t="e">
        <f t="shared" si="1"/>
        <v>#DIV/0!</v>
      </c>
      <c r="L93" s="12"/>
    </row>
    <row r="94" spans="1:12" s="10" customFormat="1" ht="15.75" hidden="1">
      <c r="A94" s="118" t="s">
        <v>355</v>
      </c>
      <c r="B94" s="17"/>
      <c r="C94" s="91">
        <f>SUM(C84:C93)</f>
        <v>0</v>
      </c>
      <c r="D94" s="91">
        <f>SUM(D84:D93)</f>
        <v>0</v>
      </c>
      <c r="E94" s="91">
        <f>SUM(E84:E93)</f>
        <v>0</v>
      </c>
      <c r="F94" s="159" t="e">
        <f t="shared" si="1"/>
        <v>#DIV/0!</v>
      </c>
      <c r="L94" s="12"/>
    </row>
    <row r="95" spans="1:12" s="10" customFormat="1" ht="15.75" hidden="1">
      <c r="A95" s="65"/>
      <c r="B95" s="17"/>
      <c r="C95" s="91"/>
      <c r="D95" s="91"/>
      <c r="E95" s="91"/>
      <c r="F95" s="159" t="e">
        <f t="shared" si="1"/>
        <v>#DIV/0!</v>
      </c>
      <c r="L95" s="12"/>
    </row>
    <row r="96" spans="1:12" s="10" customFormat="1" ht="15.75" hidden="1">
      <c r="A96" s="65"/>
      <c r="B96" s="17"/>
      <c r="C96" s="91"/>
      <c r="D96" s="91"/>
      <c r="E96" s="91"/>
      <c r="F96" s="159" t="e">
        <f t="shared" si="1"/>
        <v>#DIV/0!</v>
      </c>
      <c r="L96" s="12"/>
    </row>
    <row r="97" spans="1:12" s="10" customFormat="1" ht="31.5">
      <c r="A97" s="119" t="s">
        <v>356</v>
      </c>
      <c r="B97" s="17"/>
      <c r="C97" s="91">
        <f>C59+C61+C63+C67+C72+C83+C94</f>
        <v>33728</v>
      </c>
      <c r="D97" s="91">
        <f>D59+D61+D63+D67+D72+D83+D94</f>
        <v>33220</v>
      </c>
      <c r="E97" s="91">
        <f>E59+E61+E63+E67+E72+E83+E94</f>
        <v>33244</v>
      </c>
      <c r="F97" s="159">
        <f t="shared" si="1"/>
        <v>100.07224563515955</v>
      </c>
      <c r="H97" s="10">
        <v>33063594</v>
      </c>
      <c r="L97" s="12"/>
    </row>
    <row r="98" spans="1:12" s="10" customFormat="1" ht="31.5">
      <c r="A98" s="44" t="s">
        <v>325</v>
      </c>
      <c r="B98" s="111"/>
      <c r="C98" s="93">
        <f>SUM(C99:C99:C101)</f>
        <v>173208</v>
      </c>
      <c r="D98" s="93">
        <f>SUM(D99:D99:D101)</f>
        <v>184003</v>
      </c>
      <c r="E98" s="93">
        <f>SUM(E99:E99:E101)</f>
        <v>184027</v>
      </c>
      <c r="F98" s="159">
        <f t="shared" si="1"/>
        <v>100.01304326559892</v>
      </c>
      <c r="L98" s="12"/>
    </row>
    <row r="99" spans="1:12" s="10" customFormat="1" ht="15.75">
      <c r="A99" s="96" t="s">
        <v>489</v>
      </c>
      <c r="B99" s="109">
        <v>1</v>
      </c>
      <c r="C99" s="91">
        <f>SUMIF($B$6:$B$98,"1",C$6:C$98)</f>
        <v>0</v>
      </c>
      <c r="D99" s="91">
        <f>SUMIF($B$6:$B$98,"1",D$6:D$98)</f>
        <v>0</v>
      </c>
      <c r="E99" s="91">
        <f>SUMIF($B$6:$B$98,"1",E$6:E$98)</f>
        <v>0</v>
      </c>
      <c r="F99" s="159"/>
      <c r="L99" s="12"/>
    </row>
    <row r="100" spans="1:12" s="10" customFormat="1" ht="15.75">
      <c r="A100" s="96" t="s">
        <v>289</v>
      </c>
      <c r="B100" s="109">
        <v>2</v>
      </c>
      <c r="C100" s="91">
        <f>SUMIF($B$6:$B$98,"2",C$6:C$98)</f>
        <v>173208</v>
      </c>
      <c r="D100" s="91">
        <f>SUMIF($B$6:$B$98,"2",D$6:D$98)</f>
        <v>184003</v>
      </c>
      <c r="E100" s="91">
        <f>SUMIF($B$6:$B$98,"2",E$6:E$98)</f>
        <v>184027</v>
      </c>
      <c r="F100" s="159">
        <f t="shared" si="1"/>
        <v>100.01304326559892</v>
      </c>
      <c r="L100" s="12"/>
    </row>
    <row r="101" spans="1:12" s="10" customFormat="1" ht="15.75">
      <c r="A101" s="96" t="s">
        <v>145</v>
      </c>
      <c r="B101" s="109">
        <v>3</v>
      </c>
      <c r="C101" s="91">
        <f>SUMIF($B$6:$B$98,"3",C$6:C$98)</f>
        <v>0</v>
      </c>
      <c r="D101" s="91">
        <f>SUMIF($B$6:$B$98,"3",D$6:D$98)</f>
        <v>0</v>
      </c>
      <c r="E101" s="91">
        <f>SUMIF($B$6:$B$98,"3",E$6:E$98)</f>
        <v>0</v>
      </c>
      <c r="F101" s="159"/>
      <c r="L101" s="12"/>
    </row>
    <row r="102" spans="1:12" s="10" customFormat="1" ht="31.5">
      <c r="A102" s="69" t="s">
        <v>357</v>
      </c>
      <c r="B102" s="17"/>
      <c r="C102" s="93"/>
      <c r="D102" s="93"/>
      <c r="E102" s="93"/>
      <c r="F102" s="159"/>
      <c r="L102" s="12"/>
    </row>
    <row r="103" spans="1:12" s="10" customFormat="1" ht="15.75">
      <c r="A103" s="96" t="s">
        <v>569</v>
      </c>
      <c r="B103" s="17">
        <v>2</v>
      </c>
      <c r="C103" s="91">
        <v>2604</v>
      </c>
      <c r="D103" s="91">
        <v>2435</v>
      </c>
      <c r="E103" s="91">
        <v>2435</v>
      </c>
      <c r="F103" s="159">
        <f t="shared" si="1"/>
        <v>100</v>
      </c>
      <c r="L103" s="12"/>
    </row>
    <row r="104" spans="1:12" s="10" customFormat="1" ht="15.75">
      <c r="A104" s="96" t="s">
        <v>570</v>
      </c>
      <c r="B104" s="17">
        <v>2</v>
      </c>
      <c r="C104" s="91">
        <v>132064</v>
      </c>
      <c r="D104" s="91">
        <v>131032</v>
      </c>
      <c r="E104" s="91">
        <v>131032</v>
      </c>
      <c r="F104" s="159">
        <f t="shared" si="1"/>
        <v>100</v>
      </c>
      <c r="L104" s="12"/>
    </row>
    <row r="105" spans="1:12" s="10" customFormat="1" ht="15.75" hidden="1">
      <c r="A105" s="96" t="s">
        <v>570</v>
      </c>
      <c r="B105" s="17">
        <v>2</v>
      </c>
      <c r="C105" s="91"/>
      <c r="D105" s="91"/>
      <c r="E105" s="91"/>
      <c r="F105" s="159" t="e">
        <f t="shared" si="1"/>
        <v>#DIV/0!</v>
      </c>
      <c r="L105" s="12"/>
    </row>
    <row r="106" spans="1:12" s="10" customFormat="1" ht="15.75" hidden="1">
      <c r="A106" s="96" t="s">
        <v>570</v>
      </c>
      <c r="B106" s="17">
        <v>2</v>
      </c>
      <c r="C106" s="91"/>
      <c r="D106" s="91"/>
      <c r="E106" s="91"/>
      <c r="F106" s="159" t="e">
        <f t="shared" si="1"/>
        <v>#DIV/0!</v>
      </c>
      <c r="L106" s="12"/>
    </row>
    <row r="107" spans="1:12" s="10" customFormat="1" ht="15.75" hidden="1">
      <c r="A107" s="96" t="s">
        <v>570</v>
      </c>
      <c r="B107" s="17">
        <v>2</v>
      </c>
      <c r="C107" s="91"/>
      <c r="D107" s="91"/>
      <c r="E107" s="91"/>
      <c r="F107" s="159" t="e">
        <f t="shared" si="1"/>
        <v>#DIV/0!</v>
      </c>
      <c r="L107" s="12"/>
    </row>
    <row r="108" spans="1:12" s="10" customFormat="1" ht="15.75" hidden="1">
      <c r="A108" s="96" t="s">
        <v>570</v>
      </c>
      <c r="B108" s="17">
        <v>2</v>
      </c>
      <c r="C108" s="91"/>
      <c r="D108" s="91"/>
      <c r="E108" s="91"/>
      <c r="F108" s="159" t="e">
        <f t="shared" si="1"/>
        <v>#DIV/0!</v>
      </c>
      <c r="L108" s="12"/>
    </row>
    <row r="109" spans="1:12" s="10" customFormat="1" ht="15.75" hidden="1">
      <c r="A109" s="96" t="s">
        <v>570</v>
      </c>
      <c r="B109" s="17">
        <v>2</v>
      </c>
      <c r="C109" s="91"/>
      <c r="D109" s="91"/>
      <c r="E109" s="91"/>
      <c r="F109" s="159" t="e">
        <f t="shared" si="1"/>
        <v>#DIV/0!</v>
      </c>
      <c r="L109" s="12"/>
    </row>
    <row r="110" spans="1:12" s="10" customFormat="1" ht="15.75" hidden="1">
      <c r="A110" s="96" t="s">
        <v>570</v>
      </c>
      <c r="B110" s="17">
        <v>2</v>
      </c>
      <c r="C110" s="91"/>
      <c r="D110" s="91"/>
      <c r="E110" s="91"/>
      <c r="F110" s="159" t="e">
        <f t="shared" si="1"/>
        <v>#DIV/0!</v>
      </c>
      <c r="L110" s="12"/>
    </row>
    <row r="111" spans="1:12" s="10" customFormat="1" ht="15.75">
      <c r="A111" s="96" t="s">
        <v>726</v>
      </c>
      <c r="B111" s="17">
        <v>2</v>
      </c>
      <c r="C111" s="91"/>
      <c r="D111" s="91">
        <v>280</v>
      </c>
      <c r="E111" s="91">
        <v>280</v>
      </c>
      <c r="F111" s="159">
        <f t="shared" si="1"/>
        <v>100</v>
      </c>
      <c r="L111" s="12"/>
    </row>
    <row r="112" spans="1:12" s="10" customFormat="1" ht="31.5">
      <c r="A112" s="118" t="s">
        <v>359</v>
      </c>
      <c r="B112" s="17"/>
      <c r="C112" s="91">
        <f>SUM(C103:C110)</f>
        <v>134668</v>
      </c>
      <c r="D112" s="91">
        <f>SUM(D103:D111)</f>
        <v>133747</v>
      </c>
      <c r="E112" s="91">
        <f>SUM(E103:E111)</f>
        <v>133747</v>
      </c>
      <c r="F112" s="159">
        <f t="shared" si="1"/>
        <v>100</v>
      </c>
      <c r="L112" s="12"/>
    </row>
    <row r="113" spans="1:12" s="10" customFormat="1" ht="15.75" hidden="1">
      <c r="A113" s="96" t="s">
        <v>360</v>
      </c>
      <c r="B113" s="17"/>
      <c r="C113" s="91"/>
      <c r="D113" s="91"/>
      <c r="E113" s="91"/>
      <c r="F113" s="159" t="e">
        <f t="shared" si="1"/>
        <v>#DIV/0!</v>
      </c>
      <c r="L113" s="12"/>
    </row>
    <row r="114" spans="1:12" s="10" customFormat="1" ht="15.75" hidden="1">
      <c r="A114" s="96" t="s">
        <v>360</v>
      </c>
      <c r="B114" s="17"/>
      <c r="C114" s="91"/>
      <c r="D114" s="91"/>
      <c r="E114" s="91"/>
      <c r="F114" s="159" t="e">
        <f t="shared" si="1"/>
        <v>#DIV/0!</v>
      </c>
      <c r="L114" s="12"/>
    </row>
    <row r="115" spans="1:12" s="10" customFormat="1" ht="15.75" hidden="1">
      <c r="A115" s="118" t="s">
        <v>361</v>
      </c>
      <c r="B115" s="17"/>
      <c r="C115" s="91">
        <f>SUM(C113:C114)</f>
        <v>0</v>
      </c>
      <c r="D115" s="91">
        <f>SUM(D113:D114)</f>
        <v>0</v>
      </c>
      <c r="E115" s="91">
        <f>SUM(E113:E114)</f>
        <v>0</v>
      </c>
      <c r="F115" s="159" t="e">
        <f t="shared" si="1"/>
        <v>#DIV/0!</v>
      </c>
      <c r="L115" s="12"/>
    </row>
    <row r="116" spans="1:12" s="10" customFormat="1" ht="31.5">
      <c r="A116" s="119" t="s">
        <v>362</v>
      </c>
      <c r="B116" s="17"/>
      <c r="C116" s="91">
        <f>C112+C115</f>
        <v>134668</v>
      </c>
      <c r="D116" s="91">
        <f>D112+D115</f>
        <v>133747</v>
      </c>
      <c r="E116" s="91">
        <f>E112+E115</f>
        <v>133747</v>
      </c>
      <c r="F116" s="159">
        <f t="shared" si="1"/>
        <v>100</v>
      </c>
      <c r="L116" s="12"/>
    </row>
    <row r="117" spans="1:12" s="10" customFormat="1" ht="15.75" hidden="1">
      <c r="A117" s="65"/>
      <c r="B117" s="17"/>
      <c r="C117" s="91"/>
      <c r="D117" s="91"/>
      <c r="E117" s="91"/>
      <c r="F117" s="159" t="e">
        <f t="shared" si="1"/>
        <v>#DIV/0!</v>
      </c>
      <c r="L117" s="12"/>
    </row>
    <row r="118" spans="1:12" s="10" customFormat="1" ht="31.5" hidden="1">
      <c r="A118" s="65" t="s">
        <v>363</v>
      </c>
      <c r="B118" s="17"/>
      <c r="C118" s="91"/>
      <c r="D118" s="91"/>
      <c r="E118" s="91"/>
      <c r="F118" s="159" t="e">
        <f t="shared" si="1"/>
        <v>#DIV/0!</v>
      </c>
      <c r="L118" s="12"/>
    </row>
    <row r="119" spans="1:12" s="10" customFormat="1" ht="15.75" hidden="1">
      <c r="A119" s="65"/>
      <c r="B119" s="17"/>
      <c r="C119" s="91"/>
      <c r="D119" s="91"/>
      <c r="E119" s="91"/>
      <c r="F119" s="159" t="e">
        <f t="shared" si="1"/>
        <v>#DIV/0!</v>
      </c>
      <c r="L119" s="12"/>
    </row>
    <row r="120" spans="1:12" s="10" customFormat="1" ht="31.5" hidden="1">
      <c r="A120" s="65" t="s">
        <v>364</v>
      </c>
      <c r="B120" s="17"/>
      <c r="C120" s="91"/>
      <c r="D120" s="91"/>
      <c r="E120" s="91"/>
      <c r="F120" s="159" t="e">
        <f t="shared" si="1"/>
        <v>#DIV/0!</v>
      </c>
      <c r="L120" s="12"/>
    </row>
    <row r="121" spans="1:12" s="10" customFormat="1" ht="15.75" hidden="1">
      <c r="A121" s="65"/>
      <c r="B121" s="17"/>
      <c r="C121" s="91"/>
      <c r="D121" s="91"/>
      <c r="E121" s="91"/>
      <c r="F121" s="159" t="e">
        <f t="shared" si="1"/>
        <v>#DIV/0!</v>
      </c>
      <c r="L121" s="12"/>
    </row>
    <row r="122" spans="1:12" s="10" customFormat="1" ht="31.5" hidden="1">
      <c r="A122" s="65" t="s">
        <v>365</v>
      </c>
      <c r="B122" s="17"/>
      <c r="C122" s="91"/>
      <c r="D122" s="91"/>
      <c r="E122" s="91"/>
      <c r="F122" s="159" t="e">
        <f t="shared" si="1"/>
        <v>#DIV/0!</v>
      </c>
      <c r="L122" s="12"/>
    </row>
    <row r="123" spans="1:12" s="10" customFormat="1" ht="15.75">
      <c r="A123" s="96" t="s">
        <v>576</v>
      </c>
      <c r="B123" s="17">
        <v>2</v>
      </c>
      <c r="C123" s="91">
        <v>2831</v>
      </c>
      <c r="D123" s="91">
        <v>2831</v>
      </c>
      <c r="E123" s="91">
        <v>2831</v>
      </c>
      <c r="F123" s="159">
        <f t="shared" si="1"/>
        <v>100</v>
      </c>
      <c r="L123" s="12"/>
    </row>
    <row r="124" spans="1:12" s="10" customFormat="1" ht="31.5">
      <c r="A124" s="118" t="s">
        <v>563</v>
      </c>
      <c r="B124" s="17"/>
      <c r="C124" s="91">
        <f>SUM(C123)</f>
        <v>2831</v>
      </c>
      <c r="D124" s="91">
        <f>SUM(D123)</f>
        <v>2831</v>
      </c>
      <c r="E124" s="91">
        <f>SUM(E123)</f>
        <v>2831</v>
      </c>
      <c r="F124" s="159">
        <f t="shared" si="1"/>
        <v>100</v>
      </c>
      <c r="L124" s="12"/>
    </row>
    <row r="125" spans="1:12" s="10" customFormat="1" ht="15.75">
      <c r="A125" s="96" t="s">
        <v>575</v>
      </c>
      <c r="B125" s="17">
        <v>2</v>
      </c>
      <c r="C125" s="91">
        <v>6254</v>
      </c>
      <c r="D125" s="91">
        <v>1500</v>
      </c>
      <c r="E125" s="91">
        <v>750</v>
      </c>
      <c r="F125" s="159">
        <f t="shared" si="1"/>
        <v>50</v>
      </c>
      <c r="L125" s="12"/>
    </row>
    <row r="126" spans="1:12" s="10" customFormat="1" ht="15.75">
      <c r="A126" s="138" t="s">
        <v>187</v>
      </c>
      <c r="B126" s="17"/>
      <c r="C126" s="91">
        <f>SUM(C125)</f>
        <v>6254</v>
      </c>
      <c r="D126" s="91">
        <f>SUM(D125)</f>
        <v>1500</v>
      </c>
      <c r="E126" s="91">
        <f>SUM(E125)</f>
        <v>750</v>
      </c>
      <c r="F126" s="159">
        <f t="shared" si="1"/>
        <v>50</v>
      </c>
      <c r="L126" s="12"/>
    </row>
    <row r="127" spans="1:12" s="10" customFormat="1" ht="15.75">
      <c r="A127" s="96" t="s">
        <v>574</v>
      </c>
      <c r="B127" s="17">
        <v>2</v>
      </c>
      <c r="C127" s="91">
        <v>3000</v>
      </c>
      <c r="D127" s="91">
        <v>3000</v>
      </c>
      <c r="E127" s="91"/>
      <c r="F127" s="159">
        <f t="shared" si="1"/>
        <v>0</v>
      </c>
      <c r="L127" s="12"/>
    </row>
    <row r="128" spans="1:12" s="10" customFormat="1" ht="15.75">
      <c r="A128" s="138" t="s">
        <v>573</v>
      </c>
      <c r="B128" s="17"/>
      <c r="C128" s="91">
        <f>SUM(C127)</f>
        <v>3000</v>
      </c>
      <c r="D128" s="91">
        <f>SUM(D127)</f>
        <v>3000</v>
      </c>
      <c r="E128" s="91">
        <f>SUM(E127)</f>
        <v>0</v>
      </c>
      <c r="F128" s="159">
        <f t="shared" si="1"/>
        <v>0</v>
      </c>
      <c r="L128" s="12"/>
    </row>
    <row r="129" spans="1:12" s="10" customFormat="1" ht="15.75">
      <c r="A129" s="96" t="s">
        <v>571</v>
      </c>
      <c r="B129" s="17">
        <v>2</v>
      </c>
      <c r="C129" s="91">
        <v>865</v>
      </c>
      <c r="D129" s="91">
        <v>865</v>
      </c>
      <c r="E129" s="91">
        <v>865</v>
      </c>
      <c r="F129" s="159">
        <f t="shared" si="1"/>
        <v>100</v>
      </c>
      <c r="L129" s="12"/>
    </row>
    <row r="130" spans="1:12" s="10" customFormat="1" ht="15.75">
      <c r="A130" s="138" t="s">
        <v>572</v>
      </c>
      <c r="B130" s="17"/>
      <c r="C130" s="91">
        <f>SUM(C129)</f>
        <v>865</v>
      </c>
      <c r="D130" s="91">
        <f>SUM(D129)</f>
        <v>865</v>
      </c>
      <c r="E130" s="91">
        <f>SUM(E129)</f>
        <v>865</v>
      </c>
      <c r="F130" s="159">
        <f t="shared" si="1"/>
        <v>100</v>
      </c>
      <c r="L130" s="12"/>
    </row>
    <row r="131" spans="1:12" s="10" customFormat="1" ht="31.5">
      <c r="A131" s="65" t="s">
        <v>366</v>
      </c>
      <c r="B131" s="17"/>
      <c r="C131" s="91">
        <f>C130+C128+C124+C126</f>
        <v>12950</v>
      </c>
      <c r="D131" s="91">
        <f>D130+D128+D124+D126</f>
        <v>8196</v>
      </c>
      <c r="E131" s="91">
        <f>E130+E128+E124+E126</f>
        <v>4446</v>
      </c>
      <c r="F131" s="159">
        <f t="shared" si="1"/>
        <v>54.24597364568082</v>
      </c>
      <c r="L131" s="12"/>
    </row>
    <row r="132" spans="1:12" s="10" customFormat="1" ht="31.5">
      <c r="A132" s="44" t="s">
        <v>357</v>
      </c>
      <c r="B132" s="111"/>
      <c r="C132" s="93">
        <f>SUM(C133:C133:C135)</f>
        <v>147618</v>
      </c>
      <c r="D132" s="93">
        <f>SUM(D133:D133:D135)</f>
        <v>141943</v>
      </c>
      <c r="E132" s="93">
        <f>SUM(E133:E133:E135)</f>
        <v>138193</v>
      </c>
      <c r="F132" s="159">
        <f t="shared" si="1"/>
        <v>97.35809444636227</v>
      </c>
      <c r="L132" s="12"/>
    </row>
    <row r="133" spans="1:12" s="10" customFormat="1" ht="15.75">
      <c r="A133" s="96" t="s">
        <v>489</v>
      </c>
      <c r="B133" s="109">
        <v>1</v>
      </c>
      <c r="C133" s="91">
        <f>SUMIF($B$102:$B$132,"1",C$102:C$132)</f>
        <v>0</v>
      </c>
      <c r="D133" s="91">
        <f>SUMIF($B$102:$B$132,"1",D$102:D$132)</f>
        <v>0</v>
      </c>
      <c r="E133" s="91">
        <f>SUMIF($B$102:$B$132,"1",E$102:E$132)</f>
        <v>0</v>
      </c>
      <c r="F133" s="159"/>
      <c r="L133" s="12"/>
    </row>
    <row r="134" spans="1:12" s="10" customFormat="1" ht="15.75">
      <c r="A134" s="96" t="s">
        <v>289</v>
      </c>
      <c r="B134" s="109">
        <v>2</v>
      </c>
      <c r="C134" s="91">
        <f>SUMIF($B$102:$B$132,"2",C$102:C$132)</f>
        <v>147618</v>
      </c>
      <c r="D134" s="91">
        <f>SUMIF($B$102:$B$132,"2",D$102:D$132)</f>
        <v>141943</v>
      </c>
      <c r="E134" s="91">
        <f>SUMIF($B$102:$B$132,"2",E$102:E$132)</f>
        <v>138193</v>
      </c>
      <c r="F134" s="159">
        <f t="shared" si="1"/>
        <v>97.35809444636227</v>
      </c>
      <c r="L134" s="12"/>
    </row>
    <row r="135" spans="1:12" s="10" customFormat="1" ht="15.75">
      <c r="A135" s="96" t="s">
        <v>145</v>
      </c>
      <c r="B135" s="109">
        <v>3</v>
      </c>
      <c r="C135" s="91">
        <f>SUMIF($B$102:$B$132,"3",C$102:C$132)</f>
        <v>0</v>
      </c>
      <c r="D135" s="91">
        <f>SUMIF($B$102:$B$132,"3",D$102:D$132)</f>
        <v>0</v>
      </c>
      <c r="E135" s="91">
        <f>SUMIF($B$102:$B$132,"3",E$102:E$132)</f>
        <v>0</v>
      </c>
      <c r="F135" s="159"/>
      <c r="L135" s="12"/>
    </row>
    <row r="136" spans="1:12" s="10" customFormat="1" ht="15.75">
      <c r="A136" s="69" t="s">
        <v>368</v>
      </c>
      <c r="B136" s="17"/>
      <c r="C136" s="93"/>
      <c r="D136" s="93"/>
      <c r="E136" s="93"/>
      <c r="F136" s="159"/>
      <c r="L136" s="12"/>
    </row>
    <row r="137" spans="1:12" s="10" customFormat="1" ht="31.5" hidden="1">
      <c r="A137" s="96" t="s">
        <v>370</v>
      </c>
      <c r="B137" s="17">
        <v>2</v>
      </c>
      <c r="C137" s="91"/>
      <c r="D137" s="91"/>
      <c r="E137" s="91"/>
      <c r="F137" s="159" t="e">
        <f aca="true" t="shared" si="2" ref="F137:F199">E137/D137*100</f>
        <v>#DIV/0!</v>
      </c>
      <c r="L137" s="12"/>
    </row>
    <row r="138" spans="1:12" s="10" customFormat="1" ht="15.75" hidden="1">
      <c r="A138" s="119" t="s">
        <v>369</v>
      </c>
      <c r="B138" s="17"/>
      <c r="C138" s="91">
        <f>SUM(C137)</f>
        <v>0</v>
      </c>
      <c r="D138" s="91">
        <f>SUM(D137)</f>
        <v>0</v>
      </c>
      <c r="E138" s="91">
        <f>SUM(E137)</f>
        <v>0</v>
      </c>
      <c r="F138" s="159" t="e">
        <f t="shared" si="2"/>
        <v>#DIV/0!</v>
      </c>
      <c r="L138" s="12"/>
    </row>
    <row r="139" spans="1:12" s="10" customFormat="1" ht="15.75" hidden="1">
      <c r="A139" s="96" t="s">
        <v>136</v>
      </c>
      <c r="B139" s="17">
        <v>3</v>
      </c>
      <c r="C139" s="91"/>
      <c r="D139" s="91"/>
      <c r="E139" s="91"/>
      <c r="F139" s="159" t="e">
        <f t="shared" si="2"/>
        <v>#DIV/0!</v>
      </c>
      <c r="L139" s="12"/>
    </row>
    <row r="140" spans="1:12" s="10" customFormat="1" ht="15.75">
      <c r="A140" s="96" t="s">
        <v>135</v>
      </c>
      <c r="B140" s="17">
        <v>3</v>
      </c>
      <c r="C140" s="91">
        <v>846</v>
      </c>
      <c r="D140" s="91">
        <v>846</v>
      </c>
      <c r="E140" s="91">
        <v>681</v>
      </c>
      <c r="F140" s="159">
        <f t="shared" si="2"/>
        <v>80.49645390070921</v>
      </c>
      <c r="L140" s="12"/>
    </row>
    <row r="141" spans="1:12" s="10" customFormat="1" ht="15.75">
      <c r="A141" s="119" t="s">
        <v>371</v>
      </c>
      <c r="B141" s="17"/>
      <c r="C141" s="91">
        <f>SUM(C139:C140)</f>
        <v>846</v>
      </c>
      <c r="D141" s="91">
        <f>SUM(D139:D140)</f>
        <v>846</v>
      </c>
      <c r="E141" s="91">
        <f>SUM(E139:E140)</f>
        <v>681</v>
      </c>
      <c r="F141" s="159">
        <f t="shared" si="2"/>
        <v>80.49645390070921</v>
      </c>
      <c r="L141" s="12"/>
    </row>
    <row r="142" spans="1:12" s="10" customFormat="1" ht="31.5">
      <c r="A142" s="96" t="s">
        <v>372</v>
      </c>
      <c r="B142" s="17">
        <v>3</v>
      </c>
      <c r="C142" s="91">
        <v>11422</v>
      </c>
      <c r="D142" s="91">
        <v>11422</v>
      </c>
      <c r="E142" s="91">
        <v>7317</v>
      </c>
      <c r="F142" s="159">
        <f t="shared" si="2"/>
        <v>64.06058483628087</v>
      </c>
      <c r="L142" s="12"/>
    </row>
    <row r="143" spans="1:12" s="10" customFormat="1" ht="31.5" hidden="1">
      <c r="A143" s="96" t="s">
        <v>373</v>
      </c>
      <c r="B143" s="17">
        <v>3</v>
      </c>
      <c r="C143" s="91"/>
      <c r="D143" s="91"/>
      <c r="E143" s="91"/>
      <c r="F143" s="159" t="e">
        <f t="shared" si="2"/>
        <v>#DIV/0!</v>
      </c>
      <c r="L143" s="12"/>
    </row>
    <row r="144" spans="1:12" s="10" customFormat="1" ht="15.75">
      <c r="A144" s="119" t="s">
        <v>374</v>
      </c>
      <c r="B144" s="17"/>
      <c r="C144" s="91">
        <f>SUM(C142:C143)</f>
        <v>11422</v>
      </c>
      <c r="D144" s="91">
        <f>SUM(D142:D143)</f>
        <v>11422</v>
      </c>
      <c r="E144" s="91">
        <f>SUM(E142:E143)</f>
        <v>7317</v>
      </c>
      <c r="F144" s="159">
        <f t="shared" si="2"/>
        <v>64.06058483628087</v>
      </c>
      <c r="L144" s="12"/>
    </row>
    <row r="145" spans="1:12" s="10" customFormat="1" ht="31.5" hidden="1">
      <c r="A145" s="96" t="s">
        <v>375</v>
      </c>
      <c r="B145" s="17">
        <v>2</v>
      </c>
      <c r="C145" s="91"/>
      <c r="D145" s="91"/>
      <c r="E145" s="91"/>
      <c r="F145" s="159" t="e">
        <f t="shared" si="2"/>
        <v>#DIV/0!</v>
      </c>
      <c r="L145" s="12"/>
    </row>
    <row r="146" spans="1:12" s="10" customFormat="1" ht="31.5">
      <c r="A146" s="96" t="s">
        <v>376</v>
      </c>
      <c r="B146" s="17">
        <v>2</v>
      </c>
      <c r="C146" s="91">
        <v>2685</v>
      </c>
      <c r="D146" s="91">
        <v>2685</v>
      </c>
      <c r="E146" s="91">
        <v>2297</v>
      </c>
      <c r="F146" s="159">
        <f t="shared" si="2"/>
        <v>85.54934823091249</v>
      </c>
      <c r="L146" s="12"/>
    </row>
    <row r="147" spans="1:12" s="10" customFormat="1" ht="15.75">
      <c r="A147" s="96" t="s">
        <v>377</v>
      </c>
      <c r="B147" s="17">
        <v>2</v>
      </c>
      <c r="C147" s="91"/>
      <c r="D147" s="91"/>
      <c r="E147" s="91"/>
      <c r="F147" s="159"/>
      <c r="L147" s="12"/>
    </row>
    <row r="148" spans="1:12" s="10" customFormat="1" ht="15.75">
      <c r="A148" s="65" t="s">
        <v>378</v>
      </c>
      <c r="B148" s="17"/>
      <c r="C148" s="91">
        <f>SUM(C145:C147)</f>
        <v>2685</v>
      </c>
      <c r="D148" s="91">
        <f>SUM(D145:D147)</f>
        <v>2685</v>
      </c>
      <c r="E148" s="91">
        <f>SUM(E145:E147)</f>
        <v>2297</v>
      </c>
      <c r="F148" s="159">
        <f t="shared" si="2"/>
        <v>85.54934823091249</v>
      </c>
      <c r="L148" s="12"/>
    </row>
    <row r="149" spans="1:12" s="10" customFormat="1" ht="15.75">
      <c r="A149" s="96" t="s">
        <v>379</v>
      </c>
      <c r="B149" s="17">
        <v>3</v>
      </c>
      <c r="C149" s="91"/>
      <c r="D149" s="91"/>
      <c r="E149" s="91"/>
      <c r="F149" s="159"/>
      <c r="L149" s="12"/>
    </row>
    <row r="150" spans="1:12" s="10" customFormat="1" ht="15.75">
      <c r="A150" s="96" t="s">
        <v>380</v>
      </c>
      <c r="B150" s="17">
        <v>2</v>
      </c>
      <c r="C150" s="91">
        <v>429</v>
      </c>
      <c r="D150" s="91">
        <v>429</v>
      </c>
      <c r="E150" s="91">
        <v>48</v>
      </c>
      <c r="F150" s="159">
        <f t="shared" si="2"/>
        <v>11.188811188811188</v>
      </c>
      <c r="L150" s="12"/>
    </row>
    <row r="151" spans="1:12" s="10" customFormat="1" ht="31.5">
      <c r="A151" s="119" t="s">
        <v>381</v>
      </c>
      <c r="B151" s="17"/>
      <c r="C151" s="91">
        <f>SUM(C149:C150)</f>
        <v>429</v>
      </c>
      <c r="D151" s="91">
        <f>SUM(D149:D150)</f>
        <v>429</v>
      </c>
      <c r="E151" s="91">
        <f>SUM(E149:E150)</f>
        <v>48</v>
      </c>
      <c r="F151" s="159">
        <f t="shared" si="2"/>
        <v>11.188811188811188</v>
      </c>
      <c r="L151" s="12"/>
    </row>
    <row r="152" spans="1:12" s="10" customFormat="1" ht="15.75">
      <c r="A152" s="96" t="s">
        <v>382</v>
      </c>
      <c r="B152" s="17">
        <v>2</v>
      </c>
      <c r="C152" s="91"/>
      <c r="D152" s="91"/>
      <c r="E152" s="91">
        <v>2</v>
      </c>
      <c r="F152" s="159"/>
      <c r="L152" s="12"/>
    </row>
    <row r="153" spans="1:12" s="10" customFormat="1" ht="15.75" hidden="1">
      <c r="A153" s="96" t="s">
        <v>383</v>
      </c>
      <c r="B153" s="17">
        <v>2</v>
      </c>
      <c r="C153" s="91"/>
      <c r="D153" s="91"/>
      <c r="E153" s="91"/>
      <c r="F153" s="159"/>
      <c r="L153" s="12"/>
    </row>
    <row r="154" spans="1:12" s="10" customFormat="1" ht="15.75" hidden="1">
      <c r="A154" s="96" t="s">
        <v>174</v>
      </c>
      <c r="B154" s="17">
        <v>2</v>
      </c>
      <c r="C154" s="91"/>
      <c r="D154" s="91"/>
      <c r="E154" s="91"/>
      <c r="F154" s="159"/>
      <c r="L154" s="12"/>
    </row>
    <row r="155" spans="1:12" s="10" customFormat="1" ht="15.75" hidden="1">
      <c r="A155" s="96" t="s">
        <v>175</v>
      </c>
      <c r="B155" s="17">
        <v>2</v>
      </c>
      <c r="C155" s="91"/>
      <c r="D155" s="91"/>
      <c r="E155" s="91"/>
      <c r="F155" s="159"/>
      <c r="L155" s="12"/>
    </row>
    <row r="156" spans="1:12" s="10" customFormat="1" ht="15.75" hidden="1">
      <c r="A156" s="96" t="s">
        <v>176</v>
      </c>
      <c r="B156" s="17">
        <v>2</v>
      </c>
      <c r="C156" s="91"/>
      <c r="D156" s="91"/>
      <c r="E156" s="91"/>
      <c r="F156" s="159"/>
      <c r="L156" s="12"/>
    </row>
    <row r="157" spans="1:12" s="10" customFormat="1" ht="63">
      <c r="A157" s="96" t="s">
        <v>384</v>
      </c>
      <c r="B157" s="17">
        <v>2</v>
      </c>
      <c r="C157" s="91"/>
      <c r="D157" s="91"/>
      <c r="E157" s="91"/>
      <c r="F157" s="159"/>
      <c r="L157" s="12"/>
    </row>
    <row r="158" spans="1:12" s="10" customFormat="1" ht="15.75">
      <c r="A158" s="96" t="s">
        <v>385</v>
      </c>
      <c r="B158" s="17">
        <v>2</v>
      </c>
      <c r="C158" s="91"/>
      <c r="D158" s="91"/>
      <c r="E158" s="91">
        <v>33</v>
      </c>
      <c r="F158" s="159"/>
      <c r="L158" s="12"/>
    </row>
    <row r="159" spans="1:12" s="10" customFormat="1" ht="15.75">
      <c r="A159" s="96" t="s">
        <v>386</v>
      </c>
      <c r="B159" s="17">
        <v>2</v>
      </c>
      <c r="C159" s="91">
        <v>283</v>
      </c>
      <c r="D159" s="91">
        <v>283</v>
      </c>
      <c r="E159" s="91">
        <v>43</v>
      </c>
      <c r="F159" s="159">
        <f t="shared" si="2"/>
        <v>15.19434628975265</v>
      </c>
      <c r="L159" s="12"/>
    </row>
    <row r="160" spans="1:12" s="10" customFormat="1" ht="31.5">
      <c r="A160" s="118" t="s">
        <v>387</v>
      </c>
      <c r="B160" s="17"/>
      <c r="C160" s="91">
        <f>SUM(C159)</f>
        <v>283</v>
      </c>
      <c r="D160" s="91">
        <f>SUM(D159)</f>
        <v>283</v>
      </c>
      <c r="E160" s="91">
        <f>SUM(E159)</f>
        <v>43</v>
      </c>
      <c r="F160" s="159">
        <f t="shared" si="2"/>
        <v>15.19434628975265</v>
      </c>
      <c r="L160" s="12"/>
    </row>
    <row r="161" spans="1:12" s="10" customFormat="1" ht="15.75">
      <c r="A161" s="119" t="s">
        <v>388</v>
      </c>
      <c r="B161" s="17"/>
      <c r="C161" s="91">
        <f>SUM(C152:C158)+C160</f>
        <v>283</v>
      </c>
      <c r="D161" s="91">
        <f>SUM(D152:D158)+D160</f>
        <v>283</v>
      </c>
      <c r="E161" s="91">
        <f>SUM(E152:E158)+E160</f>
        <v>78</v>
      </c>
      <c r="F161" s="159">
        <f t="shared" si="2"/>
        <v>27.56183745583039</v>
      </c>
      <c r="L161" s="12"/>
    </row>
    <row r="162" spans="1:12" s="10" customFormat="1" ht="15.75">
      <c r="A162" s="44" t="s">
        <v>368</v>
      </c>
      <c r="B162" s="111"/>
      <c r="C162" s="93">
        <f>SUM(C163:C163:C165)</f>
        <v>15665</v>
      </c>
      <c r="D162" s="93">
        <f>SUM(D163:D163:D165)</f>
        <v>15665</v>
      </c>
      <c r="E162" s="93">
        <f>SUM(E163:E163:E165)</f>
        <v>10421</v>
      </c>
      <c r="F162" s="159">
        <f t="shared" si="2"/>
        <v>66.52409830833066</v>
      </c>
      <c r="L162" s="12"/>
    </row>
    <row r="163" spans="1:12" s="10" customFormat="1" ht="15.75">
      <c r="A163" s="96" t="s">
        <v>489</v>
      </c>
      <c r="B163" s="109">
        <v>1</v>
      </c>
      <c r="C163" s="91">
        <f>SUMIF($B$136:$B$162,"1",C$136:C$162)</f>
        <v>0</v>
      </c>
      <c r="D163" s="91">
        <f>SUMIF($B$136:$B$162,"1",D$136:D$162)</f>
        <v>0</v>
      </c>
      <c r="E163" s="91">
        <f>SUMIF($B$136:$B$162,"1",E$136:E$162)</f>
        <v>0</v>
      </c>
      <c r="F163" s="159"/>
      <c r="L163" s="12"/>
    </row>
    <row r="164" spans="1:12" s="10" customFormat="1" ht="15.75">
      <c r="A164" s="96" t="s">
        <v>289</v>
      </c>
      <c r="B164" s="109">
        <v>2</v>
      </c>
      <c r="C164" s="91">
        <f>SUMIF($B$136:$B$162,"2",C$136:C$162)</f>
        <v>3397</v>
      </c>
      <c r="D164" s="91">
        <f>SUMIF($B$136:$B$162,"2",D$136:D$162)</f>
        <v>3397</v>
      </c>
      <c r="E164" s="91">
        <f>SUMIF($B$136:$B$162,"2",E$136:E$162)</f>
        <v>2423</v>
      </c>
      <c r="F164" s="159">
        <f t="shared" si="2"/>
        <v>71.32764203709155</v>
      </c>
      <c r="L164" s="12"/>
    </row>
    <row r="165" spans="1:12" s="10" customFormat="1" ht="15.75">
      <c r="A165" s="96" t="s">
        <v>145</v>
      </c>
      <c r="B165" s="109">
        <v>3</v>
      </c>
      <c r="C165" s="91">
        <f>SUMIF($B$136:$B$162,"3",C$136:C$162)</f>
        <v>12268</v>
      </c>
      <c r="D165" s="91">
        <f>SUMIF($B$136:$B$162,"3",D$136:D$162)</f>
        <v>12268</v>
      </c>
      <c r="E165" s="91">
        <f>SUMIF($B$136:$B$162,"3",E$136:E$162)</f>
        <v>7998</v>
      </c>
      <c r="F165" s="159">
        <f t="shared" si="2"/>
        <v>65.19400065210303</v>
      </c>
      <c r="L165" s="12"/>
    </row>
    <row r="166" spans="1:12" s="10" customFormat="1" ht="15.75">
      <c r="A166" s="69" t="s">
        <v>393</v>
      </c>
      <c r="B166" s="17"/>
      <c r="C166" s="93"/>
      <c r="D166" s="93"/>
      <c r="E166" s="93"/>
      <c r="F166" s="159"/>
      <c r="L166" s="12"/>
    </row>
    <row r="167" spans="1:12" s="10" customFormat="1" ht="15.75">
      <c r="A167" s="96" t="s">
        <v>137</v>
      </c>
      <c r="B167" s="17"/>
      <c r="C167" s="93"/>
      <c r="D167" s="93"/>
      <c r="E167" s="93"/>
      <c r="F167" s="159"/>
      <c r="L167" s="12"/>
    </row>
    <row r="168" spans="1:12" s="10" customFormat="1" ht="15.75">
      <c r="A168" s="96" t="s">
        <v>656</v>
      </c>
      <c r="B168" s="17">
        <v>2</v>
      </c>
      <c r="C168" s="93"/>
      <c r="D168" s="91">
        <v>12</v>
      </c>
      <c r="E168" s="91">
        <v>12</v>
      </c>
      <c r="F168" s="159">
        <f t="shared" si="2"/>
        <v>100</v>
      </c>
      <c r="L168" s="12"/>
    </row>
    <row r="169" spans="1:12" s="10" customFormat="1" ht="15.75">
      <c r="A169" s="118" t="s">
        <v>389</v>
      </c>
      <c r="B169" s="17"/>
      <c r="C169" s="91">
        <f>SUM(C167:C168)</f>
        <v>0</v>
      </c>
      <c r="D169" s="91">
        <f>SUM(D167:D168)</f>
        <v>12</v>
      </c>
      <c r="E169" s="91">
        <f>SUM(E167:E168)</f>
        <v>12</v>
      </c>
      <c r="F169" s="159">
        <f t="shared" si="2"/>
        <v>100</v>
      </c>
      <c r="L169" s="12"/>
    </row>
    <row r="170" spans="1:12" s="10" customFormat="1" ht="31.5">
      <c r="A170" s="96" t="s">
        <v>390</v>
      </c>
      <c r="B170" s="17">
        <v>2</v>
      </c>
      <c r="C170" s="91">
        <v>3000</v>
      </c>
      <c r="D170" s="91">
        <v>3000</v>
      </c>
      <c r="E170" s="91">
        <v>2013</v>
      </c>
      <c r="F170" s="159">
        <f t="shared" si="2"/>
        <v>67.10000000000001</v>
      </c>
      <c r="H170" s="10">
        <v>2012382</v>
      </c>
      <c r="L170" s="12"/>
    </row>
    <row r="171" spans="1:12" s="10" customFormat="1" ht="31.5">
      <c r="A171" s="96" t="s">
        <v>391</v>
      </c>
      <c r="B171" s="17">
        <v>2</v>
      </c>
      <c r="C171" s="91"/>
      <c r="D171" s="91"/>
      <c r="E171" s="91"/>
      <c r="F171" s="159"/>
      <c r="L171" s="12"/>
    </row>
    <row r="172" spans="1:12" s="10" customFormat="1" ht="15.75">
      <c r="A172" s="96" t="s">
        <v>577</v>
      </c>
      <c r="B172" s="17">
        <v>2</v>
      </c>
      <c r="C172" s="91">
        <v>90</v>
      </c>
      <c r="D172" s="91">
        <v>90</v>
      </c>
      <c r="E172" s="91">
        <v>101</v>
      </c>
      <c r="F172" s="159">
        <f t="shared" si="2"/>
        <v>112.22222222222223</v>
      </c>
      <c r="L172" s="12"/>
    </row>
    <row r="173" spans="1:12" s="10" customFormat="1" ht="15.75">
      <c r="A173" s="96" t="s">
        <v>578</v>
      </c>
      <c r="B173" s="17">
        <v>2</v>
      </c>
      <c r="C173" s="91">
        <v>200</v>
      </c>
      <c r="D173" s="91">
        <v>300</v>
      </c>
      <c r="E173" s="91">
        <v>642</v>
      </c>
      <c r="F173" s="159">
        <f t="shared" si="2"/>
        <v>214</v>
      </c>
      <c r="L173" s="12"/>
    </row>
    <row r="174" spans="1:12" s="10" customFormat="1" ht="15.75">
      <c r="A174" s="96" t="s">
        <v>579</v>
      </c>
      <c r="B174" s="17">
        <v>2</v>
      </c>
      <c r="C174" s="91">
        <v>200</v>
      </c>
      <c r="D174" s="91">
        <v>200</v>
      </c>
      <c r="E174" s="91">
        <v>190</v>
      </c>
      <c r="F174" s="159">
        <f t="shared" si="2"/>
        <v>95</v>
      </c>
      <c r="L174" s="12"/>
    </row>
    <row r="175" spans="1:12" s="10" customFormat="1" ht="15.75">
      <c r="A175" s="119" t="s">
        <v>392</v>
      </c>
      <c r="B175" s="17"/>
      <c r="C175" s="91">
        <f>SUM(C170:C174)</f>
        <v>3490</v>
      </c>
      <c r="D175" s="91">
        <f>SUM(D170:D174)</f>
        <v>3590</v>
      </c>
      <c r="E175" s="91">
        <f>SUM(E170:E174)</f>
        <v>2946</v>
      </c>
      <c r="F175" s="159">
        <f t="shared" si="2"/>
        <v>82.06128133704735</v>
      </c>
      <c r="H175" s="10">
        <v>2945863</v>
      </c>
      <c r="L175" s="12"/>
    </row>
    <row r="176" spans="1:12" s="10" customFormat="1" ht="15.75" hidden="1">
      <c r="A176" s="96" t="s">
        <v>138</v>
      </c>
      <c r="B176" s="17"/>
      <c r="C176" s="91"/>
      <c r="D176" s="91"/>
      <c r="E176" s="91"/>
      <c r="F176" s="159" t="e">
        <f t="shared" si="2"/>
        <v>#DIV/0!</v>
      </c>
      <c r="L176" s="12"/>
    </row>
    <row r="177" spans="1:12" s="10" customFormat="1" ht="15.75" hidden="1">
      <c r="A177" s="96" t="s">
        <v>138</v>
      </c>
      <c r="B177" s="17"/>
      <c r="C177" s="91"/>
      <c r="D177" s="91"/>
      <c r="E177" s="91"/>
      <c r="F177" s="159" t="e">
        <f t="shared" si="2"/>
        <v>#DIV/0!</v>
      </c>
      <c r="L177" s="12"/>
    </row>
    <row r="178" spans="1:12" s="10" customFormat="1" ht="15.75" hidden="1">
      <c r="A178" s="118" t="s">
        <v>394</v>
      </c>
      <c r="B178" s="17"/>
      <c r="C178" s="91">
        <f>SUM(C176:C177)</f>
        <v>0</v>
      </c>
      <c r="D178" s="91">
        <f>SUM(D176:D177)</f>
        <v>0</v>
      </c>
      <c r="E178" s="91">
        <f>SUM(E176:E177)</f>
        <v>0</v>
      </c>
      <c r="F178" s="159" t="e">
        <f t="shared" si="2"/>
        <v>#DIV/0!</v>
      </c>
      <c r="L178" s="12"/>
    </row>
    <row r="179" spans="1:12" s="10" customFormat="1" ht="15.75">
      <c r="A179" s="96" t="s">
        <v>581</v>
      </c>
      <c r="B179" s="17">
        <v>2</v>
      </c>
      <c r="C179" s="91">
        <v>161</v>
      </c>
      <c r="D179" s="91">
        <v>161</v>
      </c>
      <c r="E179" s="91">
        <v>158</v>
      </c>
      <c r="F179" s="159">
        <f t="shared" si="2"/>
        <v>98.13664596273291</v>
      </c>
      <c r="H179" s="10">
        <v>68412</v>
      </c>
      <c r="I179" s="10">
        <v>89088</v>
      </c>
      <c r="L179" s="12"/>
    </row>
    <row r="180" spans="1:12" s="10" customFormat="1" ht="15.75">
      <c r="A180" s="96" t="s">
        <v>580</v>
      </c>
      <c r="B180" s="17">
        <v>2</v>
      </c>
      <c r="C180" s="91">
        <v>20</v>
      </c>
      <c r="D180" s="91">
        <v>20</v>
      </c>
      <c r="E180" s="91"/>
      <c r="F180" s="159">
        <f t="shared" si="2"/>
        <v>0</v>
      </c>
      <c r="L180" s="12"/>
    </row>
    <row r="181" spans="1:12" s="10" customFormat="1" ht="15.75">
      <c r="A181" s="118" t="s">
        <v>395</v>
      </c>
      <c r="B181" s="17"/>
      <c r="C181" s="91">
        <f>SUM(C179:C180)</f>
        <v>181</v>
      </c>
      <c r="D181" s="91">
        <f>SUM(D179:D180)</f>
        <v>181</v>
      </c>
      <c r="E181" s="91">
        <f>SUM(E179:E180)</f>
        <v>158</v>
      </c>
      <c r="F181" s="159">
        <f t="shared" si="2"/>
        <v>87.29281767955801</v>
      </c>
      <c r="L181" s="12"/>
    </row>
    <row r="182" spans="1:12" s="10" customFormat="1" ht="15.75">
      <c r="A182" s="65" t="s">
        <v>396</v>
      </c>
      <c r="B182" s="17"/>
      <c r="C182" s="91">
        <f>C178+C181</f>
        <v>181</v>
      </c>
      <c r="D182" s="91">
        <f>D178+D181</f>
        <v>181</v>
      </c>
      <c r="E182" s="91">
        <f>E178+E181</f>
        <v>158</v>
      </c>
      <c r="F182" s="159">
        <f t="shared" si="2"/>
        <v>87.29281767955801</v>
      </c>
      <c r="L182" s="12"/>
    </row>
    <row r="183" spans="1:12" s="10" customFormat="1" ht="15.75" hidden="1">
      <c r="A183" s="96" t="s">
        <v>397</v>
      </c>
      <c r="B183" s="17">
        <v>2</v>
      </c>
      <c r="C183" s="91"/>
      <c r="D183" s="91"/>
      <c r="E183" s="91"/>
      <c r="F183" s="159" t="e">
        <f t="shared" si="2"/>
        <v>#DIV/0!</v>
      </c>
      <c r="L183" s="12"/>
    </row>
    <row r="184" spans="1:12" s="10" customFormat="1" ht="31.5">
      <c r="A184" s="96" t="s">
        <v>398</v>
      </c>
      <c r="B184" s="17">
        <v>2</v>
      </c>
      <c r="C184" s="91">
        <v>1600</v>
      </c>
      <c r="D184" s="91">
        <v>1600</v>
      </c>
      <c r="E184" s="91">
        <v>1698</v>
      </c>
      <c r="F184" s="159">
        <f t="shared" si="2"/>
        <v>106.125</v>
      </c>
      <c r="L184" s="12"/>
    </row>
    <row r="185" spans="1:12" s="10" customFormat="1" ht="31.5" hidden="1">
      <c r="A185" s="96" t="s">
        <v>399</v>
      </c>
      <c r="B185" s="17">
        <v>2</v>
      </c>
      <c r="C185" s="91"/>
      <c r="D185" s="91"/>
      <c r="E185" s="91"/>
      <c r="F185" s="159" t="e">
        <f t="shared" si="2"/>
        <v>#DIV/0!</v>
      </c>
      <c r="L185" s="12"/>
    </row>
    <row r="186" spans="1:12" s="10" customFormat="1" ht="15.75" hidden="1">
      <c r="A186" s="96" t="s">
        <v>401</v>
      </c>
      <c r="B186" s="17">
        <v>2</v>
      </c>
      <c r="C186" s="91"/>
      <c r="D186" s="91"/>
      <c r="E186" s="91"/>
      <c r="F186" s="159" t="e">
        <f t="shared" si="2"/>
        <v>#DIV/0!</v>
      </c>
      <c r="L186" s="12"/>
    </row>
    <row r="187" spans="1:12" s="10" customFormat="1" ht="31.5" hidden="1">
      <c r="A187" s="96" t="s">
        <v>400</v>
      </c>
      <c r="B187" s="17">
        <v>2</v>
      </c>
      <c r="C187" s="91"/>
      <c r="D187" s="91"/>
      <c r="E187" s="91"/>
      <c r="F187" s="159" t="e">
        <f t="shared" si="2"/>
        <v>#DIV/0!</v>
      </c>
      <c r="L187" s="12"/>
    </row>
    <row r="188" spans="1:12" s="10" customFormat="1" ht="15.75" hidden="1">
      <c r="A188" s="96" t="s">
        <v>402</v>
      </c>
      <c r="B188" s="17">
        <v>2</v>
      </c>
      <c r="C188" s="91"/>
      <c r="D188" s="91"/>
      <c r="E188" s="91"/>
      <c r="F188" s="159" t="e">
        <f t="shared" si="2"/>
        <v>#DIV/0!</v>
      </c>
      <c r="L188" s="12"/>
    </row>
    <row r="189" spans="1:12" s="10" customFormat="1" ht="15.75" hidden="1">
      <c r="A189" s="96" t="s">
        <v>138</v>
      </c>
      <c r="B189" s="17">
        <v>2</v>
      </c>
      <c r="C189" s="91"/>
      <c r="D189" s="91"/>
      <c r="E189" s="91"/>
      <c r="F189" s="159" t="e">
        <f t="shared" si="2"/>
        <v>#DIV/0!</v>
      </c>
      <c r="L189" s="12"/>
    </row>
    <row r="190" spans="1:12" s="10" customFormat="1" ht="15.75" hidden="1">
      <c r="A190" s="96" t="s">
        <v>138</v>
      </c>
      <c r="B190" s="17">
        <v>2</v>
      </c>
      <c r="C190" s="91"/>
      <c r="D190" s="91"/>
      <c r="E190" s="91"/>
      <c r="F190" s="159" t="e">
        <f t="shared" si="2"/>
        <v>#DIV/0!</v>
      </c>
      <c r="L190" s="12"/>
    </row>
    <row r="191" spans="1:12" s="10" customFormat="1" ht="15.75" hidden="1">
      <c r="A191" s="96" t="s">
        <v>138</v>
      </c>
      <c r="B191" s="17">
        <v>2</v>
      </c>
      <c r="C191" s="91"/>
      <c r="D191" s="91"/>
      <c r="E191" s="91"/>
      <c r="F191" s="159" t="e">
        <f t="shared" si="2"/>
        <v>#DIV/0!</v>
      </c>
      <c r="L191" s="12"/>
    </row>
    <row r="192" spans="1:12" s="10" customFormat="1" ht="15.75" hidden="1">
      <c r="A192" s="96" t="s">
        <v>138</v>
      </c>
      <c r="B192" s="17">
        <v>2</v>
      </c>
      <c r="C192" s="91"/>
      <c r="D192" s="91"/>
      <c r="E192" s="91"/>
      <c r="F192" s="159" t="e">
        <f t="shared" si="2"/>
        <v>#DIV/0!</v>
      </c>
      <c r="L192" s="12"/>
    </row>
    <row r="193" spans="1:12" s="10" customFormat="1" ht="15.75" hidden="1">
      <c r="A193" s="118" t="s">
        <v>403</v>
      </c>
      <c r="B193" s="17"/>
      <c r="C193" s="91">
        <f>SUM(C189:C192)</f>
        <v>0</v>
      </c>
      <c r="D193" s="91">
        <f>SUM(D189:D192)</f>
        <v>0</v>
      </c>
      <c r="E193" s="91">
        <f>SUM(E189:E192)</f>
        <v>0</v>
      </c>
      <c r="F193" s="159" t="e">
        <f t="shared" si="2"/>
        <v>#DIV/0!</v>
      </c>
      <c r="L193" s="12"/>
    </row>
    <row r="194" spans="1:12" s="10" customFormat="1" ht="15.75">
      <c r="A194" s="65" t="s">
        <v>404</v>
      </c>
      <c r="B194" s="17"/>
      <c r="C194" s="91">
        <f>SUM(C183:C188)+C193</f>
        <v>1600</v>
      </c>
      <c r="D194" s="91">
        <f>SUM(D183:D188)+D193</f>
        <v>1600</v>
      </c>
      <c r="E194" s="91">
        <f>SUM(E183:E188)+E193</f>
        <v>1698</v>
      </c>
      <c r="F194" s="159">
        <f t="shared" si="2"/>
        <v>106.125</v>
      </c>
      <c r="L194" s="12"/>
    </row>
    <row r="195" spans="1:12" s="10" customFormat="1" ht="15.75">
      <c r="A195" s="96" t="s">
        <v>442</v>
      </c>
      <c r="B195" s="17">
        <v>2</v>
      </c>
      <c r="C195" s="91">
        <v>3474</v>
      </c>
      <c r="D195" s="91">
        <v>3474</v>
      </c>
      <c r="E195" s="91">
        <v>3220</v>
      </c>
      <c r="F195" s="159">
        <f t="shared" si="2"/>
        <v>92.68854346574554</v>
      </c>
      <c r="L195" s="12"/>
    </row>
    <row r="196" spans="1:12" s="10" customFormat="1" ht="15.75" hidden="1">
      <c r="A196" s="96" t="s">
        <v>405</v>
      </c>
      <c r="B196" s="17">
        <v>2</v>
      </c>
      <c r="C196" s="91"/>
      <c r="D196" s="91"/>
      <c r="E196" s="91"/>
      <c r="F196" s="159" t="e">
        <f t="shared" si="2"/>
        <v>#DIV/0!</v>
      </c>
      <c r="L196" s="12"/>
    </row>
    <row r="197" spans="1:12" s="10" customFormat="1" ht="15.75" hidden="1">
      <c r="A197" s="96" t="s">
        <v>406</v>
      </c>
      <c r="B197" s="17">
        <v>2</v>
      </c>
      <c r="C197" s="91"/>
      <c r="D197" s="91"/>
      <c r="E197" s="91"/>
      <c r="F197" s="159" t="e">
        <f t="shared" si="2"/>
        <v>#DIV/0!</v>
      </c>
      <c r="L197" s="12"/>
    </row>
    <row r="198" spans="1:12" s="10" customFormat="1" ht="15.75">
      <c r="A198" s="119" t="s">
        <v>407</v>
      </c>
      <c r="B198" s="17"/>
      <c r="C198" s="91">
        <f>SUM(C195:C197)</f>
        <v>3474</v>
      </c>
      <c r="D198" s="91">
        <f>SUM(D195:D197)</f>
        <v>3474</v>
      </c>
      <c r="E198" s="91">
        <f>SUM(E195:E197)</f>
        <v>3220</v>
      </c>
      <c r="F198" s="159">
        <f t="shared" si="2"/>
        <v>92.68854346574554</v>
      </c>
      <c r="L198" s="12"/>
    </row>
    <row r="199" spans="1:13" s="10" customFormat="1" ht="15.75">
      <c r="A199" s="65" t="s">
        <v>408</v>
      </c>
      <c r="B199" s="17">
        <v>2</v>
      </c>
      <c r="C199" s="91">
        <v>2312</v>
      </c>
      <c r="D199" s="91">
        <v>2312</v>
      </c>
      <c r="E199" s="91">
        <v>1586</v>
      </c>
      <c r="F199" s="159">
        <f t="shared" si="2"/>
        <v>68.59861591695503</v>
      </c>
      <c r="H199" s="10">
        <v>27282</v>
      </c>
      <c r="I199" s="10">
        <v>39728</v>
      </c>
      <c r="J199" s="10">
        <v>458466</v>
      </c>
      <c r="K199" s="10">
        <v>24054</v>
      </c>
      <c r="L199" s="12">
        <v>50689</v>
      </c>
      <c r="M199" s="10">
        <v>17</v>
      </c>
    </row>
    <row r="200" spans="1:12" s="10" customFormat="1" ht="15.75">
      <c r="A200" s="65" t="s">
        <v>409</v>
      </c>
      <c r="B200" s="17">
        <v>2</v>
      </c>
      <c r="C200" s="91"/>
      <c r="D200" s="91">
        <v>735</v>
      </c>
      <c r="E200" s="91">
        <v>735</v>
      </c>
      <c r="F200" s="159">
        <f aca="true" t="shared" si="3" ref="F200:F262">E200/D200*100</f>
        <v>100</v>
      </c>
      <c r="H200" s="10">
        <v>115629</v>
      </c>
      <c r="I200" s="10">
        <v>869575</v>
      </c>
      <c r="L200" s="12"/>
    </row>
    <row r="201" spans="1:12" s="10" customFormat="1" ht="15.75" hidden="1">
      <c r="A201" s="96" t="s">
        <v>410</v>
      </c>
      <c r="B201" s="17">
        <v>2</v>
      </c>
      <c r="C201" s="91"/>
      <c r="D201" s="91"/>
      <c r="E201" s="91"/>
      <c r="F201" s="159" t="e">
        <f t="shared" si="3"/>
        <v>#DIV/0!</v>
      </c>
      <c r="L201" s="12"/>
    </row>
    <row r="202" spans="1:12" s="10" customFormat="1" ht="15.75" hidden="1">
      <c r="A202" s="96" t="s">
        <v>411</v>
      </c>
      <c r="B202" s="17">
        <v>2</v>
      </c>
      <c r="C202" s="91"/>
      <c r="D202" s="91"/>
      <c r="E202" s="91"/>
      <c r="F202" s="159" t="e">
        <f t="shared" si="3"/>
        <v>#DIV/0!</v>
      </c>
      <c r="L202" s="12"/>
    </row>
    <row r="203" spans="1:12" s="10" customFormat="1" ht="15.75" hidden="1">
      <c r="A203" s="96" t="s">
        <v>412</v>
      </c>
      <c r="B203" s="17">
        <v>2</v>
      </c>
      <c r="C203" s="91"/>
      <c r="D203" s="91"/>
      <c r="E203" s="91"/>
      <c r="F203" s="159" t="e">
        <f t="shared" si="3"/>
        <v>#DIV/0!</v>
      </c>
      <c r="L203" s="12"/>
    </row>
    <row r="204" spans="1:12" s="10" customFormat="1" ht="15.75">
      <c r="A204" s="96" t="s">
        <v>413</v>
      </c>
      <c r="B204" s="17">
        <v>2</v>
      </c>
      <c r="C204" s="91">
        <v>100</v>
      </c>
      <c r="D204" s="91">
        <v>100</v>
      </c>
      <c r="E204" s="91">
        <v>92</v>
      </c>
      <c r="F204" s="159">
        <f t="shared" si="3"/>
        <v>92</v>
      </c>
      <c r="L204" s="12"/>
    </row>
    <row r="205" spans="1:12" s="10" customFormat="1" ht="15.75">
      <c r="A205" s="65" t="s">
        <v>414</v>
      </c>
      <c r="B205" s="17"/>
      <c r="C205" s="91">
        <f>SUM(C201:C204)</f>
        <v>100</v>
      </c>
      <c r="D205" s="91">
        <f>SUM(D201:D204)</f>
        <v>100</v>
      </c>
      <c r="E205" s="91">
        <f>SUM(E201:E204)</f>
        <v>92</v>
      </c>
      <c r="F205" s="159">
        <f t="shared" si="3"/>
        <v>92</v>
      </c>
      <c r="L205" s="12"/>
    </row>
    <row r="206" spans="1:12" s="10" customFormat="1" ht="15.75" hidden="1">
      <c r="A206" s="96" t="s">
        <v>415</v>
      </c>
      <c r="B206" s="17">
        <v>2</v>
      </c>
      <c r="C206" s="91"/>
      <c r="D206" s="91"/>
      <c r="E206" s="91"/>
      <c r="F206" s="159" t="e">
        <f t="shared" si="3"/>
        <v>#DIV/0!</v>
      </c>
      <c r="L206" s="12"/>
    </row>
    <row r="207" spans="1:12" s="10" customFormat="1" ht="31.5" hidden="1">
      <c r="A207" s="96" t="s">
        <v>416</v>
      </c>
      <c r="B207" s="17">
        <v>2</v>
      </c>
      <c r="C207" s="91"/>
      <c r="D207" s="91"/>
      <c r="E207" s="91"/>
      <c r="F207" s="159" t="e">
        <f t="shared" si="3"/>
        <v>#DIV/0!</v>
      </c>
      <c r="L207" s="12"/>
    </row>
    <row r="208" spans="1:12" s="10" customFormat="1" ht="31.5" hidden="1">
      <c r="A208" s="96" t="s">
        <v>417</v>
      </c>
      <c r="B208" s="17">
        <v>2</v>
      </c>
      <c r="C208" s="91"/>
      <c r="D208" s="91"/>
      <c r="E208" s="91"/>
      <c r="F208" s="159" t="e">
        <f t="shared" si="3"/>
        <v>#DIV/0!</v>
      </c>
      <c r="L208" s="12"/>
    </row>
    <row r="209" spans="1:12" s="10" customFormat="1" ht="15.75" hidden="1">
      <c r="A209" s="96" t="s">
        <v>418</v>
      </c>
      <c r="B209" s="17">
        <v>2</v>
      </c>
      <c r="C209" s="91"/>
      <c r="D209" s="91"/>
      <c r="E209" s="91"/>
      <c r="F209" s="159" t="e">
        <f t="shared" si="3"/>
        <v>#DIV/0!</v>
      </c>
      <c r="L209" s="12"/>
    </row>
    <row r="210" spans="1:12" s="10" customFormat="1" ht="15.75" hidden="1">
      <c r="A210" s="65" t="s">
        <v>419</v>
      </c>
      <c r="B210" s="115"/>
      <c r="C210" s="91">
        <f>SUM(C206:C209)</f>
        <v>0</v>
      </c>
      <c r="D210" s="91">
        <f>SUM(D206:D209)</f>
        <v>0</v>
      </c>
      <c r="E210" s="91">
        <f>SUM(E206:E209)</f>
        <v>0</v>
      </c>
      <c r="F210" s="159" t="e">
        <f t="shared" si="3"/>
        <v>#DIV/0!</v>
      </c>
      <c r="L210" s="12"/>
    </row>
    <row r="211" spans="1:12" s="10" customFormat="1" ht="15.75">
      <c r="A211" s="96" t="s">
        <v>546</v>
      </c>
      <c r="B211" s="115">
        <v>2</v>
      </c>
      <c r="C211" s="91"/>
      <c r="D211" s="91">
        <v>35</v>
      </c>
      <c r="E211" s="91">
        <v>35</v>
      </c>
      <c r="F211" s="159">
        <f t="shared" si="3"/>
        <v>100</v>
      </c>
      <c r="L211" s="12"/>
    </row>
    <row r="212" spans="1:12" s="10" customFormat="1" ht="30" customHeight="1" hidden="1">
      <c r="A212" s="96" t="s">
        <v>420</v>
      </c>
      <c r="B212" s="115"/>
      <c r="C212" s="91"/>
      <c r="D212" s="91"/>
      <c r="E212" s="91"/>
      <c r="F212" s="159" t="e">
        <f t="shared" si="3"/>
        <v>#DIV/0!</v>
      </c>
      <c r="L212" s="12"/>
    </row>
    <row r="213" spans="1:12" s="10" customFormat="1" ht="29.25" customHeight="1" hidden="1">
      <c r="A213" s="96" t="s">
        <v>422</v>
      </c>
      <c r="B213" s="115">
        <v>2</v>
      </c>
      <c r="C213" s="91"/>
      <c r="D213" s="91"/>
      <c r="E213" s="91"/>
      <c r="F213" s="159" t="e">
        <f t="shared" si="3"/>
        <v>#DIV/0!</v>
      </c>
      <c r="L213" s="12"/>
    </row>
    <row r="214" spans="1:12" s="10" customFormat="1" ht="23.25" customHeight="1">
      <c r="A214" s="96" t="s">
        <v>675</v>
      </c>
      <c r="B214" s="115">
        <v>2</v>
      </c>
      <c r="C214" s="91"/>
      <c r="D214" s="91">
        <v>132</v>
      </c>
      <c r="E214" s="91">
        <v>132</v>
      </c>
      <c r="F214" s="159">
        <f t="shared" si="3"/>
        <v>100</v>
      </c>
      <c r="L214" s="12"/>
    </row>
    <row r="215" spans="1:12" s="10" customFormat="1" ht="23.25" customHeight="1">
      <c r="A215" s="118" t="s">
        <v>421</v>
      </c>
      <c r="B215" s="115"/>
      <c r="C215" s="91">
        <f>SUM(C213:C214)</f>
        <v>0</v>
      </c>
      <c r="D215" s="91">
        <f>SUM(D213:D214)</f>
        <v>132</v>
      </c>
      <c r="E215" s="91">
        <f>SUM(E213:E214)</f>
        <v>132</v>
      </c>
      <c r="F215" s="159">
        <f t="shared" si="3"/>
        <v>100</v>
      </c>
      <c r="L215" s="12"/>
    </row>
    <row r="216" spans="1:12" s="10" customFormat="1" ht="15.75">
      <c r="A216" s="96" t="s">
        <v>138</v>
      </c>
      <c r="B216" s="115"/>
      <c r="C216" s="91"/>
      <c r="D216" s="91"/>
      <c r="E216" s="91"/>
      <c r="F216" s="159"/>
      <c r="L216" s="12"/>
    </row>
    <row r="217" spans="1:12" s="10" customFormat="1" ht="31.5">
      <c r="A217" s="96" t="s">
        <v>657</v>
      </c>
      <c r="B217" s="115">
        <v>2</v>
      </c>
      <c r="C217" s="91"/>
      <c r="D217" s="91">
        <v>279</v>
      </c>
      <c r="E217" s="91">
        <v>279</v>
      </c>
      <c r="F217" s="159">
        <f t="shared" si="3"/>
        <v>100</v>
      </c>
      <c r="L217" s="12"/>
    </row>
    <row r="218" spans="1:12" s="10" customFormat="1" ht="18" customHeight="1">
      <c r="A218" s="118" t="s">
        <v>424</v>
      </c>
      <c r="B218" s="115"/>
      <c r="C218" s="91">
        <f>SUM(C216:C217)</f>
        <v>0</v>
      </c>
      <c r="D218" s="91">
        <f>SUM(D216:D217)</f>
        <v>279</v>
      </c>
      <c r="E218" s="91">
        <f>SUM(E216:E217)</f>
        <v>279</v>
      </c>
      <c r="F218" s="159">
        <f t="shared" si="3"/>
        <v>100</v>
      </c>
      <c r="L218" s="12"/>
    </row>
    <row r="219" spans="1:12" s="10" customFormat="1" ht="15.75">
      <c r="A219" s="65" t="s">
        <v>545</v>
      </c>
      <c r="B219" s="115"/>
      <c r="C219" s="91">
        <f>SUM(C212)+C215+C218</f>
        <v>0</v>
      </c>
      <c r="D219" s="91">
        <f>SUM(D212)+D215+D218</f>
        <v>411</v>
      </c>
      <c r="E219" s="91">
        <f>SUM(E212)+E215+E218</f>
        <v>411</v>
      </c>
      <c r="F219" s="159">
        <f t="shared" si="3"/>
        <v>100</v>
      </c>
      <c r="L219" s="12"/>
    </row>
    <row r="220" spans="1:12" s="10" customFormat="1" ht="15.75">
      <c r="A220" s="44" t="s">
        <v>393</v>
      </c>
      <c r="B220" s="111"/>
      <c r="C220" s="93">
        <f>SUM(C221:C221:C223)</f>
        <v>11157</v>
      </c>
      <c r="D220" s="93">
        <f>SUM(D221:D221:D223)</f>
        <v>12450</v>
      </c>
      <c r="E220" s="93">
        <f>SUM(E221:E221:E223)</f>
        <v>10893</v>
      </c>
      <c r="F220" s="159">
        <f t="shared" si="3"/>
        <v>87.49397590361447</v>
      </c>
      <c r="H220" s="10">
        <v>10893669</v>
      </c>
      <c r="L220" s="12"/>
    </row>
    <row r="221" spans="1:12" s="10" customFormat="1" ht="15.75">
      <c r="A221" s="96" t="s">
        <v>489</v>
      </c>
      <c r="B221" s="109">
        <v>1</v>
      </c>
      <c r="C221" s="91">
        <f>SUMIF($B$166:$B$220,"1",C$166:C$220)</f>
        <v>0</v>
      </c>
      <c r="D221" s="91">
        <f>SUMIF($B$166:$B$220,"1",D$166:D$220)</f>
        <v>0</v>
      </c>
      <c r="E221" s="91">
        <f>SUMIF($B$166:$B$220,"1",E$166:E$220)</f>
        <v>0</v>
      </c>
      <c r="F221" s="159"/>
      <c r="L221" s="12"/>
    </row>
    <row r="222" spans="1:12" s="10" customFormat="1" ht="15.75">
      <c r="A222" s="96" t="s">
        <v>289</v>
      </c>
      <c r="B222" s="109">
        <v>2</v>
      </c>
      <c r="C222" s="91">
        <f>SUMIF($B$166:$B$220,"2",C$166:C$220)</f>
        <v>11157</v>
      </c>
      <c r="D222" s="91">
        <f>SUMIF($B$166:$B$220,"2",D$166:D$220)</f>
        <v>12450</v>
      </c>
      <c r="E222" s="91">
        <f>SUMIF($B$166:$B$220,"2",E$166:E$220)</f>
        <v>10893</v>
      </c>
      <c r="F222" s="159">
        <f t="shared" si="3"/>
        <v>87.49397590361447</v>
      </c>
      <c r="L222" s="12"/>
    </row>
    <row r="223" spans="1:12" s="10" customFormat="1" ht="15.75">
      <c r="A223" s="96" t="s">
        <v>145</v>
      </c>
      <c r="B223" s="109">
        <v>3</v>
      </c>
      <c r="C223" s="91">
        <f>SUMIF($B$166:$B$220,"3",C$166:C$220)</f>
        <v>0</v>
      </c>
      <c r="D223" s="91">
        <f>SUMIF($B$166:$B$220,"3",D$166:D$220)</f>
        <v>0</v>
      </c>
      <c r="E223" s="91">
        <f>SUMIF($B$166:$B$220,"3",E$166:E$220)</f>
        <v>0</v>
      </c>
      <c r="F223" s="159"/>
      <c r="L223" s="12"/>
    </row>
    <row r="224" spans="1:12" s="10" customFormat="1" ht="15.75">
      <c r="A224" s="69" t="s">
        <v>425</v>
      </c>
      <c r="B224" s="17"/>
      <c r="C224" s="93"/>
      <c r="D224" s="93"/>
      <c r="E224" s="93"/>
      <c r="F224" s="159"/>
      <c r="L224" s="12"/>
    </row>
    <row r="225" spans="1:12" s="10" customFormat="1" ht="15.75" hidden="1">
      <c r="A225" s="96" t="s">
        <v>137</v>
      </c>
      <c r="B225" s="115"/>
      <c r="C225" s="91"/>
      <c r="D225" s="91"/>
      <c r="E225" s="91"/>
      <c r="F225" s="159"/>
      <c r="L225" s="12"/>
    </row>
    <row r="226" spans="1:12" s="10" customFormat="1" ht="15.75">
      <c r="A226" s="119" t="s">
        <v>426</v>
      </c>
      <c r="B226" s="115"/>
      <c r="C226" s="91">
        <f>SUM(C225)</f>
        <v>0</v>
      </c>
      <c r="D226" s="91">
        <f>SUM(D225)</f>
        <v>0</v>
      </c>
      <c r="E226" s="91">
        <f>SUM(E225)</f>
        <v>0</v>
      </c>
      <c r="F226" s="159"/>
      <c r="L226" s="12"/>
    </row>
    <row r="227" spans="1:12" s="10" customFormat="1" ht="15.75">
      <c r="A227" s="96" t="s">
        <v>427</v>
      </c>
      <c r="B227" s="115">
        <v>2</v>
      </c>
      <c r="C227" s="91">
        <v>125</v>
      </c>
      <c r="D227" s="91">
        <v>738</v>
      </c>
      <c r="E227" s="91">
        <v>681</v>
      </c>
      <c r="F227" s="159">
        <f t="shared" si="3"/>
        <v>92.27642276422763</v>
      </c>
      <c r="H227" s="10">
        <v>681535</v>
      </c>
      <c r="L227" s="12"/>
    </row>
    <row r="228" spans="1:12" s="10" customFormat="1" ht="15.75" hidden="1">
      <c r="A228" s="96" t="s">
        <v>138</v>
      </c>
      <c r="B228" s="115">
        <v>2</v>
      </c>
      <c r="C228" s="91"/>
      <c r="D228" s="91"/>
      <c r="E228" s="91"/>
      <c r="F228" s="159" t="e">
        <f t="shared" si="3"/>
        <v>#DIV/0!</v>
      </c>
      <c r="L228" s="12"/>
    </row>
    <row r="229" spans="1:12" s="10" customFormat="1" ht="15.75" hidden="1">
      <c r="A229" s="96" t="s">
        <v>138</v>
      </c>
      <c r="B229" s="115">
        <v>2</v>
      </c>
      <c r="C229" s="91"/>
      <c r="D229" s="91"/>
      <c r="E229" s="91"/>
      <c r="F229" s="159" t="e">
        <f t="shared" si="3"/>
        <v>#DIV/0!</v>
      </c>
      <c r="L229" s="12"/>
    </row>
    <row r="230" spans="1:12" s="10" customFormat="1" ht="31.5" hidden="1">
      <c r="A230" s="118" t="s">
        <v>429</v>
      </c>
      <c r="B230" s="115"/>
      <c r="C230" s="91">
        <f>SUM(C228:C229)</f>
        <v>0</v>
      </c>
      <c r="D230" s="91">
        <f>SUM(D228:D229)</f>
        <v>0</v>
      </c>
      <c r="E230" s="91">
        <f>SUM(E228:E229)</f>
        <v>0</v>
      </c>
      <c r="F230" s="159" t="e">
        <f t="shared" si="3"/>
        <v>#DIV/0!</v>
      </c>
      <c r="L230" s="12"/>
    </row>
    <row r="231" spans="1:12" s="10" customFormat="1" ht="15.75">
      <c r="A231" s="65" t="s">
        <v>428</v>
      </c>
      <c r="B231" s="115"/>
      <c r="C231" s="91">
        <f>C227</f>
        <v>125</v>
      </c>
      <c r="D231" s="91">
        <f>D227</f>
        <v>738</v>
      </c>
      <c r="E231" s="91">
        <f>E227</f>
        <v>681</v>
      </c>
      <c r="F231" s="159">
        <f t="shared" si="3"/>
        <v>92.27642276422763</v>
      </c>
      <c r="L231" s="12"/>
    </row>
    <row r="232" spans="1:12" s="10" customFormat="1" ht="15.75" hidden="1">
      <c r="A232" s="96" t="s">
        <v>137</v>
      </c>
      <c r="B232" s="115">
        <v>2</v>
      </c>
      <c r="C232" s="91"/>
      <c r="D232" s="91"/>
      <c r="E232" s="91"/>
      <c r="F232" s="159" t="e">
        <f t="shared" si="3"/>
        <v>#DIV/0!</v>
      </c>
      <c r="L232" s="12"/>
    </row>
    <row r="233" spans="1:12" s="10" customFormat="1" ht="15.75" hidden="1">
      <c r="A233" s="96" t="s">
        <v>137</v>
      </c>
      <c r="B233" s="115">
        <v>2</v>
      </c>
      <c r="C233" s="91"/>
      <c r="D233" s="91"/>
      <c r="E233" s="91"/>
      <c r="F233" s="159" t="e">
        <f t="shared" si="3"/>
        <v>#DIV/0!</v>
      </c>
      <c r="L233" s="12"/>
    </row>
    <row r="234" spans="1:12" s="10" customFormat="1" ht="15.75">
      <c r="A234" s="96" t="s">
        <v>722</v>
      </c>
      <c r="B234" s="115">
        <v>2</v>
      </c>
      <c r="C234" s="91"/>
      <c r="D234" s="91">
        <v>79</v>
      </c>
      <c r="E234" s="91">
        <v>79</v>
      </c>
      <c r="F234" s="159">
        <f t="shared" si="3"/>
        <v>100</v>
      </c>
      <c r="L234" s="12"/>
    </row>
    <row r="235" spans="1:12" s="10" customFormat="1" ht="15.75">
      <c r="A235" s="119" t="s">
        <v>430</v>
      </c>
      <c r="B235" s="115"/>
      <c r="C235" s="91">
        <f>SUM(C232:C234)</f>
        <v>0</v>
      </c>
      <c r="D235" s="91">
        <f>SUM(D232:D234)</f>
        <v>79</v>
      </c>
      <c r="E235" s="91">
        <f>SUM(E232:E234)</f>
        <v>79</v>
      </c>
      <c r="F235" s="159">
        <f t="shared" si="3"/>
        <v>100</v>
      </c>
      <c r="L235" s="12"/>
    </row>
    <row r="236" spans="1:12" s="10" customFormat="1" ht="15.75">
      <c r="A236" s="96" t="s">
        <v>431</v>
      </c>
      <c r="B236" s="115">
        <v>2</v>
      </c>
      <c r="C236" s="91"/>
      <c r="D236" s="91"/>
      <c r="E236" s="91"/>
      <c r="F236" s="159"/>
      <c r="L236" s="12"/>
    </row>
    <row r="237" spans="1:12" s="10" customFormat="1" ht="15.75">
      <c r="A237" s="96" t="s">
        <v>432</v>
      </c>
      <c r="B237" s="115">
        <v>2</v>
      </c>
      <c r="C237" s="91"/>
      <c r="D237" s="91"/>
      <c r="E237" s="91"/>
      <c r="F237" s="159"/>
      <c r="L237" s="12"/>
    </row>
    <row r="238" spans="1:12" s="10" customFormat="1" ht="15.75">
      <c r="A238" s="65" t="s">
        <v>433</v>
      </c>
      <c r="B238" s="115"/>
      <c r="C238" s="91"/>
      <c r="D238" s="91"/>
      <c r="E238" s="91"/>
      <c r="F238" s="159"/>
      <c r="L238" s="12"/>
    </row>
    <row r="239" spans="1:12" s="10" customFormat="1" ht="31.5">
      <c r="A239" s="65" t="s">
        <v>434</v>
      </c>
      <c r="B239" s="115">
        <v>2</v>
      </c>
      <c r="C239" s="91"/>
      <c r="D239" s="91"/>
      <c r="E239" s="91"/>
      <c r="F239" s="159"/>
      <c r="L239" s="12"/>
    </row>
    <row r="240" spans="1:12" s="10" customFormat="1" ht="15.75">
      <c r="A240" s="44" t="s">
        <v>425</v>
      </c>
      <c r="B240" s="111"/>
      <c r="C240" s="93">
        <f>SUM(C241:C241:C243)</f>
        <v>125</v>
      </c>
      <c r="D240" s="93">
        <f>SUM(D241:D241:D243)</f>
        <v>817</v>
      </c>
      <c r="E240" s="93">
        <f>SUM(E241:E241:E243)</f>
        <v>760</v>
      </c>
      <c r="F240" s="159">
        <f t="shared" si="3"/>
        <v>93.02325581395348</v>
      </c>
      <c r="L240" s="12"/>
    </row>
    <row r="241" spans="1:12" s="10" customFormat="1" ht="15.75">
      <c r="A241" s="96" t="s">
        <v>489</v>
      </c>
      <c r="B241" s="109">
        <v>1</v>
      </c>
      <c r="C241" s="91">
        <f>SUMIF($B$224:$B$240,"1",C$224:C$240)</f>
        <v>0</v>
      </c>
      <c r="D241" s="91">
        <f>SUMIF($B$224:$B$240,"1",D$224:D$240)</f>
        <v>0</v>
      </c>
      <c r="E241" s="91">
        <f>SUMIF($B$224:$B$240,"1",E$224:E$240)</f>
        <v>0</v>
      </c>
      <c r="F241" s="159"/>
      <c r="L241" s="12"/>
    </row>
    <row r="242" spans="1:12" s="10" customFormat="1" ht="15.75">
      <c r="A242" s="96" t="s">
        <v>289</v>
      </c>
      <c r="B242" s="109">
        <v>2</v>
      </c>
      <c r="C242" s="91">
        <f>SUMIF($B$224:$B$240,"2",C$224:C$240)</f>
        <v>125</v>
      </c>
      <c r="D242" s="91">
        <f>SUMIF($B$224:$B$240,"2",D$224:D$240)</f>
        <v>817</v>
      </c>
      <c r="E242" s="91">
        <f>SUMIF($B$224:$B$240,"2",E$224:E$240)</f>
        <v>760</v>
      </c>
      <c r="F242" s="159">
        <f t="shared" si="3"/>
        <v>93.02325581395348</v>
      </c>
      <c r="L242" s="12"/>
    </row>
    <row r="243" spans="1:12" s="10" customFormat="1" ht="15.75">
      <c r="A243" s="96" t="s">
        <v>145</v>
      </c>
      <c r="B243" s="109">
        <v>3</v>
      </c>
      <c r="C243" s="91">
        <f>SUMIF($B$224:$B$240,"3",C$224:C$240)</f>
        <v>0</v>
      </c>
      <c r="D243" s="91">
        <f>SUMIF($B$224:$B$240,"3",D$224:D$240)</f>
        <v>0</v>
      </c>
      <c r="E243" s="91">
        <f>SUMIF($B$224:$B$240,"3",E$224:E$240)</f>
        <v>0</v>
      </c>
      <c r="F243" s="159"/>
      <c r="L243" s="12"/>
    </row>
    <row r="244" spans="1:12" s="10" customFormat="1" ht="15.75">
      <c r="A244" s="69" t="s">
        <v>438</v>
      </c>
      <c r="B244" s="17"/>
      <c r="C244" s="93"/>
      <c r="D244" s="93"/>
      <c r="E244" s="93"/>
      <c r="F244" s="159"/>
      <c r="L244" s="12"/>
    </row>
    <row r="245" spans="1:12" s="10" customFormat="1" ht="15.75" hidden="1">
      <c r="A245" s="65"/>
      <c r="B245" s="17"/>
      <c r="C245" s="91"/>
      <c r="D245" s="91"/>
      <c r="E245" s="91"/>
      <c r="F245" s="159" t="e">
        <f t="shared" si="3"/>
        <v>#DIV/0!</v>
      </c>
      <c r="L245" s="12"/>
    </row>
    <row r="246" spans="1:12" s="10" customFormat="1" ht="31.5" hidden="1">
      <c r="A246" s="65" t="s">
        <v>437</v>
      </c>
      <c r="B246" s="17"/>
      <c r="C246" s="91"/>
      <c r="D246" s="91"/>
      <c r="E246" s="91"/>
      <c r="F246" s="159" t="e">
        <f t="shared" si="3"/>
        <v>#DIV/0!</v>
      </c>
      <c r="L246" s="12"/>
    </row>
    <row r="247" spans="1:12" s="10" customFormat="1" ht="15.75">
      <c r="A247" s="96" t="s">
        <v>582</v>
      </c>
      <c r="B247" s="17">
        <v>2</v>
      </c>
      <c r="C247" s="91">
        <v>468</v>
      </c>
      <c r="D247" s="91">
        <v>468</v>
      </c>
      <c r="E247" s="91">
        <v>279</v>
      </c>
      <c r="F247" s="159">
        <f t="shared" si="3"/>
        <v>59.61538461538461</v>
      </c>
      <c r="L247" s="12"/>
    </row>
    <row r="248" spans="1:12" s="10" customFormat="1" ht="15.75">
      <c r="A248" s="96" t="s">
        <v>584</v>
      </c>
      <c r="B248" s="17">
        <v>2</v>
      </c>
      <c r="C248" s="91"/>
      <c r="D248" s="91">
        <v>1732</v>
      </c>
      <c r="E248" s="91">
        <v>1732</v>
      </c>
      <c r="F248" s="159">
        <f t="shared" si="3"/>
        <v>100</v>
      </c>
      <c r="L248" s="12"/>
    </row>
    <row r="249" spans="1:12" s="10" customFormat="1" ht="47.25">
      <c r="A249" s="65" t="s">
        <v>547</v>
      </c>
      <c r="B249" s="17"/>
      <c r="C249" s="91">
        <f>SUM(C247)</f>
        <v>468</v>
      </c>
      <c r="D249" s="91">
        <f>SUM(D247:D248)</f>
        <v>2200</v>
      </c>
      <c r="E249" s="91">
        <f>SUM(E247:E248)</f>
        <v>2011</v>
      </c>
      <c r="F249" s="159">
        <f t="shared" si="3"/>
        <v>91.4090909090909</v>
      </c>
      <c r="L249" s="12"/>
    </row>
    <row r="250" spans="1:12" s="10" customFormat="1" ht="31.5">
      <c r="A250" s="96" t="s">
        <v>724</v>
      </c>
      <c r="B250" s="17">
        <v>2</v>
      </c>
      <c r="C250" s="91"/>
      <c r="D250" s="91">
        <v>157</v>
      </c>
      <c r="E250" s="91">
        <v>157</v>
      </c>
      <c r="F250" s="159">
        <f t="shared" si="3"/>
        <v>100</v>
      </c>
      <c r="L250" s="12"/>
    </row>
    <row r="251" spans="1:12" s="10" customFormat="1" ht="15.75">
      <c r="A251" s="96" t="s">
        <v>584</v>
      </c>
      <c r="B251" s="17">
        <v>2</v>
      </c>
      <c r="C251" s="91">
        <v>1732</v>
      </c>
      <c r="D251" s="91"/>
      <c r="E251" s="91"/>
      <c r="F251" s="159"/>
      <c r="L251" s="12"/>
    </row>
    <row r="252" spans="1:12" s="10" customFormat="1" ht="15.75">
      <c r="A252" s="96" t="s">
        <v>583</v>
      </c>
      <c r="B252" s="17">
        <v>2</v>
      </c>
      <c r="C252" s="91">
        <v>20</v>
      </c>
      <c r="D252" s="91">
        <v>20</v>
      </c>
      <c r="E252" s="91">
        <v>2</v>
      </c>
      <c r="F252" s="159">
        <f t="shared" si="3"/>
        <v>10</v>
      </c>
      <c r="H252" s="10">
        <v>2540</v>
      </c>
      <c r="L252" s="12"/>
    </row>
    <row r="253" spans="1:12" s="10" customFormat="1" ht="15.75">
      <c r="A253" s="65" t="s">
        <v>548</v>
      </c>
      <c r="B253" s="17"/>
      <c r="C253" s="91">
        <f>SUM(C250:C252)</f>
        <v>1752</v>
      </c>
      <c r="D253" s="91">
        <f>SUM(D250:D252)</f>
        <v>177</v>
      </c>
      <c r="E253" s="91">
        <f>SUM(E250:E252)</f>
        <v>159</v>
      </c>
      <c r="F253" s="159">
        <f t="shared" si="3"/>
        <v>89.83050847457628</v>
      </c>
      <c r="L253" s="12"/>
    </row>
    <row r="254" spans="1:12" s="10" customFormat="1" ht="15.75">
      <c r="A254" s="44" t="s">
        <v>438</v>
      </c>
      <c r="B254" s="111"/>
      <c r="C254" s="93">
        <f>SUM(C255:C255:C257)</f>
        <v>2220</v>
      </c>
      <c r="D254" s="93">
        <f>SUM(D255:D255:D257)</f>
        <v>2377</v>
      </c>
      <c r="E254" s="93">
        <f>SUM(E255:E255:E257)</f>
        <v>2170</v>
      </c>
      <c r="F254" s="159">
        <f t="shared" si="3"/>
        <v>91.29154396297855</v>
      </c>
      <c r="L254" s="12"/>
    </row>
    <row r="255" spans="1:12" s="10" customFormat="1" ht="15.75">
      <c r="A255" s="96" t="s">
        <v>489</v>
      </c>
      <c r="B255" s="109">
        <v>1</v>
      </c>
      <c r="C255" s="91">
        <f>SUMIF($B$244:$B$254,"1",C$244:C$254)</f>
        <v>0</v>
      </c>
      <c r="D255" s="91">
        <f>SUMIF($B$244:$B$254,"1",D$244:D$254)</f>
        <v>0</v>
      </c>
      <c r="E255" s="91">
        <f>SUMIF($B$244:$B$254,"1",E$244:E$254)</f>
        <v>0</v>
      </c>
      <c r="F255" s="159"/>
      <c r="L255" s="12"/>
    </row>
    <row r="256" spans="1:12" s="10" customFormat="1" ht="15.75">
      <c r="A256" s="96" t="s">
        <v>289</v>
      </c>
      <c r="B256" s="109">
        <v>2</v>
      </c>
      <c r="C256" s="91">
        <f>SUMIF($B$244:$B$254,"2",C$244:C$254)</f>
        <v>2220</v>
      </c>
      <c r="D256" s="91">
        <f>SUMIF($B$244:$B$254,"2",D$244:D$254)</f>
        <v>2377</v>
      </c>
      <c r="E256" s="91">
        <f>SUMIF($B$244:$B$254,"2",E$244:E$254)</f>
        <v>2170</v>
      </c>
      <c r="F256" s="159">
        <f t="shared" si="3"/>
        <v>91.29154396297855</v>
      </c>
      <c r="L256" s="12"/>
    </row>
    <row r="257" spans="1:12" s="10" customFormat="1" ht="15.75">
      <c r="A257" s="96" t="s">
        <v>145</v>
      </c>
      <c r="B257" s="109">
        <v>3</v>
      </c>
      <c r="C257" s="91">
        <f>SUMIF($B$244:$B$254,"3",C$244:C$254)</f>
        <v>0</v>
      </c>
      <c r="D257" s="91">
        <f>SUMIF($B$244:$B$254,"3",D$244:D$254)</f>
        <v>0</v>
      </c>
      <c r="E257" s="91">
        <f>SUMIF($B$244:$B$254,"3",E$244:E$254)</f>
        <v>0</v>
      </c>
      <c r="F257" s="159"/>
      <c r="L257" s="12"/>
    </row>
    <row r="258" spans="1:12" s="10" customFormat="1" ht="15.75">
      <c r="A258" s="69" t="s">
        <v>439</v>
      </c>
      <c r="B258" s="17"/>
      <c r="C258" s="93"/>
      <c r="D258" s="93"/>
      <c r="E258" s="93"/>
      <c r="F258" s="159"/>
      <c r="L258" s="12"/>
    </row>
    <row r="259" spans="1:12" s="10" customFormat="1" ht="15.75" hidden="1">
      <c r="A259" s="65"/>
      <c r="B259" s="17"/>
      <c r="C259" s="91"/>
      <c r="D259" s="91"/>
      <c r="E259" s="91"/>
      <c r="F259" s="159" t="e">
        <f t="shared" si="3"/>
        <v>#DIV/0!</v>
      </c>
      <c r="L259" s="12"/>
    </row>
    <row r="260" spans="1:12" s="10" customFormat="1" ht="31.5" hidden="1">
      <c r="A260" s="65" t="s">
        <v>440</v>
      </c>
      <c r="B260" s="17"/>
      <c r="C260" s="91"/>
      <c r="D260" s="91"/>
      <c r="E260" s="91"/>
      <c r="F260" s="159" t="e">
        <f t="shared" si="3"/>
        <v>#DIV/0!</v>
      </c>
      <c r="L260" s="12"/>
    </row>
    <row r="261" spans="1:12" s="10" customFormat="1" ht="15.75">
      <c r="A261" s="96" t="s">
        <v>585</v>
      </c>
      <c r="B261" s="17">
        <v>2</v>
      </c>
      <c r="C261" s="91">
        <v>300</v>
      </c>
      <c r="D261" s="91">
        <v>300</v>
      </c>
      <c r="E261" s="91">
        <v>4</v>
      </c>
      <c r="F261" s="159">
        <f t="shared" si="3"/>
        <v>1.3333333333333335</v>
      </c>
      <c r="L261" s="12"/>
    </row>
    <row r="262" spans="1:12" s="10" customFormat="1" ht="47.25">
      <c r="A262" s="65" t="s">
        <v>549</v>
      </c>
      <c r="B262" s="17"/>
      <c r="C262" s="91">
        <f>SUM(C261)</f>
        <v>300</v>
      </c>
      <c r="D262" s="91">
        <f>SUM(D261)</f>
        <v>300</v>
      </c>
      <c r="E262" s="91">
        <f>SUM(E261)</f>
        <v>4</v>
      </c>
      <c r="F262" s="159">
        <f t="shared" si="3"/>
        <v>1.3333333333333335</v>
      </c>
      <c r="L262" s="12"/>
    </row>
    <row r="263" spans="1:12" s="10" customFormat="1" ht="15.75">
      <c r="A263" s="65"/>
      <c r="B263" s="17"/>
      <c r="C263" s="91"/>
      <c r="D263" s="91"/>
      <c r="E263" s="91"/>
      <c r="F263" s="159"/>
      <c r="L263" s="12"/>
    </row>
    <row r="264" spans="1:12" s="10" customFormat="1" ht="15.75">
      <c r="A264" s="65" t="s">
        <v>688</v>
      </c>
      <c r="B264" s="17">
        <v>2</v>
      </c>
      <c r="C264" s="91"/>
      <c r="D264" s="91">
        <v>30</v>
      </c>
      <c r="E264" s="91">
        <v>30</v>
      </c>
      <c r="F264" s="159">
        <f aca="true" t="shared" si="4" ref="F264:F314">E264/D264*100</f>
        <v>100</v>
      </c>
      <c r="L264" s="12"/>
    </row>
    <row r="265" spans="1:12" s="10" customFormat="1" ht="15.75">
      <c r="A265" s="65" t="s">
        <v>687</v>
      </c>
      <c r="B265" s="17">
        <v>2</v>
      </c>
      <c r="C265" s="91"/>
      <c r="D265" s="91">
        <v>30</v>
      </c>
      <c r="E265" s="91">
        <v>30</v>
      </c>
      <c r="F265" s="159">
        <f t="shared" si="4"/>
        <v>100</v>
      </c>
      <c r="L265" s="12"/>
    </row>
    <row r="266" spans="1:12" s="10" customFormat="1" ht="31.5">
      <c r="A266" s="65" t="s">
        <v>550</v>
      </c>
      <c r="B266" s="17"/>
      <c r="C266" s="91"/>
      <c r="D266" s="91">
        <f>D265+D264</f>
        <v>60</v>
      </c>
      <c r="E266" s="91">
        <f>E265+E264</f>
        <v>60</v>
      </c>
      <c r="F266" s="159">
        <f t="shared" si="4"/>
        <v>100</v>
      </c>
      <c r="L266" s="12"/>
    </row>
    <row r="267" spans="1:12" s="10" customFormat="1" ht="31.5">
      <c r="A267" s="44" t="s">
        <v>439</v>
      </c>
      <c r="B267" s="111"/>
      <c r="C267" s="93">
        <f>SUM(C268:C268:C270)</f>
        <v>300</v>
      </c>
      <c r="D267" s="93">
        <f>SUM(D268:D268:D270)</f>
        <v>360</v>
      </c>
      <c r="E267" s="93">
        <f>SUM(E268:E268:E270)</f>
        <v>64</v>
      </c>
      <c r="F267" s="159">
        <f t="shared" si="4"/>
        <v>17.77777777777778</v>
      </c>
      <c r="L267" s="12"/>
    </row>
    <row r="268" spans="1:12" s="10" customFormat="1" ht="15.75">
      <c r="A268" s="96" t="s">
        <v>489</v>
      </c>
      <c r="B268" s="109">
        <v>1</v>
      </c>
      <c r="C268" s="91">
        <f>SUMIF($B$258:$B$267,"1",C$258:C$267)</f>
        <v>0</v>
      </c>
      <c r="D268" s="91">
        <f>SUMIF($B$258:$B$267,"1",D$258:D$267)</f>
        <v>0</v>
      </c>
      <c r="E268" s="91">
        <f>SUMIF($B$258:$B$267,"1",E$258:E$267)</f>
        <v>0</v>
      </c>
      <c r="F268" s="159"/>
      <c r="L268" s="12"/>
    </row>
    <row r="269" spans="1:12" s="10" customFormat="1" ht="15.75">
      <c r="A269" s="96" t="s">
        <v>289</v>
      </c>
      <c r="B269" s="109">
        <v>2</v>
      </c>
      <c r="C269" s="91">
        <f>SUMIF($B$258:$B$267,"2",C$258:C$267)</f>
        <v>300</v>
      </c>
      <c r="D269" s="91">
        <f>SUMIF($B$258:$B$267,"2",D$258:D$267)</f>
        <v>360</v>
      </c>
      <c r="E269" s="91">
        <f>SUMIF($B$258:$B$267,"2",E$258:E$267)</f>
        <v>64</v>
      </c>
      <c r="F269" s="159">
        <f t="shared" si="4"/>
        <v>17.77777777777778</v>
      </c>
      <c r="L269" s="12"/>
    </row>
    <row r="270" spans="1:12" s="10" customFormat="1" ht="15.75">
      <c r="A270" s="96" t="s">
        <v>145</v>
      </c>
      <c r="B270" s="109">
        <v>3</v>
      </c>
      <c r="C270" s="91">
        <f>SUMIF($B$258:$B$267,"3",C$258:C$267)</f>
        <v>0</v>
      </c>
      <c r="D270" s="91">
        <f>SUMIF($B$258:$B$267,"3",D$258:D$267)</f>
        <v>0</v>
      </c>
      <c r="E270" s="91">
        <f>SUMIF($B$258:$B$267,"3",E$258:E$267)</f>
        <v>0</v>
      </c>
      <c r="F270" s="159"/>
      <c r="L270" s="12"/>
    </row>
    <row r="271" spans="1:12" s="10" customFormat="1" ht="49.5">
      <c r="A271" s="70" t="s">
        <v>640</v>
      </c>
      <c r="B271" s="112"/>
      <c r="C271" s="92"/>
      <c r="D271" s="92"/>
      <c r="E271" s="92"/>
      <c r="F271" s="159"/>
      <c r="L271" s="12"/>
    </row>
    <row r="272" spans="1:12" s="10" customFormat="1" ht="16.5">
      <c r="A272" s="69" t="s">
        <v>192</v>
      </c>
      <c r="B272" s="112"/>
      <c r="C272" s="92"/>
      <c r="D272" s="92"/>
      <c r="E272" s="92"/>
      <c r="F272" s="159"/>
      <c r="L272" s="12"/>
    </row>
    <row r="273" spans="1:12" s="10" customFormat="1" ht="31.5">
      <c r="A273" s="65" t="s">
        <v>275</v>
      </c>
      <c r="B273" s="112">
        <v>2</v>
      </c>
      <c r="C273" s="92">
        <v>23932</v>
      </c>
      <c r="D273" s="92">
        <v>29557</v>
      </c>
      <c r="E273" s="92">
        <v>29557</v>
      </c>
      <c r="F273" s="159">
        <f t="shared" si="4"/>
        <v>100</v>
      </c>
      <c r="L273" s="12"/>
    </row>
    <row r="274" spans="1:12" s="10" customFormat="1" ht="15.75" hidden="1">
      <c r="A274" s="65" t="s">
        <v>551</v>
      </c>
      <c r="B274" s="111">
        <v>2</v>
      </c>
      <c r="C274" s="94"/>
      <c r="D274" s="94"/>
      <c r="E274" s="94"/>
      <c r="F274" s="159" t="e">
        <f t="shared" si="4"/>
        <v>#DIV/0!</v>
      </c>
      <c r="L274" s="12"/>
    </row>
    <row r="275" spans="1:12" s="10" customFormat="1" ht="31.5">
      <c r="A275" s="65" t="s">
        <v>723</v>
      </c>
      <c r="B275" s="111"/>
      <c r="C275" s="94"/>
      <c r="D275" s="94"/>
      <c r="E275" s="94"/>
      <c r="F275" s="159"/>
      <c r="L275" s="12"/>
    </row>
    <row r="276" spans="1:12" s="10" customFormat="1" ht="31.5">
      <c r="A276" s="44" t="s">
        <v>192</v>
      </c>
      <c r="B276" s="111"/>
      <c r="C276" s="93">
        <f>SUM(C277:C279)</f>
        <v>23932</v>
      </c>
      <c r="D276" s="93">
        <f>SUM(D277:D279)</f>
        <v>29557</v>
      </c>
      <c r="E276" s="93">
        <f>SUM(E277:E279)</f>
        <v>29557</v>
      </c>
      <c r="F276" s="159">
        <f t="shared" si="4"/>
        <v>100</v>
      </c>
      <c r="L276" s="12"/>
    </row>
    <row r="277" spans="1:12" s="10" customFormat="1" ht="15.75">
      <c r="A277" s="96" t="s">
        <v>489</v>
      </c>
      <c r="B277" s="109">
        <v>1</v>
      </c>
      <c r="C277" s="91">
        <f>SUMIF($B$272:$B$276,"1",C$272:C$276)</f>
        <v>0</v>
      </c>
      <c r="D277" s="91">
        <f>SUMIF($B$272:$B$276,"1",D$272:D$276)</f>
        <v>0</v>
      </c>
      <c r="E277" s="91">
        <f>SUMIF($B$272:$B$276,"1",E$272:E$276)</f>
        <v>0</v>
      </c>
      <c r="F277" s="159"/>
      <c r="L277" s="12"/>
    </row>
    <row r="278" spans="1:12" s="10" customFormat="1" ht="15.75">
      <c r="A278" s="96" t="s">
        <v>289</v>
      </c>
      <c r="B278" s="109">
        <v>2</v>
      </c>
      <c r="C278" s="91">
        <f>SUMIF($B$272:$B$276,"2",C$272:C$276)</f>
        <v>23932</v>
      </c>
      <c r="D278" s="91">
        <f>SUMIF($B$272:$B$276,"2",D$272:D$276)</f>
        <v>29557</v>
      </c>
      <c r="E278" s="91">
        <f>SUMIF($B$272:$B$276,"2",E$272:E$276)</f>
        <v>29557</v>
      </c>
      <c r="F278" s="159">
        <f t="shared" si="4"/>
        <v>100</v>
      </c>
      <c r="L278" s="12"/>
    </row>
    <row r="279" spans="1:12" s="10" customFormat="1" ht="15.75">
      <c r="A279" s="96" t="s">
        <v>145</v>
      </c>
      <c r="B279" s="109">
        <v>3</v>
      </c>
      <c r="C279" s="91">
        <f>SUMIF($B$272:$B$276,"3",C$272:C$276)</f>
        <v>0</v>
      </c>
      <c r="D279" s="91">
        <f>SUMIF($B$272:$B$276,"3",D$272:D$276)</f>
        <v>0</v>
      </c>
      <c r="E279" s="91">
        <f>SUMIF($B$272:$B$276,"3",E$272:E$276)</f>
        <v>0</v>
      </c>
      <c r="F279" s="159"/>
      <c r="L279" s="12"/>
    </row>
    <row r="280" spans="1:12" s="10" customFormat="1" ht="15.75" hidden="1">
      <c r="A280" s="69" t="s">
        <v>193</v>
      </c>
      <c r="B280" s="109"/>
      <c r="C280" s="91"/>
      <c r="D280" s="91"/>
      <c r="E280" s="91"/>
      <c r="F280" s="159" t="e">
        <f t="shared" si="4"/>
        <v>#DIV/0!</v>
      </c>
      <c r="L280" s="12"/>
    </row>
    <row r="281" spans="1:12" s="10" customFormat="1" ht="16.5" hidden="1">
      <c r="A281" s="65" t="s">
        <v>275</v>
      </c>
      <c r="B281" s="112">
        <v>2</v>
      </c>
      <c r="C281" s="91"/>
      <c r="D281" s="91"/>
      <c r="E281" s="91"/>
      <c r="F281" s="159" t="e">
        <f t="shared" si="4"/>
        <v>#DIV/0!</v>
      </c>
      <c r="L281" s="12"/>
    </row>
    <row r="282" spans="1:12" s="10" customFormat="1" ht="15.75" hidden="1">
      <c r="A282" s="65" t="s">
        <v>551</v>
      </c>
      <c r="B282" s="111">
        <v>2</v>
      </c>
      <c r="C282" s="94"/>
      <c r="D282" s="94"/>
      <c r="E282" s="94"/>
      <c r="F282" s="159" t="e">
        <f t="shared" si="4"/>
        <v>#DIV/0!</v>
      </c>
      <c r="L282" s="12"/>
    </row>
    <row r="283" spans="1:12" s="10" customFormat="1" ht="15.75" hidden="1">
      <c r="A283" s="44" t="s">
        <v>193</v>
      </c>
      <c r="B283" s="111"/>
      <c r="C283" s="93">
        <f>SUM(C284:C286)</f>
        <v>0</v>
      </c>
      <c r="D283" s="93">
        <f>SUM(D284:D286)</f>
        <v>0</v>
      </c>
      <c r="E283" s="93">
        <f>SUM(E284:E286)</f>
        <v>0</v>
      </c>
      <c r="F283" s="159" t="e">
        <f t="shared" si="4"/>
        <v>#DIV/0!</v>
      </c>
      <c r="L283" s="12"/>
    </row>
    <row r="284" spans="1:12" s="10" customFormat="1" ht="15.75" hidden="1">
      <c r="A284" s="96" t="s">
        <v>489</v>
      </c>
      <c r="B284" s="109">
        <v>1</v>
      </c>
      <c r="C284" s="91">
        <f>SUMIF($B$280:$B$283,"1",C$280:C$283)</f>
        <v>0</v>
      </c>
      <c r="D284" s="91">
        <f>SUMIF($B$280:$B$283,"1",D$280:D$283)</f>
        <v>0</v>
      </c>
      <c r="E284" s="91">
        <f>SUMIF($B$280:$B$283,"1",E$280:E$283)</f>
        <v>0</v>
      </c>
      <c r="F284" s="159" t="e">
        <f t="shared" si="4"/>
        <v>#DIV/0!</v>
      </c>
      <c r="L284" s="12"/>
    </row>
    <row r="285" spans="1:12" s="10" customFormat="1" ht="15.75" hidden="1">
      <c r="A285" s="96" t="s">
        <v>289</v>
      </c>
      <c r="B285" s="109">
        <v>2</v>
      </c>
      <c r="C285" s="91">
        <f>SUMIF($B$280:$B$283,"2",C$280:C$283)</f>
        <v>0</v>
      </c>
      <c r="D285" s="91">
        <f>SUMIF($B$280:$B$283,"2",D$280:D$283)</f>
        <v>0</v>
      </c>
      <c r="E285" s="91">
        <f>SUMIF($B$280:$B$283,"2",E$280:E$283)</f>
        <v>0</v>
      </c>
      <c r="F285" s="159" t="e">
        <f t="shared" si="4"/>
        <v>#DIV/0!</v>
      </c>
      <c r="L285" s="12"/>
    </row>
    <row r="286" spans="1:12" s="10" customFormat="1" ht="15.75" hidden="1">
      <c r="A286" s="96" t="s">
        <v>145</v>
      </c>
      <c r="B286" s="109">
        <v>3</v>
      </c>
      <c r="C286" s="91">
        <f>SUMIF($B$280:$B$283,"3",C$280:C$283)</f>
        <v>0</v>
      </c>
      <c r="D286" s="91">
        <f>SUMIF($B$280:$B$283,"3",D$280:D$283)</f>
        <v>0</v>
      </c>
      <c r="E286" s="91">
        <f>SUMIF($B$280:$B$283,"3",E$280:E$283)</f>
        <v>0</v>
      </c>
      <c r="F286" s="159" t="e">
        <f t="shared" si="4"/>
        <v>#DIV/0!</v>
      </c>
      <c r="L286" s="12"/>
    </row>
    <row r="287" spans="1:12" s="10" customFormat="1" ht="49.5">
      <c r="A287" s="70" t="s">
        <v>97</v>
      </c>
      <c r="B287" s="112"/>
      <c r="C287" s="92">
        <f>C288+C301</f>
        <v>0</v>
      </c>
      <c r="D287" s="92">
        <f>D288+D301</f>
        <v>0</v>
      </c>
      <c r="E287" s="92">
        <f>E288+E301</f>
        <v>0</v>
      </c>
      <c r="F287" s="159"/>
      <c r="L287" s="12"/>
    </row>
    <row r="288" spans="1:12" s="10" customFormat="1" ht="15.75">
      <c r="A288" s="69" t="s">
        <v>190</v>
      </c>
      <c r="B288" s="111"/>
      <c r="C288" s="94"/>
      <c r="D288" s="94"/>
      <c r="E288" s="94"/>
      <c r="F288" s="159"/>
      <c r="L288" s="12"/>
    </row>
    <row r="289" spans="1:12" s="10" customFormat="1" ht="15.75">
      <c r="A289" s="65" t="s">
        <v>274</v>
      </c>
      <c r="B289" s="111"/>
      <c r="C289" s="94"/>
      <c r="D289" s="94"/>
      <c r="E289" s="94"/>
      <c r="F289" s="159"/>
      <c r="L289" s="12"/>
    </row>
    <row r="290" spans="1:12" s="10" customFormat="1" ht="31.5" hidden="1">
      <c r="A290" s="96" t="s">
        <v>552</v>
      </c>
      <c r="B290" s="111"/>
      <c r="C290" s="94"/>
      <c r="D290" s="94"/>
      <c r="E290" s="94"/>
      <c r="F290" s="159" t="e">
        <f t="shared" si="4"/>
        <v>#DIV/0!</v>
      </c>
      <c r="L290" s="12"/>
    </row>
    <row r="291" spans="1:12" s="10" customFormat="1" ht="31.5" hidden="1">
      <c r="A291" s="96" t="s">
        <v>286</v>
      </c>
      <c r="B291" s="111"/>
      <c r="C291" s="94"/>
      <c r="D291" s="94"/>
      <c r="E291" s="94"/>
      <c r="F291" s="159" t="e">
        <f t="shared" si="4"/>
        <v>#DIV/0!</v>
      </c>
      <c r="L291" s="12"/>
    </row>
    <row r="292" spans="1:12" s="10" customFormat="1" ht="31.5" hidden="1">
      <c r="A292" s="96" t="s">
        <v>553</v>
      </c>
      <c r="B292" s="111"/>
      <c r="C292" s="94"/>
      <c r="D292" s="94"/>
      <c r="E292" s="94"/>
      <c r="F292" s="159" t="e">
        <f t="shared" si="4"/>
        <v>#DIV/0!</v>
      </c>
      <c r="L292" s="12"/>
    </row>
    <row r="293" spans="1:12" s="10" customFormat="1" ht="31.5">
      <c r="A293" s="96" t="s">
        <v>285</v>
      </c>
      <c r="B293" s="111">
        <v>2</v>
      </c>
      <c r="C293" s="94"/>
      <c r="D293" s="94">
        <v>5665</v>
      </c>
      <c r="E293" s="94">
        <v>5665</v>
      </c>
      <c r="F293" s="159">
        <f>E293/D293*100</f>
        <v>100</v>
      </c>
      <c r="L293" s="12"/>
    </row>
    <row r="294" spans="1:12" s="10" customFormat="1" ht="15.75" hidden="1">
      <c r="A294" s="96" t="s">
        <v>284</v>
      </c>
      <c r="B294" s="111"/>
      <c r="C294" s="94"/>
      <c r="D294" s="94"/>
      <c r="E294" s="94"/>
      <c r="F294" s="159" t="e">
        <f t="shared" si="4"/>
        <v>#DIV/0!</v>
      </c>
      <c r="L294" s="12"/>
    </row>
    <row r="295" spans="1:12" s="10" customFormat="1" ht="15.75" hidden="1">
      <c r="A295" s="65" t="s">
        <v>276</v>
      </c>
      <c r="B295" s="111"/>
      <c r="C295" s="94"/>
      <c r="D295" s="94"/>
      <c r="E295" s="94"/>
      <c r="F295" s="159" t="e">
        <f t="shared" si="4"/>
        <v>#DIV/0!</v>
      </c>
      <c r="L295" s="12"/>
    </row>
    <row r="296" spans="1:12" s="10" customFormat="1" ht="31.5" hidden="1">
      <c r="A296" s="65" t="s">
        <v>277</v>
      </c>
      <c r="B296" s="111"/>
      <c r="C296" s="94"/>
      <c r="D296" s="94"/>
      <c r="E296" s="94"/>
      <c r="F296" s="159" t="e">
        <f t="shared" si="4"/>
        <v>#DIV/0!</v>
      </c>
      <c r="L296" s="12"/>
    </row>
    <row r="297" spans="1:12" s="10" customFormat="1" ht="31.5">
      <c r="A297" s="44" t="s">
        <v>190</v>
      </c>
      <c r="B297" s="111"/>
      <c r="C297" s="93">
        <f>SUM(C298:C300)</f>
        <v>0</v>
      </c>
      <c r="D297" s="93">
        <f>SUM(D298:D300)</f>
        <v>5665</v>
      </c>
      <c r="E297" s="93">
        <f>SUM(E298:E300)</f>
        <v>5665</v>
      </c>
      <c r="F297" s="159">
        <f t="shared" si="4"/>
        <v>100</v>
      </c>
      <c r="L297" s="12"/>
    </row>
    <row r="298" spans="1:12" s="10" customFormat="1" ht="15.75">
      <c r="A298" s="96" t="s">
        <v>489</v>
      </c>
      <c r="B298" s="109">
        <v>1</v>
      </c>
      <c r="C298" s="91">
        <f>SUMIF($B$288:$B$297,"1",C$288:C$297)</f>
        <v>0</v>
      </c>
      <c r="D298" s="91">
        <f>SUMIF($B$288:$B$297,"1",D$288:D$297)</f>
        <v>0</v>
      </c>
      <c r="E298" s="91">
        <f>SUMIF($B$288:$B$297,"1",E$288:E$297)</f>
        <v>0</v>
      </c>
      <c r="F298" s="159"/>
      <c r="L298" s="12"/>
    </row>
    <row r="299" spans="1:12" s="10" customFormat="1" ht="15.75">
      <c r="A299" s="96" t="s">
        <v>289</v>
      </c>
      <c r="B299" s="109">
        <v>2</v>
      </c>
      <c r="C299" s="91">
        <f>SUMIF($B$288:$B$297,"2",C$288:C$297)</f>
        <v>0</v>
      </c>
      <c r="D299" s="91">
        <f>SUMIF($B$288:$B$297,"2",D$288:D$297)</f>
        <v>5665</v>
      </c>
      <c r="E299" s="91">
        <f>SUMIF($B$288:$B$297,"2",E$288:E$297)</f>
        <v>5665</v>
      </c>
      <c r="F299" s="159">
        <f t="shared" si="4"/>
        <v>100</v>
      </c>
      <c r="L299" s="12"/>
    </row>
    <row r="300" spans="1:12" s="10" customFormat="1" ht="15.75">
      <c r="A300" s="96" t="s">
        <v>145</v>
      </c>
      <c r="B300" s="109">
        <v>3</v>
      </c>
      <c r="C300" s="91">
        <f>SUMIF($B$288:$B$297,"3",C$288:C$297)</f>
        <v>0</v>
      </c>
      <c r="D300" s="91">
        <f>SUMIF($B$288:$B$297,"3",D$288:D$297)</f>
        <v>0</v>
      </c>
      <c r="E300" s="91">
        <f>SUMIF($B$288:$B$297,"3",E$288:E$297)</f>
        <v>0</v>
      </c>
      <c r="F300" s="159"/>
      <c r="L300" s="12"/>
    </row>
    <row r="301" spans="1:12" s="10" customFormat="1" ht="15.75" hidden="1">
      <c r="A301" s="69" t="s">
        <v>191</v>
      </c>
      <c r="B301" s="111"/>
      <c r="C301" s="94"/>
      <c r="D301" s="94"/>
      <c r="E301" s="94"/>
      <c r="F301" s="159" t="e">
        <f t="shared" si="4"/>
        <v>#DIV/0!</v>
      </c>
      <c r="L301" s="12"/>
    </row>
    <row r="302" spans="1:12" s="10" customFormat="1" ht="15.75" hidden="1">
      <c r="A302" s="65" t="s">
        <v>274</v>
      </c>
      <c r="B302" s="111"/>
      <c r="C302" s="94"/>
      <c r="D302" s="94"/>
      <c r="E302" s="94"/>
      <c r="F302" s="159" t="e">
        <f t="shared" si="4"/>
        <v>#DIV/0!</v>
      </c>
      <c r="L302" s="12"/>
    </row>
    <row r="303" spans="1:12" s="10" customFormat="1" ht="31.5" hidden="1">
      <c r="A303" s="96" t="s">
        <v>552</v>
      </c>
      <c r="B303" s="111"/>
      <c r="C303" s="94"/>
      <c r="D303" s="94"/>
      <c r="E303" s="94"/>
      <c r="F303" s="159" t="e">
        <f t="shared" si="4"/>
        <v>#DIV/0!</v>
      </c>
      <c r="L303" s="12"/>
    </row>
    <row r="304" spans="1:12" s="10" customFormat="1" ht="31.5" hidden="1">
      <c r="A304" s="96" t="s">
        <v>286</v>
      </c>
      <c r="B304" s="111"/>
      <c r="C304" s="94"/>
      <c r="D304" s="94"/>
      <c r="E304" s="94"/>
      <c r="F304" s="159" t="e">
        <f t="shared" si="4"/>
        <v>#DIV/0!</v>
      </c>
      <c r="L304" s="12"/>
    </row>
    <row r="305" spans="1:12" s="10" customFormat="1" ht="31.5" hidden="1">
      <c r="A305" s="96" t="s">
        <v>553</v>
      </c>
      <c r="B305" s="111"/>
      <c r="C305" s="94"/>
      <c r="D305" s="94"/>
      <c r="E305" s="94"/>
      <c r="F305" s="159" t="e">
        <f t="shared" si="4"/>
        <v>#DIV/0!</v>
      </c>
      <c r="L305" s="12"/>
    </row>
    <row r="306" spans="1:12" s="10" customFormat="1" ht="15.75" hidden="1">
      <c r="A306" s="96" t="s">
        <v>285</v>
      </c>
      <c r="B306" s="111"/>
      <c r="C306" s="94"/>
      <c r="D306" s="94"/>
      <c r="E306" s="94"/>
      <c r="F306" s="159" t="e">
        <f t="shared" si="4"/>
        <v>#DIV/0!</v>
      </c>
      <c r="L306" s="12"/>
    </row>
    <row r="307" spans="1:12" s="10" customFormat="1" ht="15.75" hidden="1">
      <c r="A307" s="96" t="s">
        <v>284</v>
      </c>
      <c r="B307" s="111"/>
      <c r="C307" s="94"/>
      <c r="D307" s="94"/>
      <c r="E307" s="94"/>
      <c r="F307" s="159" t="e">
        <f t="shared" si="4"/>
        <v>#DIV/0!</v>
      </c>
      <c r="L307" s="12"/>
    </row>
    <row r="308" spans="1:12" s="10" customFormat="1" ht="15.75" hidden="1">
      <c r="A308" s="65" t="s">
        <v>276</v>
      </c>
      <c r="B308" s="111"/>
      <c r="C308" s="94"/>
      <c r="D308" s="94"/>
      <c r="E308" s="94"/>
      <c r="F308" s="159" t="e">
        <f t="shared" si="4"/>
        <v>#DIV/0!</v>
      </c>
      <c r="L308" s="12"/>
    </row>
    <row r="309" spans="1:12" s="10" customFormat="1" ht="31.5" hidden="1">
      <c r="A309" s="65" t="s">
        <v>277</v>
      </c>
      <c r="B309" s="111"/>
      <c r="C309" s="94"/>
      <c r="D309" s="94"/>
      <c r="E309" s="94"/>
      <c r="F309" s="159" t="e">
        <f t="shared" si="4"/>
        <v>#DIV/0!</v>
      </c>
      <c r="L309" s="12"/>
    </row>
    <row r="310" spans="1:12" s="10" customFormat="1" ht="15.75" hidden="1">
      <c r="A310" s="44" t="s">
        <v>191</v>
      </c>
      <c r="B310" s="111"/>
      <c r="C310" s="93">
        <f>SUM(C311:C313)</f>
        <v>0</v>
      </c>
      <c r="D310" s="93">
        <f>SUM(D311:D313)</f>
        <v>0</v>
      </c>
      <c r="E310" s="93">
        <f>SUM(E311:E313)</f>
        <v>0</v>
      </c>
      <c r="F310" s="159" t="e">
        <f t="shared" si="4"/>
        <v>#DIV/0!</v>
      </c>
      <c r="L310" s="12"/>
    </row>
    <row r="311" spans="1:12" s="10" customFormat="1" ht="15.75" hidden="1">
      <c r="A311" s="96" t="s">
        <v>489</v>
      </c>
      <c r="B311" s="109">
        <v>1</v>
      </c>
      <c r="C311" s="91">
        <f>SUMIF($B$301:$B$310,"1",C$301:C$310)</f>
        <v>0</v>
      </c>
      <c r="D311" s="91">
        <f>SUMIF($B$301:$B$310,"1",D$301:D$310)</f>
        <v>0</v>
      </c>
      <c r="E311" s="91">
        <f>SUMIF($B$301:$B$310,"1",E$301:E$310)</f>
        <v>0</v>
      </c>
      <c r="F311" s="159" t="e">
        <f t="shared" si="4"/>
        <v>#DIV/0!</v>
      </c>
      <c r="L311" s="12"/>
    </row>
    <row r="312" spans="1:12" s="10" customFormat="1" ht="15.75" hidden="1">
      <c r="A312" s="96" t="s">
        <v>289</v>
      </c>
      <c r="B312" s="109">
        <v>2</v>
      </c>
      <c r="C312" s="91">
        <f>SUMIF($B$301:$B$310,"2",C$301:C$310)</f>
        <v>0</v>
      </c>
      <c r="D312" s="91">
        <f>SUMIF($B$301:$B$310,"2",D$301:D$310)</f>
        <v>0</v>
      </c>
      <c r="E312" s="91">
        <f>SUMIF($B$301:$B$310,"2",E$301:E$310)</f>
        <v>0</v>
      </c>
      <c r="F312" s="159" t="e">
        <f t="shared" si="4"/>
        <v>#DIV/0!</v>
      </c>
      <c r="L312" s="12"/>
    </row>
    <row r="313" spans="1:12" s="10" customFormat="1" ht="15.75" hidden="1">
      <c r="A313" s="96" t="s">
        <v>145</v>
      </c>
      <c r="B313" s="109">
        <v>3</v>
      </c>
      <c r="C313" s="91">
        <f>SUMIF($B$301:$B$310,"3",C$301:C$310)</f>
        <v>0</v>
      </c>
      <c r="D313" s="91">
        <f>SUMIF($B$301:$B$310,"3",D$301:D$310)</f>
        <v>0</v>
      </c>
      <c r="E313" s="91">
        <f>SUMIF($B$301:$B$310,"3",E$301:E$310)</f>
        <v>0</v>
      </c>
      <c r="F313" s="159" t="e">
        <f t="shared" si="4"/>
        <v>#DIV/0!</v>
      </c>
      <c r="L313" s="12"/>
    </row>
    <row r="314" spans="1:12" s="10" customFormat="1" ht="16.5">
      <c r="A314" s="70" t="s">
        <v>98</v>
      </c>
      <c r="B314" s="112"/>
      <c r="C314" s="116">
        <f>C98+C132+C162+C220++C240+C254+C267+C276+C283+C297+C310</f>
        <v>374225</v>
      </c>
      <c r="D314" s="116">
        <f>D98+D132+D162+D220++D240+D254+D267+D276+D283+D297+D310</f>
        <v>392837</v>
      </c>
      <c r="E314" s="116">
        <f>E98+E132+E162+E220++E240+E254+E267+E276+E283+E297+E310</f>
        <v>381750</v>
      </c>
      <c r="F314" s="159">
        <f t="shared" si="4"/>
        <v>97.17770983894083</v>
      </c>
      <c r="H314" s="10">
        <v>381749804</v>
      </c>
      <c r="L314" s="12"/>
    </row>
    <row r="315" ht="15.75"/>
    <row r="316" ht="15.75" hidden="1"/>
    <row r="317" ht="15.75" hidden="1">
      <c r="A317" s="123" t="s">
        <v>713</v>
      </c>
    </row>
    <row r="318" spans="1:3" ht="15.75" hidden="1">
      <c r="A318" s="123" t="s">
        <v>714</v>
      </c>
      <c r="C318" s="41">
        <v>23932</v>
      </c>
    </row>
    <row r="319" spans="1:3" ht="15.75" hidden="1">
      <c r="A319" s="123" t="s">
        <v>715</v>
      </c>
      <c r="C319" s="41">
        <v>352193</v>
      </c>
    </row>
    <row r="320" spans="1:3" ht="15.75" hidden="1">
      <c r="A320" s="123" t="s">
        <v>716</v>
      </c>
      <c r="C320" s="41">
        <v>-364342</v>
      </c>
    </row>
    <row r="321" spans="1:3" ht="15.75" hidden="1">
      <c r="A321" s="123" t="s">
        <v>717</v>
      </c>
      <c r="C321" s="41">
        <v>5343</v>
      </c>
    </row>
    <row r="322" spans="1:3" ht="15.75" hidden="1">
      <c r="A322" s="123" t="s">
        <v>718</v>
      </c>
      <c r="C322" s="41">
        <v>2461</v>
      </c>
    </row>
    <row r="323" spans="1:3" ht="15.75" hidden="1">
      <c r="A323" s="123" t="s">
        <v>719</v>
      </c>
      <c r="C323" s="41">
        <f>SUM(C318:C322)</f>
        <v>19587</v>
      </c>
    </row>
    <row r="324" ht="15.75" hidden="1"/>
    <row r="325" ht="15.75" hidden="1"/>
    <row r="326" ht="15.75" hidden="1"/>
    <row r="573" ht="15.75"/>
    <row r="574" ht="15.75"/>
    <row r="575" ht="15.75"/>
    <row r="576" ht="15.75"/>
    <row r="577" ht="15.75"/>
    <row r="578" ht="15.75"/>
    <row r="579" ht="15.75"/>
    <row r="580" ht="15.75"/>
    <row r="581" ht="15.75"/>
    <row r="582" ht="15.75"/>
    <row r="583" ht="15.75"/>
    <row r="584" ht="15.75"/>
    <row r="585" ht="15.75"/>
    <row r="586" ht="15.75"/>
    <row r="587" ht="15.75"/>
    <row r="588" ht="15.75"/>
    <row r="589" ht="15.75"/>
    <row r="590" ht="15.75"/>
    <row r="591" ht="15.75"/>
    <row r="592" ht="15.75"/>
    <row r="593" ht="15.75"/>
    <row r="594" ht="15.75"/>
    <row r="595" ht="15.75"/>
    <row r="596" ht="15.75"/>
    <row r="597" ht="15.75"/>
    <row r="598" ht="15.75"/>
    <row r="599" ht="15.75"/>
    <row r="600" ht="15.75"/>
    <row r="601" ht="15.75"/>
    <row r="602" ht="15.75"/>
    <row r="603" ht="15.75"/>
    <row r="604" ht="15.75"/>
    <row r="605" ht="15.75"/>
    <row r="606" ht="15.75"/>
    <row r="607" ht="15.75"/>
    <row r="608" ht="15.75"/>
    <row r="609" ht="15.75"/>
    <row r="610" ht="15.75"/>
    <row r="611" ht="15.75"/>
    <row r="612" ht="15.75"/>
    <row r="613" ht="15.75"/>
    <row r="614" ht="15.75"/>
    <row r="615" ht="15.75"/>
    <row r="616" ht="15.75"/>
    <row r="617" ht="15.75"/>
    <row r="618" ht="15.75"/>
    <row r="619" ht="15.75"/>
    <row r="620" ht="15.75"/>
    <row r="621" ht="15.75"/>
    <row r="622" ht="15.75"/>
    <row r="623" ht="15.75"/>
    <row r="624" ht="15.75"/>
    <row r="625" ht="15.75"/>
    <row r="626" ht="15.75"/>
    <row r="627" ht="15.75"/>
    <row r="628" ht="15.75"/>
    <row r="629" ht="15.75"/>
    <row r="630" ht="15.75"/>
    <row r="631" ht="15.75"/>
    <row r="632" ht="15.75"/>
    <row r="633" ht="15.75"/>
    <row r="634" ht="15.75"/>
    <row r="635" ht="15.75"/>
    <row r="636" ht="15.75"/>
    <row r="637" ht="15.75"/>
    <row r="638" ht="15.75"/>
    <row r="639" ht="15.75"/>
    <row r="640" ht="15.75"/>
    <row r="641" ht="15.75"/>
    <row r="642" ht="15.75"/>
    <row r="643" ht="15.75"/>
    <row r="644" ht="15.75"/>
    <row r="645" ht="15.75"/>
    <row r="646" ht="15.75"/>
    <row r="647" ht="15.75"/>
    <row r="648" ht="15.75"/>
    <row r="649" ht="15.75"/>
    <row r="650" ht="15.75"/>
    <row r="651" ht="15.75"/>
    <row r="652" ht="15.75"/>
    <row r="653" ht="15.75"/>
    <row r="654" ht="15.75"/>
    <row r="655" ht="15.75"/>
    <row r="656" ht="15.75"/>
    <row r="657" ht="15.75"/>
    <row r="658" ht="15.75"/>
    <row r="659" ht="15.75"/>
    <row r="660" ht="15.75"/>
    <row r="661" ht="15.75"/>
    <row r="662" ht="15.75"/>
    <row r="663" ht="15.75"/>
    <row r="664" ht="15.75"/>
    <row r="665" ht="15.75"/>
    <row r="666" ht="15.75"/>
    <row r="667" ht="15.75"/>
    <row r="668" ht="15.75"/>
    <row r="669" ht="15.75"/>
    <row r="670" ht="15.75"/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portrait" paperSize="9" scale="80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K33"/>
  <sheetViews>
    <sheetView zoomScalePageLayoutView="0" workbookViewId="0" topLeftCell="A1">
      <selection activeCell="AA32" sqref="AA32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4" width="8.7109375" style="0" customWidth="1"/>
    <col min="15" max="15" width="25.7109375" style="0" customWidth="1"/>
    <col min="16" max="27" width="8.7109375" style="0" customWidth="1"/>
  </cols>
  <sheetData>
    <row r="1" spans="1:27" s="2" customFormat="1" ht="15.75">
      <c r="A1" s="367" t="s">
        <v>500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135"/>
      <c r="AA1" s="135"/>
    </row>
    <row r="2" s="2" customFormat="1" ht="15" customHeight="1">
      <c r="B2" s="126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57</v>
      </c>
      <c r="H3" s="1" t="s">
        <v>58</v>
      </c>
      <c r="I3" s="1" t="s">
        <v>59</v>
      </c>
      <c r="J3" s="1" t="s">
        <v>104</v>
      </c>
      <c r="K3" s="1" t="s">
        <v>105</v>
      </c>
      <c r="L3" s="1" t="s">
        <v>60</v>
      </c>
      <c r="M3" s="1" t="s">
        <v>106</v>
      </c>
      <c r="N3" s="1" t="s">
        <v>107</v>
      </c>
      <c r="O3" s="1" t="s">
        <v>108</v>
      </c>
      <c r="P3" s="1" t="s">
        <v>666</v>
      </c>
      <c r="Q3" s="1" t="s">
        <v>667</v>
      </c>
      <c r="R3" s="1" t="s">
        <v>707</v>
      </c>
      <c r="S3" s="1" t="s">
        <v>668</v>
      </c>
      <c r="T3" s="1" t="s">
        <v>679</v>
      </c>
      <c r="U3" s="1" t="s">
        <v>680</v>
      </c>
      <c r="V3" s="1" t="s">
        <v>681</v>
      </c>
      <c r="W3" s="1" t="s">
        <v>708</v>
      </c>
      <c r="X3" s="1" t="s">
        <v>682</v>
      </c>
      <c r="Y3" s="1" t="s">
        <v>683</v>
      </c>
      <c r="Z3" s="1" t="s">
        <v>684</v>
      </c>
      <c r="AA3" s="1" t="s">
        <v>709</v>
      </c>
    </row>
    <row r="4" spans="1:27" s="11" customFormat="1" ht="15.75">
      <c r="A4" s="1">
        <v>1</v>
      </c>
      <c r="B4" s="361" t="s">
        <v>9</v>
      </c>
      <c r="C4" s="361" t="s">
        <v>488</v>
      </c>
      <c r="D4" s="361"/>
      <c r="E4" s="361"/>
      <c r="F4" s="361" t="s">
        <v>143</v>
      </c>
      <c r="G4" s="361"/>
      <c r="H4" s="361"/>
      <c r="I4" s="361" t="s">
        <v>144</v>
      </c>
      <c r="J4" s="361"/>
      <c r="K4" s="361"/>
      <c r="L4" s="361" t="s">
        <v>5</v>
      </c>
      <c r="M4" s="361"/>
      <c r="N4" s="361"/>
      <c r="O4" s="361" t="s">
        <v>9</v>
      </c>
      <c r="P4" s="361" t="s">
        <v>488</v>
      </c>
      <c r="Q4" s="361"/>
      <c r="R4" s="361"/>
      <c r="S4" s="361" t="s">
        <v>143</v>
      </c>
      <c r="T4" s="361"/>
      <c r="U4" s="361"/>
      <c r="V4" s="361" t="s">
        <v>144</v>
      </c>
      <c r="W4" s="361"/>
      <c r="X4" s="361"/>
      <c r="Y4" s="361" t="s">
        <v>5</v>
      </c>
      <c r="Z4" s="361"/>
      <c r="AA4" s="361"/>
    </row>
    <row r="5" spans="1:27" s="11" customFormat="1" ht="31.5">
      <c r="A5" s="1">
        <v>2</v>
      </c>
      <c r="B5" s="361"/>
      <c r="C5" s="97" t="s">
        <v>4</v>
      </c>
      <c r="D5" s="4" t="s">
        <v>710</v>
      </c>
      <c r="E5" s="4" t="s">
        <v>711</v>
      </c>
      <c r="F5" s="97" t="s">
        <v>4</v>
      </c>
      <c r="G5" s="4" t="s">
        <v>710</v>
      </c>
      <c r="H5" s="4" t="s">
        <v>711</v>
      </c>
      <c r="I5" s="97" t="s">
        <v>4</v>
      </c>
      <c r="J5" s="4" t="s">
        <v>710</v>
      </c>
      <c r="K5" s="4" t="s">
        <v>711</v>
      </c>
      <c r="L5" s="97" t="s">
        <v>4</v>
      </c>
      <c r="M5" s="4" t="s">
        <v>710</v>
      </c>
      <c r="N5" s="4" t="s">
        <v>711</v>
      </c>
      <c r="O5" s="361"/>
      <c r="P5" s="97" t="s">
        <v>4</v>
      </c>
      <c r="Q5" s="4" t="s">
        <v>710</v>
      </c>
      <c r="R5" s="4" t="s">
        <v>711</v>
      </c>
      <c r="S5" s="97" t="s">
        <v>4</v>
      </c>
      <c r="T5" s="4" t="s">
        <v>710</v>
      </c>
      <c r="U5" s="4" t="s">
        <v>711</v>
      </c>
      <c r="V5" s="97" t="s">
        <v>4</v>
      </c>
      <c r="W5" s="4" t="s">
        <v>710</v>
      </c>
      <c r="X5" s="4" t="s">
        <v>711</v>
      </c>
      <c r="Y5" s="97" t="s">
        <v>4</v>
      </c>
      <c r="Z5" s="4" t="s">
        <v>710</v>
      </c>
      <c r="AA5" s="4" t="s">
        <v>711</v>
      </c>
    </row>
    <row r="6" spans="1:27" s="104" customFormat="1" ht="16.5">
      <c r="A6" s="1">
        <v>3</v>
      </c>
      <c r="B6" s="363" t="s">
        <v>54</v>
      </c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 t="s">
        <v>156</v>
      </c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</row>
    <row r="7" spans="1:37" s="11" customFormat="1" ht="47.25">
      <c r="A7" s="1">
        <v>4</v>
      </c>
      <c r="B7" s="99" t="s">
        <v>349</v>
      </c>
      <c r="C7" s="5">
        <f>'Bevétel Hivatal'!C27</f>
        <v>0</v>
      </c>
      <c r="D7" s="5">
        <f>'Bevétel Hivatal'!D27</f>
        <v>0</v>
      </c>
      <c r="E7" s="5">
        <f>'Bevétel Hivatal'!E27</f>
        <v>0</v>
      </c>
      <c r="F7" s="5">
        <f>'Bevétel Hivatal'!C28</f>
        <v>0</v>
      </c>
      <c r="G7" s="5">
        <f>'Bevétel Hivatal'!D28</f>
        <v>19</v>
      </c>
      <c r="H7" s="5">
        <f>'Bevétel Hivatal'!E28</f>
        <v>19</v>
      </c>
      <c r="I7" s="5">
        <f>'Bevétel Hivatal'!C29</f>
        <v>0</v>
      </c>
      <c r="J7" s="5">
        <f>'Bevétel Hivatal'!D29</f>
        <v>0</v>
      </c>
      <c r="K7" s="5">
        <f>'Bevétel Hivatal'!E29</f>
        <v>0</v>
      </c>
      <c r="L7" s="5">
        <f aca="true" t="shared" si="0" ref="L7:N10">C7+F7+I7</f>
        <v>0</v>
      </c>
      <c r="M7" s="5">
        <f t="shared" si="0"/>
        <v>19</v>
      </c>
      <c r="N7" s="5">
        <f t="shared" si="0"/>
        <v>19</v>
      </c>
      <c r="O7" s="101" t="s">
        <v>45</v>
      </c>
      <c r="P7" s="5">
        <f>'Kiadás Hivatal'!C12</f>
        <v>0</v>
      </c>
      <c r="Q7" s="5">
        <f>'Kiadás Hivatal'!D12</f>
        <v>0</v>
      </c>
      <c r="R7" s="5">
        <f>'Kiadás Hivatal'!E12</f>
        <v>0</v>
      </c>
      <c r="S7" s="5">
        <f>'Kiadás Hivatal'!C13</f>
        <v>46667</v>
      </c>
      <c r="T7" s="5">
        <f>'Kiadás Hivatal'!D13</f>
        <v>50669</v>
      </c>
      <c r="U7" s="5">
        <f>'Kiadás Hivatal'!E13</f>
        <v>49208</v>
      </c>
      <c r="V7" s="5">
        <f>'Kiadás Hivatal'!C14</f>
        <v>0</v>
      </c>
      <c r="W7" s="5">
        <f>'Kiadás Hivatal'!D14</f>
        <v>0</v>
      </c>
      <c r="X7" s="5">
        <f>'Kiadás Hivatal'!E14</f>
        <v>0</v>
      </c>
      <c r="Y7" s="5">
        <f aca="true" t="shared" si="1" ref="Y7:AA11">P7+S7+V7</f>
        <v>46667</v>
      </c>
      <c r="Z7" s="5">
        <f t="shared" si="1"/>
        <v>50669</v>
      </c>
      <c r="AA7" s="5">
        <f t="shared" si="1"/>
        <v>49208</v>
      </c>
      <c r="AB7" s="148"/>
      <c r="AC7" s="148"/>
      <c r="AD7" s="148"/>
      <c r="AE7" s="148"/>
      <c r="AF7" s="148"/>
      <c r="AG7" s="148"/>
      <c r="AH7" s="148"/>
      <c r="AI7" s="148"/>
      <c r="AJ7" s="148"/>
      <c r="AK7" s="148"/>
    </row>
    <row r="8" spans="1:37" s="11" customFormat="1" ht="45">
      <c r="A8" s="1">
        <v>5</v>
      </c>
      <c r="B8" s="99" t="s">
        <v>367</v>
      </c>
      <c r="C8" s="5">
        <f>'Bevétel Hivatal'!C57</f>
        <v>0</v>
      </c>
      <c r="D8" s="5">
        <f>'Bevétel Hivatal'!D57</f>
        <v>0</v>
      </c>
      <c r="E8" s="5">
        <f>'Bevétel Hivatal'!E57</f>
        <v>0</v>
      </c>
      <c r="F8" s="5">
        <f>'Bevétel Hivatal'!C58</f>
        <v>0</v>
      </c>
      <c r="G8" s="5">
        <f>'Bevétel Hivatal'!D58</f>
        <v>0</v>
      </c>
      <c r="H8" s="5">
        <f>'Bevétel Hivatal'!E58</f>
        <v>0</v>
      </c>
      <c r="I8" s="5">
        <f>'Bevétel Hivatal'!C59</f>
        <v>0</v>
      </c>
      <c r="J8" s="5">
        <f>'Bevétel Hivatal'!D59</f>
        <v>0</v>
      </c>
      <c r="K8" s="5">
        <f>'Bevétel Hivatal'!E59</f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101" t="s">
        <v>90</v>
      </c>
      <c r="P8" s="5">
        <f>'Kiadás Hivatal'!C20</f>
        <v>0</v>
      </c>
      <c r="Q8" s="5">
        <f>'Kiadás Hivatal'!D20</f>
        <v>0</v>
      </c>
      <c r="R8" s="5">
        <f>'Kiadás Hivatal'!E20</f>
        <v>0</v>
      </c>
      <c r="S8" s="5">
        <f>'Kiadás Hivatal'!C21</f>
        <v>12663</v>
      </c>
      <c r="T8" s="5">
        <f>'Kiadás Hivatal'!D21</f>
        <v>13714</v>
      </c>
      <c r="U8" s="5">
        <f>'Kiadás Hivatal'!E21</f>
        <v>13365</v>
      </c>
      <c r="V8" s="5">
        <f>'Kiadás Hivatal'!C22</f>
        <v>0</v>
      </c>
      <c r="W8" s="5">
        <f>'Kiadás Hivatal'!D22</f>
        <v>0</v>
      </c>
      <c r="X8" s="5">
        <f>'Kiadás Hivatal'!E22</f>
        <v>0</v>
      </c>
      <c r="Y8" s="5">
        <f t="shared" si="1"/>
        <v>12663</v>
      </c>
      <c r="Z8" s="5">
        <f t="shared" si="1"/>
        <v>13714</v>
      </c>
      <c r="AA8" s="5">
        <f t="shared" si="1"/>
        <v>13365</v>
      </c>
      <c r="AB8" s="148"/>
      <c r="AC8" s="148"/>
      <c r="AD8" s="148"/>
      <c r="AE8" s="148"/>
      <c r="AF8" s="148"/>
      <c r="AG8" s="148"/>
      <c r="AH8" s="148"/>
      <c r="AI8" s="148"/>
      <c r="AJ8" s="148"/>
      <c r="AK8" s="148"/>
    </row>
    <row r="9" spans="1:37" s="11" customFormat="1" ht="15.75">
      <c r="A9" s="1">
        <v>6</v>
      </c>
      <c r="B9" s="99" t="s">
        <v>54</v>
      </c>
      <c r="C9" s="5">
        <f>'Bevétel Hivatal'!C98</f>
        <v>0</v>
      </c>
      <c r="D9" s="5">
        <f>'Bevétel Hivatal'!D98</f>
        <v>0</v>
      </c>
      <c r="E9" s="5">
        <f>'Bevétel Hivatal'!E98</f>
        <v>0</v>
      </c>
      <c r="F9" s="5">
        <f>'Bevétel Hivatal'!C99</f>
        <v>121</v>
      </c>
      <c r="G9" s="5">
        <f>'Bevétel Hivatal'!D99</f>
        <v>218</v>
      </c>
      <c r="H9" s="5">
        <f>'Bevétel Hivatal'!E99</f>
        <v>221</v>
      </c>
      <c r="I9" s="5">
        <f>'Bevétel Hivatal'!C100</f>
        <v>0</v>
      </c>
      <c r="J9" s="5">
        <f>'Bevétel Hivatal'!D100</f>
        <v>0</v>
      </c>
      <c r="K9" s="5">
        <f>'Bevétel Hivatal'!E100</f>
        <v>0</v>
      </c>
      <c r="L9" s="5">
        <f t="shared" si="0"/>
        <v>121</v>
      </c>
      <c r="M9" s="5">
        <f t="shared" si="0"/>
        <v>218</v>
      </c>
      <c r="N9" s="5">
        <f t="shared" si="0"/>
        <v>221</v>
      </c>
      <c r="O9" s="101" t="s">
        <v>91</v>
      </c>
      <c r="P9" s="5">
        <f>'Kiadás Hivatal'!C27</f>
        <v>0</v>
      </c>
      <c r="Q9" s="5">
        <f>'Kiadás Hivatal'!D27</f>
        <v>0</v>
      </c>
      <c r="R9" s="5">
        <f>'Kiadás Hivatal'!E27</f>
        <v>0</v>
      </c>
      <c r="S9" s="5">
        <f>'Kiadás Hivatal'!C28</f>
        <v>10043</v>
      </c>
      <c r="T9" s="5">
        <f>'Kiadás Hivatal'!D28</f>
        <v>9835</v>
      </c>
      <c r="U9" s="5">
        <f>'Kiadás Hivatal'!E28</f>
        <v>9327</v>
      </c>
      <c r="V9" s="5">
        <f>'Kiadás Hivatal'!C29</f>
        <v>0</v>
      </c>
      <c r="W9" s="5">
        <f>'Kiadás Hivatal'!D29</f>
        <v>0</v>
      </c>
      <c r="X9" s="5">
        <f>'Kiadás Hivatal'!E29</f>
        <v>0</v>
      </c>
      <c r="Y9" s="5">
        <f t="shared" si="1"/>
        <v>10043</v>
      </c>
      <c r="Z9" s="5">
        <f t="shared" si="1"/>
        <v>9835</v>
      </c>
      <c r="AA9" s="5">
        <f t="shared" si="1"/>
        <v>9327</v>
      </c>
      <c r="AB9" s="148"/>
      <c r="AC9" s="148"/>
      <c r="AD9" s="148"/>
      <c r="AE9" s="148"/>
      <c r="AF9" s="148"/>
      <c r="AG9" s="148"/>
      <c r="AH9" s="148"/>
      <c r="AI9" s="148"/>
      <c r="AJ9" s="148"/>
      <c r="AK9" s="148"/>
    </row>
    <row r="10" spans="1:37" s="11" customFormat="1" ht="15.75">
      <c r="A10" s="1">
        <v>7</v>
      </c>
      <c r="B10" s="368" t="s">
        <v>435</v>
      </c>
      <c r="C10" s="362">
        <f>'Bevétel Hivatal'!C125</f>
        <v>0</v>
      </c>
      <c r="D10" s="362">
        <f>'Bevétel Hivatal'!D125</f>
        <v>0</v>
      </c>
      <c r="E10" s="362">
        <f>'Bevétel Hivatal'!E125</f>
        <v>0</v>
      </c>
      <c r="F10" s="362">
        <f>'Bevétel Hivatal'!C126</f>
        <v>0</v>
      </c>
      <c r="G10" s="362">
        <f>'Bevétel Hivatal'!D126</f>
        <v>0</v>
      </c>
      <c r="H10" s="362">
        <f>'Bevétel Hivatal'!E126</f>
        <v>0</v>
      </c>
      <c r="I10" s="362">
        <f>'Bevétel Hivatal'!C127</f>
        <v>0</v>
      </c>
      <c r="J10" s="362">
        <f>'Bevétel Hivatal'!D127</f>
        <v>0</v>
      </c>
      <c r="K10" s="362">
        <f>'Bevétel Hivatal'!E127</f>
        <v>0</v>
      </c>
      <c r="L10" s="362">
        <f t="shared" si="0"/>
        <v>0</v>
      </c>
      <c r="M10" s="362">
        <f t="shared" si="0"/>
        <v>0</v>
      </c>
      <c r="N10" s="362">
        <f t="shared" si="0"/>
        <v>0</v>
      </c>
      <c r="O10" s="101" t="s">
        <v>92</v>
      </c>
      <c r="P10" s="5">
        <f>'Kiadás Hivatal'!C40</f>
        <v>0</v>
      </c>
      <c r="Q10" s="5">
        <f>'Kiadás Hivatal'!D40</f>
        <v>0</v>
      </c>
      <c r="R10" s="5">
        <f>'Kiadás Hivatal'!E40</f>
        <v>0</v>
      </c>
      <c r="S10" s="5">
        <f>'Kiadás Hivatal'!C41</f>
        <v>0</v>
      </c>
      <c r="T10" s="5">
        <f>'Kiadás Hivatal'!D41</f>
        <v>0</v>
      </c>
      <c r="U10" s="5">
        <f>'Kiadás Hivatal'!E41</f>
        <v>0</v>
      </c>
      <c r="V10" s="5">
        <f>'Kiadás Hivatal'!C42</f>
        <v>0</v>
      </c>
      <c r="W10" s="5">
        <f>'Kiadás Hivatal'!D42</f>
        <v>0</v>
      </c>
      <c r="X10" s="5">
        <f>'Kiadás Hivatal'!E42</f>
        <v>0</v>
      </c>
      <c r="Y10" s="5">
        <f t="shared" si="1"/>
        <v>0</v>
      </c>
      <c r="Z10" s="5">
        <f t="shared" si="1"/>
        <v>0</v>
      </c>
      <c r="AA10" s="5">
        <f t="shared" si="1"/>
        <v>0</v>
      </c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</row>
    <row r="11" spans="1:37" s="11" customFormat="1" ht="30">
      <c r="A11" s="1">
        <v>8</v>
      </c>
      <c r="B11" s="368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101" t="s">
        <v>93</v>
      </c>
      <c r="P11" s="5">
        <f>'Kiadás Hivatal'!C70</f>
        <v>0</v>
      </c>
      <c r="Q11" s="5">
        <f>'Kiadás Hivatal'!D70</f>
        <v>0</v>
      </c>
      <c r="R11" s="5">
        <f>'Kiadás Hivatal'!E70</f>
        <v>0</v>
      </c>
      <c r="S11" s="5">
        <f>'Kiadás Hivatal'!C71</f>
        <v>200</v>
      </c>
      <c r="T11" s="5">
        <f>'Kiadás Hivatal'!D71</f>
        <v>1126</v>
      </c>
      <c r="U11" s="5">
        <f>'Kiadás Hivatal'!E71</f>
        <v>19</v>
      </c>
      <c r="V11" s="5">
        <f>'Kiadás Hivatal'!C72</f>
        <v>0</v>
      </c>
      <c r="W11" s="5">
        <f>'Kiadás Hivatal'!D72</f>
        <v>0</v>
      </c>
      <c r="X11" s="5">
        <f>'Kiadás Hivatal'!E72</f>
        <v>0</v>
      </c>
      <c r="Y11" s="5">
        <f t="shared" si="1"/>
        <v>200</v>
      </c>
      <c r="Z11" s="5">
        <f t="shared" si="1"/>
        <v>1126</v>
      </c>
      <c r="AA11" s="5">
        <f t="shared" si="1"/>
        <v>19</v>
      </c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</row>
    <row r="12" spans="1:37" s="11" customFormat="1" ht="15.75">
      <c r="A12" s="1">
        <v>9</v>
      </c>
      <c r="B12" s="100" t="s">
        <v>95</v>
      </c>
      <c r="C12" s="13">
        <f aca="true" t="shared" si="2" ref="C12:M12">SUM(C7:C11)</f>
        <v>0</v>
      </c>
      <c r="D12" s="13">
        <f>SUM(D7:D11)</f>
        <v>0</v>
      </c>
      <c r="E12" s="13">
        <f>SUM(E7:E11)</f>
        <v>0</v>
      </c>
      <c r="F12" s="13">
        <f t="shared" si="2"/>
        <v>121</v>
      </c>
      <c r="G12" s="13">
        <f>SUM(G7:G11)</f>
        <v>237</v>
      </c>
      <c r="H12" s="13">
        <f>SUM(H7:H11)</f>
        <v>240</v>
      </c>
      <c r="I12" s="13">
        <f t="shared" si="2"/>
        <v>0</v>
      </c>
      <c r="J12" s="13">
        <f>SUM(J7:J11)</f>
        <v>0</v>
      </c>
      <c r="K12" s="13">
        <f>SUM(K7:K11)</f>
        <v>0</v>
      </c>
      <c r="L12" s="13">
        <f t="shared" si="2"/>
        <v>121</v>
      </c>
      <c r="M12" s="13">
        <f t="shared" si="2"/>
        <v>237</v>
      </c>
      <c r="N12" s="13">
        <f>SUM(N7:N11)</f>
        <v>240</v>
      </c>
      <c r="O12" s="100" t="s">
        <v>96</v>
      </c>
      <c r="P12" s="13">
        <f aca="true" t="shared" si="3" ref="P12:AA12">SUM(P7:P11)</f>
        <v>0</v>
      </c>
      <c r="Q12" s="13">
        <f t="shared" si="3"/>
        <v>0</v>
      </c>
      <c r="R12" s="13">
        <f t="shared" si="3"/>
        <v>0</v>
      </c>
      <c r="S12" s="13">
        <f t="shared" si="3"/>
        <v>69573</v>
      </c>
      <c r="T12" s="13">
        <f t="shared" si="3"/>
        <v>75344</v>
      </c>
      <c r="U12" s="13">
        <f t="shared" si="3"/>
        <v>71919</v>
      </c>
      <c r="V12" s="13">
        <f t="shared" si="3"/>
        <v>0</v>
      </c>
      <c r="W12" s="13">
        <f>SUM(W7:W11)</f>
        <v>0</v>
      </c>
      <c r="X12" s="13">
        <f>SUM(X7:X11)</f>
        <v>0</v>
      </c>
      <c r="Y12" s="13">
        <f t="shared" si="3"/>
        <v>69573</v>
      </c>
      <c r="Z12" s="13">
        <f t="shared" si="3"/>
        <v>75344</v>
      </c>
      <c r="AA12" s="13">
        <f t="shared" si="3"/>
        <v>71919</v>
      </c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</row>
    <row r="13" spans="1:37" s="11" customFormat="1" ht="15.75">
      <c r="A13" s="1">
        <v>10</v>
      </c>
      <c r="B13" s="102" t="s">
        <v>161</v>
      </c>
      <c r="C13" s="103">
        <f aca="true" t="shared" si="4" ref="C13:N13">C12-P12</f>
        <v>0</v>
      </c>
      <c r="D13" s="103">
        <f t="shared" si="4"/>
        <v>0</v>
      </c>
      <c r="E13" s="103">
        <f t="shared" si="4"/>
        <v>0</v>
      </c>
      <c r="F13" s="103">
        <f t="shared" si="4"/>
        <v>-69452</v>
      </c>
      <c r="G13" s="103">
        <f t="shared" si="4"/>
        <v>-75107</v>
      </c>
      <c r="H13" s="103">
        <f t="shared" si="4"/>
        <v>-71679</v>
      </c>
      <c r="I13" s="103">
        <f t="shared" si="4"/>
        <v>0</v>
      </c>
      <c r="J13" s="103">
        <f t="shared" si="4"/>
        <v>0</v>
      </c>
      <c r="K13" s="103">
        <f t="shared" si="4"/>
        <v>0</v>
      </c>
      <c r="L13" s="103">
        <f t="shared" si="4"/>
        <v>-69452</v>
      </c>
      <c r="M13" s="103">
        <f t="shared" si="4"/>
        <v>-75107</v>
      </c>
      <c r="N13" s="103">
        <f t="shared" si="4"/>
        <v>-71679</v>
      </c>
      <c r="O13" s="364" t="s">
        <v>147</v>
      </c>
      <c r="P13" s="365">
        <f>'Kiadás Hivatal'!C89</f>
        <v>0</v>
      </c>
      <c r="Q13" s="365">
        <f>'Kiadás Hivatal'!D89</f>
        <v>0</v>
      </c>
      <c r="R13" s="365">
        <f>'Kiadás Hivatal'!E89</f>
        <v>0</v>
      </c>
      <c r="S13" s="365">
        <f>'Kiadás Hivatal'!C90</f>
        <v>0</v>
      </c>
      <c r="T13" s="365">
        <f>'Kiadás Hivatal'!D90</f>
        <v>0</v>
      </c>
      <c r="U13" s="365">
        <f>'Kiadás Hivatal'!E90</f>
        <v>0</v>
      </c>
      <c r="V13" s="365">
        <f>'Kiadás Hivatal'!C91</f>
        <v>0</v>
      </c>
      <c r="W13" s="365">
        <f>'Kiadás Hivatal'!D91</f>
        <v>0</v>
      </c>
      <c r="X13" s="365">
        <f>'Kiadás Hivatal'!E91</f>
        <v>0</v>
      </c>
      <c r="Y13" s="365">
        <f>P13+S13+V13</f>
        <v>0</v>
      </c>
      <c r="Z13" s="365">
        <f>Q13+T13+W13</f>
        <v>0</v>
      </c>
      <c r="AA13" s="365">
        <f>R13+U13+X13</f>
        <v>0</v>
      </c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</row>
    <row r="14" spans="1:37" s="11" customFormat="1" ht="15.75">
      <c r="A14" s="1">
        <v>11</v>
      </c>
      <c r="B14" s="102" t="s">
        <v>152</v>
      </c>
      <c r="C14" s="5">
        <f>'Bevétel Hivatal'!C146</f>
        <v>0</v>
      </c>
      <c r="D14" s="5">
        <f>'Bevétel Hivatal'!D146</f>
        <v>0</v>
      </c>
      <c r="E14" s="5">
        <f>'Bevétel Hivatal'!E146</f>
        <v>0</v>
      </c>
      <c r="F14" s="5">
        <f>'Bevétel Hivatal'!C147</f>
        <v>10096</v>
      </c>
      <c r="G14" s="5">
        <f>'Bevétel Hivatal'!D147</f>
        <v>9888</v>
      </c>
      <c r="H14" s="5">
        <f>'Bevétel Hivatal'!E147</f>
        <v>9888</v>
      </c>
      <c r="I14" s="5">
        <f>'Bevétel Hivatal'!C148</f>
        <v>0</v>
      </c>
      <c r="J14" s="5">
        <f>'Bevétel Hivatal'!D148</f>
        <v>0</v>
      </c>
      <c r="K14" s="5">
        <f>'Bevétel Hivatal'!E148</f>
        <v>0</v>
      </c>
      <c r="L14" s="5">
        <f aca="true" t="shared" si="5" ref="L14:N15">C14+F14+I14</f>
        <v>10096</v>
      </c>
      <c r="M14" s="5">
        <f t="shared" si="5"/>
        <v>9888</v>
      </c>
      <c r="N14" s="5">
        <f t="shared" si="5"/>
        <v>9888</v>
      </c>
      <c r="O14" s="364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</row>
    <row r="15" spans="1:37" s="11" customFormat="1" ht="15.75">
      <c r="A15" s="1">
        <v>12</v>
      </c>
      <c r="B15" s="102" t="s">
        <v>153</v>
      </c>
      <c r="C15" s="5">
        <f>'Bevétel Hivatal'!C169</f>
        <v>0</v>
      </c>
      <c r="D15" s="5">
        <f>'Bevétel Hivatal'!D169</f>
        <v>0</v>
      </c>
      <c r="E15" s="5">
        <f>'Bevétel Hivatal'!E169</f>
        <v>0</v>
      </c>
      <c r="F15" s="5">
        <f>'Bevétel Hivatal'!C170</f>
        <v>60181</v>
      </c>
      <c r="G15" s="5">
        <f>'Bevétel Hivatal'!D170</f>
        <v>66044</v>
      </c>
      <c r="H15" s="5">
        <f>'Bevétel Hivatal'!E170</f>
        <v>66044</v>
      </c>
      <c r="I15" s="5">
        <f>'Bevétel Hivatal'!C171</f>
        <v>0</v>
      </c>
      <c r="J15" s="5">
        <f>'Bevétel Hivatal'!D171</f>
        <v>0</v>
      </c>
      <c r="K15" s="5">
        <f>'Bevétel Hivatal'!E171</f>
        <v>0</v>
      </c>
      <c r="L15" s="5">
        <f t="shared" si="5"/>
        <v>60181</v>
      </c>
      <c r="M15" s="5">
        <f t="shared" si="5"/>
        <v>66044</v>
      </c>
      <c r="N15" s="5">
        <f t="shared" si="5"/>
        <v>66044</v>
      </c>
      <c r="O15" s="364"/>
      <c r="P15" s="365"/>
      <c r="Q15" s="365"/>
      <c r="R15" s="365"/>
      <c r="S15" s="365"/>
      <c r="T15" s="365"/>
      <c r="U15" s="365"/>
      <c r="V15" s="365"/>
      <c r="W15" s="365"/>
      <c r="X15" s="365"/>
      <c r="Y15" s="365"/>
      <c r="Z15" s="365"/>
      <c r="AA15" s="365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</row>
    <row r="16" spans="1:37" s="11" customFormat="1" ht="31.5">
      <c r="A16" s="1">
        <v>13</v>
      </c>
      <c r="B16" s="100" t="s">
        <v>10</v>
      </c>
      <c r="C16" s="14">
        <f aca="true" t="shared" si="6" ref="C16:M16">C12+C14+C15</f>
        <v>0</v>
      </c>
      <c r="D16" s="14">
        <f>D12+D14+D15</f>
        <v>0</v>
      </c>
      <c r="E16" s="14">
        <f>E12+E14+E15</f>
        <v>0</v>
      </c>
      <c r="F16" s="14">
        <f t="shared" si="6"/>
        <v>70398</v>
      </c>
      <c r="G16" s="14">
        <f>G12+G14+G15</f>
        <v>76169</v>
      </c>
      <c r="H16" s="14">
        <f>H12+H14+H15</f>
        <v>76172</v>
      </c>
      <c r="I16" s="14">
        <f t="shared" si="6"/>
        <v>0</v>
      </c>
      <c r="J16" s="14">
        <f>J12+J14+J15</f>
        <v>0</v>
      </c>
      <c r="K16" s="14">
        <f>K12+K14+K15</f>
        <v>0</v>
      </c>
      <c r="L16" s="14">
        <f t="shared" si="6"/>
        <v>70398</v>
      </c>
      <c r="M16" s="14">
        <f t="shared" si="6"/>
        <v>76169</v>
      </c>
      <c r="N16" s="14">
        <f>N12+N14+N15</f>
        <v>76172</v>
      </c>
      <c r="O16" s="100" t="s">
        <v>11</v>
      </c>
      <c r="P16" s="14">
        <f aca="true" t="shared" si="7" ref="P16:Z16">P12+P13</f>
        <v>0</v>
      </c>
      <c r="Q16" s="14">
        <f t="shared" si="7"/>
        <v>0</v>
      </c>
      <c r="R16" s="14">
        <f>R12+R13</f>
        <v>0</v>
      </c>
      <c r="S16" s="14">
        <f t="shared" si="7"/>
        <v>69573</v>
      </c>
      <c r="T16" s="14">
        <f t="shared" si="7"/>
        <v>75344</v>
      </c>
      <c r="U16" s="14">
        <f>U12+U13</f>
        <v>71919</v>
      </c>
      <c r="V16" s="14">
        <f t="shared" si="7"/>
        <v>0</v>
      </c>
      <c r="W16" s="14">
        <f t="shared" si="7"/>
        <v>0</v>
      </c>
      <c r="X16" s="14">
        <f>X12+X13</f>
        <v>0</v>
      </c>
      <c r="Y16" s="14">
        <f t="shared" si="7"/>
        <v>69573</v>
      </c>
      <c r="Z16" s="14">
        <f t="shared" si="7"/>
        <v>75344</v>
      </c>
      <c r="AA16" s="14">
        <f>AA12+AA13</f>
        <v>71919</v>
      </c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</row>
    <row r="17" spans="1:37" s="104" customFormat="1" ht="16.5">
      <c r="A17" s="1">
        <v>14</v>
      </c>
      <c r="B17" s="366" t="s">
        <v>155</v>
      </c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3" t="s">
        <v>127</v>
      </c>
      <c r="P17" s="363"/>
      <c r="Q17" s="363"/>
      <c r="R17" s="363"/>
      <c r="S17" s="363"/>
      <c r="T17" s="363"/>
      <c r="U17" s="363"/>
      <c r="V17" s="363"/>
      <c r="W17" s="363"/>
      <c r="X17" s="363"/>
      <c r="Y17" s="363"/>
      <c r="Z17" s="363"/>
      <c r="AA17" s="363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</row>
    <row r="18" spans="1:37" s="11" customFormat="1" ht="47.25">
      <c r="A18" s="1">
        <v>15</v>
      </c>
      <c r="B18" s="99" t="s">
        <v>358</v>
      </c>
      <c r="C18" s="5">
        <f>'Bevétel Hivatal'!C44</f>
        <v>0</v>
      </c>
      <c r="D18" s="5">
        <f>'Bevétel Hivatal'!D44</f>
        <v>0</v>
      </c>
      <c r="E18" s="5">
        <f>'Bevétel Hivatal'!E44</f>
        <v>0</v>
      </c>
      <c r="F18" s="5">
        <f>'Bevétel Hivatal'!C45</f>
        <v>0</v>
      </c>
      <c r="G18" s="5">
        <f>'Bevétel Hivatal'!D45</f>
        <v>0</v>
      </c>
      <c r="H18" s="5">
        <f>'Bevétel Hivatal'!E45</f>
        <v>0</v>
      </c>
      <c r="I18" s="5">
        <f>'Bevétel Hivatal'!C46</f>
        <v>0</v>
      </c>
      <c r="J18" s="5">
        <f>'Bevétel Hivatal'!D46</f>
        <v>0</v>
      </c>
      <c r="K18" s="5">
        <f>'Bevétel Hivatal'!E46</f>
        <v>0</v>
      </c>
      <c r="L18" s="5">
        <f aca="true" t="shared" si="8" ref="L18:N20">C18+F18+I18</f>
        <v>0</v>
      </c>
      <c r="M18" s="5">
        <f t="shared" si="8"/>
        <v>0</v>
      </c>
      <c r="N18" s="5">
        <f t="shared" si="8"/>
        <v>0</v>
      </c>
      <c r="O18" s="99" t="s">
        <v>121</v>
      </c>
      <c r="P18" s="5">
        <f>'Kiadás Hivatal'!C75</f>
        <v>0</v>
      </c>
      <c r="Q18" s="5">
        <f>'Kiadás Hivatal'!D75</f>
        <v>0</v>
      </c>
      <c r="R18" s="5">
        <f>'Kiadás Hivatal'!E75</f>
        <v>0</v>
      </c>
      <c r="S18" s="5">
        <f>'Kiadás Hivatal'!C76</f>
        <v>825</v>
      </c>
      <c r="T18" s="5">
        <f>'Kiadás Hivatal'!D76</f>
        <v>825</v>
      </c>
      <c r="U18" s="5">
        <f>'Kiadás Hivatal'!E76</f>
        <v>327</v>
      </c>
      <c r="V18" s="5">
        <f>'Kiadás Hivatal'!C77</f>
        <v>0</v>
      </c>
      <c r="W18" s="5">
        <f>'Kiadás Hivatal'!D77</f>
        <v>0</v>
      </c>
      <c r="X18" s="5">
        <f>'Kiadás Hivatal'!E77</f>
        <v>0</v>
      </c>
      <c r="Y18" s="5">
        <f aca="true" t="shared" si="9" ref="Y18:AA20">P18+S18+V18</f>
        <v>825</v>
      </c>
      <c r="Z18" s="5">
        <f t="shared" si="9"/>
        <v>825</v>
      </c>
      <c r="AA18" s="5">
        <f t="shared" si="9"/>
        <v>327</v>
      </c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</row>
    <row r="19" spans="1:37" s="11" customFormat="1" ht="15.75">
      <c r="A19" s="1">
        <v>16</v>
      </c>
      <c r="B19" s="99" t="s">
        <v>155</v>
      </c>
      <c r="C19" s="5">
        <f>'Bevétel Hivatal'!C112</f>
        <v>0</v>
      </c>
      <c r="D19" s="5">
        <f>'Bevétel Hivatal'!D112</f>
        <v>0</v>
      </c>
      <c r="E19" s="5">
        <f>'Bevétel Hivatal'!E112</f>
        <v>0</v>
      </c>
      <c r="F19" s="5">
        <f>'Bevétel Hivatal'!C113</f>
        <v>0</v>
      </c>
      <c r="G19" s="5">
        <f>'Bevétel Hivatal'!D113</f>
        <v>0</v>
      </c>
      <c r="H19" s="5">
        <f>'Bevétel Hivatal'!E113</f>
        <v>0</v>
      </c>
      <c r="I19" s="5">
        <f>'Bevétel Hivatal'!C114</f>
        <v>0</v>
      </c>
      <c r="J19" s="5">
        <f>'Bevétel Hivatal'!D114</f>
        <v>0</v>
      </c>
      <c r="K19" s="5">
        <f>'Bevétel Hivatal'!E114</f>
        <v>0</v>
      </c>
      <c r="L19" s="5">
        <f t="shared" si="8"/>
        <v>0</v>
      </c>
      <c r="M19" s="5">
        <f t="shared" si="8"/>
        <v>0</v>
      </c>
      <c r="N19" s="5">
        <f t="shared" si="8"/>
        <v>0</v>
      </c>
      <c r="O19" s="99" t="s">
        <v>55</v>
      </c>
      <c r="P19" s="5">
        <f>'Kiadás Hivatal'!C79</f>
        <v>0</v>
      </c>
      <c r="Q19" s="5">
        <f>'Kiadás Hivatal'!D79</f>
        <v>0</v>
      </c>
      <c r="R19" s="5">
        <f>'Kiadás Hivatal'!E79</f>
        <v>0</v>
      </c>
      <c r="S19" s="5">
        <f>'Kiadás Hivatal'!C80</f>
        <v>0</v>
      </c>
      <c r="T19" s="5">
        <f>'Kiadás Hivatal'!D80</f>
        <v>0</v>
      </c>
      <c r="U19" s="5">
        <f>'Kiadás Hivatal'!E80</f>
        <v>0</v>
      </c>
      <c r="V19" s="5">
        <f>'Kiadás Hivatal'!C81</f>
        <v>0</v>
      </c>
      <c r="W19" s="5">
        <f>'Kiadás Hivatal'!D81</f>
        <v>0</v>
      </c>
      <c r="X19" s="5">
        <f>'Kiadás Hivatal'!E81</f>
        <v>0</v>
      </c>
      <c r="Y19" s="5">
        <f t="shared" si="9"/>
        <v>0</v>
      </c>
      <c r="Z19" s="5">
        <f t="shared" si="9"/>
        <v>0</v>
      </c>
      <c r="AA19" s="5">
        <f t="shared" si="9"/>
        <v>0</v>
      </c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</row>
    <row r="20" spans="1:37" s="11" customFormat="1" ht="31.5">
      <c r="A20" s="1">
        <v>17</v>
      </c>
      <c r="B20" s="99" t="s">
        <v>436</v>
      </c>
      <c r="C20" s="5">
        <f>'Bevétel Hivatal'!C138</f>
        <v>0</v>
      </c>
      <c r="D20" s="5">
        <f>'Bevétel Hivatal'!D138</f>
        <v>0</v>
      </c>
      <c r="E20" s="5">
        <f>'Bevétel Hivatal'!E138</f>
        <v>0</v>
      </c>
      <c r="F20" s="5">
        <f>'Bevétel Hivatal'!C139</f>
        <v>0</v>
      </c>
      <c r="G20" s="5">
        <f>'Bevétel Hivatal'!D139</f>
        <v>0</v>
      </c>
      <c r="H20" s="5">
        <f>'Bevétel Hivatal'!E139</f>
        <v>0</v>
      </c>
      <c r="I20" s="5">
        <f>'Bevétel Hivatal'!C140</f>
        <v>0</v>
      </c>
      <c r="J20" s="5">
        <f>'Bevétel Hivatal'!D140</f>
        <v>0</v>
      </c>
      <c r="K20" s="5">
        <f>'Bevétel Hivatal'!E140</f>
        <v>0</v>
      </c>
      <c r="L20" s="5">
        <f t="shared" si="8"/>
        <v>0</v>
      </c>
      <c r="M20" s="5">
        <f t="shared" si="8"/>
        <v>0</v>
      </c>
      <c r="N20" s="5">
        <f t="shared" si="8"/>
        <v>0</v>
      </c>
      <c r="O20" s="99" t="s">
        <v>264</v>
      </c>
      <c r="P20" s="5">
        <f>'Kiadás Hivatal'!C83</f>
        <v>0</v>
      </c>
      <c r="Q20" s="5">
        <f>'Kiadás Hivatal'!D83</f>
        <v>0</v>
      </c>
      <c r="R20" s="5">
        <f>'Kiadás Hivatal'!E83</f>
        <v>0</v>
      </c>
      <c r="S20" s="5">
        <f>'Kiadás Hivatal'!C84</f>
        <v>0</v>
      </c>
      <c r="T20" s="5">
        <f>'Kiadás Hivatal'!D84</f>
        <v>0</v>
      </c>
      <c r="U20" s="5">
        <f>'Kiadás Hivatal'!E84</f>
        <v>0</v>
      </c>
      <c r="V20" s="5">
        <f>'Kiadás Hivatal'!C85</f>
        <v>0</v>
      </c>
      <c r="W20" s="5">
        <f>'Kiadás Hivatal'!D85</f>
        <v>0</v>
      </c>
      <c r="X20" s="5">
        <f>'Kiadás Hivatal'!E85</f>
        <v>0</v>
      </c>
      <c r="Y20" s="5">
        <f t="shared" si="9"/>
        <v>0</v>
      </c>
      <c r="Z20" s="5">
        <f t="shared" si="9"/>
        <v>0</v>
      </c>
      <c r="AA20" s="5">
        <f t="shared" si="9"/>
        <v>0</v>
      </c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</row>
    <row r="21" spans="1:37" s="11" customFormat="1" ht="15.75">
      <c r="A21" s="1">
        <v>18</v>
      </c>
      <c r="B21" s="100" t="s">
        <v>95</v>
      </c>
      <c r="C21" s="13">
        <f aca="true" t="shared" si="10" ref="C21:M21">SUM(C18:C20)</f>
        <v>0</v>
      </c>
      <c r="D21" s="13">
        <f>SUM(D18:D20)</f>
        <v>0</v>
      </c>
      <c r="E21" s="13">
        <f>SUM(E18:E20)</f>
        <v>0</v>
      </c>
      <c r="F21" s="13">
        <f t="shared" si="10"/>
        <v>0</v>
      </c>
      <c r="G21" s="13">
        <f>SUM(G18:G20)</f>
        <v>0</v>
      </c>
      <c r="H21" s="13">
        <f>SUM(H18:H20)</f>
        <v>0</v>
      </c>
      <c r="I21" s="13">
        <f t="shared" si="10"/>
        <v>0</v>
      </c>
      <c r="J21" s="13">
        <f>SUM(J18:J20)</f>
        <v>0</v>
      </c>
      <c r="K21" s="13">
        <f>SUM(K18:K20)</f>
        <v>0</v>
      </c>
      <c r="L21" s="13">
        <f t="shared" si="10"/>
        <v>0</v>
      </c>
      <c r="M21" s="13">
        <f t="shared" si="10"/>
        <v>0</v>
      </c>
      <c r="N21" s="13">
        <f>SUM(N18:N20)</f>
        <v>0</v>
      </c>
      <c r="O21" s="100" t="s">
        <v>96</v>
      </c>
      <c r="P21" s="13">
        <f aca="true" t="shared" si="11" ref="P21:AA21">SUM(P18:P20)</f>
        <v>0</v>
      </c>
      <c r="Q21" s="13">
        <f>SUM(Q18:Q20)</f>
        <v>0</v>
      </c>
      <c r="R21" s="13">
        <f>SUM(R18:R20)</f>
        <v>0</v>
      </c>
      <c r="S21" s="13">
        <f t="shared" si="11"/>
        <v>825</v>
      </c>
      <c r="T21" s="13">
        <f>SUM(T18:T20)</f>
        <v>825</v>
      </c>
      <c r="U21" s="13">
        <f>SUM(U18:U20)</f>
        <v>327</v>
      </c>
      <c r="V21" s="13">
        <f t="shared" si="11"/>
        <v>0</v>
      </c>
      <c r="W21" s="13">
        <f>SUM(W18:W20)</f>
        <v>0</v>
      </c>
      <c r="X21" s="13">
        <f>SUM(X18:X20)</f>
        <v>0</v>
      </c>
      <c r="Y21" s="13">
        <f t="shared" si="11"/>
        <v>825</v>
      </c>
      <c r="Z21" s="13">
        <f t="shared" si="11"/>
        <v>825</v>
      </c>
      <c r="AA21" s="13">
        <f t="shared" si="11"/>
        <v>327</v>
      </c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</row>
    <row r="22" spans="1:37" s="11" customFormat="1" ht="15.75">
      <c r="A22" s="1">
        <v>19</v>
      </c>
      <c r="B22" s="102" t="s">
        <v>161</v>
      </c>
      <c r="C22" s="103">
        <f aca="true" t="shared" si="12" ref="C22:N22">C21-P21</f>
        <v>0</v>
      </c>
      <c r="D22" s="103">
        <f t="shared" si="12"/>
        <v>0</v>
      </c>
      <c r="E22" s="103">
        <f t="shared" si="12"/>
        <v>0</v>
      </c>
      <c r="F22" s="103">
        <f t="shared" si="12"/>
        <v>-825</v>
      </c>
      <c r="G22" s="103">
        <f t="shared" si="12"/>
        <v>-825</v>
      </c>
      <c r="H22" s="103">
        <f t="shared" si="12"/>
        <v>-327</v>
      </c>
      <c r="I22" s="103">
        <f t="shared" si="12"/>
        <v>0</v>
      </c>
      <c r="J22" s="103">
        <f t="shared" si="12"/>
        <v>0</v>
      </c>
      <c r="K22" s="103">
        <f t="shared" si="12"/>
        <v>0</v>
      </c>
      <c r="L22" s="103">
        <f t="shared" si="12"/>
        <v>-825</v>
      </c>
      <c r="M22" s="103">
        <f t="shared" si="12"/>
        <v>-825</v>
      </c>
      <c r="N22" s="103">
        <f t="shared" si="12"/>
        <v>-327</v>
      </c>
      <c r="O22" s="364" t="s">
        <v>147</v>
      </c>
      <c r="P22" s="365">
        <f>'Kiadás Hivatal'!C94</f>
        <v>0</v>
      </c>
      <c r="Q22" s="365">
        <f>'Kiadás Hivatal'!D94</f>
        <v>0</v>
      </c>
      <c r="R22" s="365">
        <f>'Kiadás Hivatal'!E94</f>
        <v>0</v>
      </c>
      <c r="S22" s="365">
        <f>'Kiadás Hivatal'!C95</f>
        <v>0</v>
      </c>
      <c r="T22" s="365">
        <f>'Kiadás Hivatal'!D95</f>
        <v>0</v>
      </c>
      <c r="U22" s="365">
        <f>'Kiadás Hivatal'!E95</f>
        <v>0</v>
      </c>
      <c r="V22" s="365">
        <f>'Kiadás Hivatal'!C96</f>
        <v>0</v>
      </c>
      <c r="W22" s="365">
        <f>'Kiadás Hivatal'!D96</f>
        <v>0</v>
      </c>
      <c r="X22" s="365">
        <f>'Kiadás Hivatal'!E96</f>
        <v>0</v>
      </c>
      <c r="Y22" s="365">
        <f>P22+S22+V22</f>
        <v>0</v>
      </c>
      <c r="Z22" s="365">
        <f>Q22+T22+W22</f>
        <v>0</v>
      </c>
      <c r="AA22" s="365">
        <f>R22+U22+X22</f>
        <v>0</v>
      </c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</row>
    <row r="23" spans="1:37" s="11" customFormat="1" ht="15.75">
      <c r="A23" s="1">
        <v>20</v>
      </c>
      <c r="B23" s="102" t="s">
        <v>152</v>
      </c>
      <c r="C23" s="5">
        <f>'Bevétel Hivatal'!C153</f>
        <v>0</v>
      </c>
      <c r="D23" s="5">
        <f>'Bevétel Hivatal'!D153</f>
        <v>0</v>
      </c>
      <c r="E23" s="5">
        <f>'Bevétel Hivatal'!E153</f>
        <v>0</v>
      </c>
      <c r="F23" s="5">
        <f>'Bevétel Hivatal'!C154</f>
        <v>0</v>
      </c>
      <c r="G23" s="5">
        <f>'Bevétel Hivatal'!D154</f>
        <v>0</v>
      </c>
      <c r="H23" s="5">
        <f>'Bevétel Hivatal'!E154</f>
        <v>0</v>
      </c>
      <c r="I23" s="5">
        <f>'Bevétel Hivatal'!C155</f>
        <v>0</v>
      </c>
      <c r="J23" s="5">
        <f>'Bevétel Hivatal'!D155</f>
        <v>0</v>
      </c>
      <c r="K23" s="5">
        <f>'Bevétel Hivatal'!E155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364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365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</row>
    <row r="24" spans="1:37" s="11" customFormat="1" ht="15.75">
      <c r="A24" s="1">
        <v>21</v>
      </c>
      <c r="B24" s="102" t="s">
        <v>153</v>
      </c>
      <c r="C24" s="5">
        <f>'Bevétel Hivatal'!C175</f>
        <v>0</v>
      </c>
      <c r="D24" s="5">
        <f>'Bevétel Hivatal'!D175</f>
        <v>0</v>
      </c>
      <c r="E24" s="5">
        <f>'Bevétel Hivatal'!E175</f>
        <v>0</v>
      </c>
      <c r="F24" s="5">
        <f>'Bevétel Hivatal'!C176</f>
        <v>0</v>
      </c>
      <c r="G24" s="5">
        <f>'Bevétel Hivatal'!D176</f>
        <v>0</v>
      </c>
      <c r="H24" s="5">
        <f>'Bevétel Hivatal'!E176</f>
        <v>0</v>
      </c>
      <c r="I24" s="5">
        <f>'Bevétel Hivatal'!C177</f>
        <v>0</v>
      </c>
      <c r="J24" s="5">
        <f>'Bevétel Hivatal'!D177</f>
        <v>0</v>
      </c>
      <c r="K24" s="5">
        <f>'Bevétel Hivatal'!E177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364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</row>
    <row r="25" spans="1:37" s="11" customFormat="1" ht="31.5">
      <c r="A25" s="1">
        <v>22</v>
      </c>
      <c r="B25" s="100" t="s">
        <v>12</v>
      </c>
      <c r="C25" s="14">
        <f aca="true" t="shared" si="14" ref="C25:M25">C21+C23+C24</f>
        <v>0</v>
      </c>
      <c r="D25" s="14">
        <f>D21+D23+D24</f>
        <v>0</v>
      </c>
      <c r="E25" s="14">
        <f>E21+E23+E24</f>
        <v>0</v>
      </c>
      <c r="F25" s="14">
        <f t="shared" si="14"/>
        <v>0</v>
      </c>
      <c r="G25" s="14">
        <f>G21+G23+G24</f>
        <v>0</v>
      </c>
      <c r="H25" s="14">
        <f>H21+H23+H24</f>
        <v>0</v>
      </c>
      <c r="I25" s="14">
        <f t="shared" si="14"/>
        <v>0</v>
      </c>
      <c r="J25" s="14">
        <f>J21+J23+J24</f>
        <v>0</v>
      </c>
      <c r="K25" s="14">
        <f>K21+K23+K24</f>
        <v>0</v>
      </c>
      <c r="L25" s="14">
        <f t="shared" si="14"/>
        <v>0</v>
      </c>
      <c r="M25" s="14">
        <f t="shared" si="14"/>
        <v>0</v>
      </c>
      <c r="N25" s="14">
        <f>N21+N23+N24</f>
        <v>0</v>
      </c>
      <c r="O25" s="100" t="s">
        <v>13</v>
      </c>
      <c r="P25" s="14">
        <f aca="true" t="shared" si="15" ref="P25:AA25">P21+P22</f>
        <v>0</v>
      </c>
      <c r="Q25" s="14">
        <f t="shared" si="15"/>
        <v>0</v>
      </c>
      <c r="R25" s="14">
        <f t="shared" si="15"/>
        <v>0</v>
      </c>
      <c r="S25" s="14">
        <f t="shared" si="15"/>
        <v>825</v>
      </c>
      <c r="T25" s="14">
        <f t="shared" si="15"/>
        <v>825</v>
      </c>
      <c r="U25" s="14">
        <f t="shared" si="15"/>
        <v>327</v>
      </c>
      <c r="V25" s="14">
        <f t="shared" si="15"/>
        <v>0</v>
      </c>
      <c r="W25" s="14">
        <f t="shared" si="15"/>
        <v>0</v>
      </c>
      <c r="X25" s="14">
        <f t="shared" si="15"/>
        <v>0</v>
      </c>
      <c r="Y25" s="14">
        <f t="shared" si="15"/>
        <v>825</v>
      </c>
      <c r="Z25" s="14">
        <f t="shared" si="15"/>
        <v>825</v>
      </c>
      <c r="AA25" s="14">
        <f t="shared" si="15"/>
        <v>327</v>
      </c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</row>
    <row r="26" spans="1:37" s="104" customFormat="1" ht="16.5">
      <c r="A26" s="1">
        <v>23</v>
      </c>
      <c r="B26" s="363" t="s">
        <v>157</v>
      </c>
      <c r="C26" s="363"/>
      <c r="D26" s="363"/>
      <c r="E26" s="363"/>
      <c r="F26" s="363"/>
      <c r="G26" s="363"/>
      <c r="H26" s="363"/>
      <c r="I26" s="363"/>
      <c r="J26" s="363"/>
      <c r="K26" s="363"/>
      <c r="L26" s="363"/>
      <c r="M26" s="363"/>
      <c r="N26" s="363"/>
      <c r="O26" s="363" t="s">
        <v>158</v>
      </c>
      <c r="P26" s="363"/>
      <c r="Q26" s="363"/>
      <c r="R26" s="363"/>
      <c r="S26" s="363"/>
      <c r="T26" s="363"/>
      <c r="U26" s="363"/>
      <c r="V26" s="363"/>
      <c r="W26" s="363"/>
      <c r="X26" s="363"/>
      <c r="Y26" s="363"/>
      <c r="Z26" s="363"/>
      <c r="AA26" s="363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</row>
    <row r="27" spans="1:37" s="11" customFormat="1" ht="15.75">
      <c r="A27" s="1">
        <v>24</v>
      </c>
      <c r="B27" s="99" t="s">
        <v>159</v>
      </c>
      <c r="C27" s="5">
        <f aca="true" t="shared" si="16" ref="C27:M27">C12+C21</f>
        <v>0</v>
      </c>
      <c r="D27" s="5">
        <f t="shared" si="16"/>
        <v>0</v>
      </c>
      <c r="E27" s="5">
        <f>E12+E21</f>
        <v>0</v>
      </c>
      <c r="F27" s="5">
        <f t="shared" si="16"/>
        <v>121</v>
      </c>
      <c r="G27" s="5">
        <f t="shared" si="16"/>
        <v>237</v>
      </c>
      <c r="H27" s="5">
        <f>H12+H21</f>
        <v>240</v>
      </c>
      <c r="I27" s="5">
        <f t="shared" si="16"/>
        <v>0</v>
      </c>
      <c r="J27" s="5">
        <f t="shared" si="16"/>
        <v>0</v>
      </c>
      <c r="K27" s="5">
        <f>K12+K21</f>
        <v>0</v>
      </c>
      <c r="L27" s="5">
        <f t="shared" si="16"/>
        <v>121</v>
      </c>
      <c r="M27" s="5">
        <f t="shared" si="16"/>
        <v>237</v>
      </c>
      <c r="N27" s="5">
        <f>N12+N21</f>
        <v>240</v>
      </c>
      <c r="O27" s="99" t="s">
        <v>160</v>
      </c>
      <c r="P27" s="5">
        <f aca="true" t="shared" si="17" ref="P27:AA27">P12+P21</f>
        <v>0</v>
      </c>
      <c r="Q27" s="5">
        <f t="shared" si="17"/>
        <v>0</v>
      </c>
      <c r="R27" s="5">
        <f t="shared" si="17"/>
        <v>0</v>
      </c>
      <c r="S27" s="5">
        <f t="shared" si="17"/>
        <v>70398</v>
      </c>
      <c r="T27" s="5">
        <f t="shared" si="17"/>
        <v>76169</v>
      </c>
      <c r="U27" s="5">
        <f t="shared" si="17"/>
        <v>72246</v>
      </c>
      <c r="V27" s="5">
        <f t="shared" si="17"/>
        <v>0</v>
      </c>
      <c r="W27" s="5">
        <f t="shared" si="17"/>
        <v>0</v>
      </c>
      <c r="X27" s="5">
        <f t="shared" si="17"/>
        <v>0</v>
      </c>
      <c r="Y27" s="5">
        <f t="shared" si="17"/>
        <v>70398</v>
      </c>
      <c r="Z27" s="5">
        <f t="shared" si="17"/>
        <v>76169</v>
      </c>
      <c r="AA27" s="5">
        <f t="shared" si="17"/>
        <v>72246</v>
      </c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</row>
    <row r="28" spans="1:37" s="11" customFormat="1" ht="15.75">
      <c r="A28" s="1">
        <v>25</v>
      </c>
      <c r="B28" s="102" t="s">
        <v>161</v>
      </c>
      <c r="C28" s="103">
        <f aca="true" t="shared" si="18" ref="C28:N28">C27-P27</f>
        <v>0</v>
      </c>
      <c r="D28" s="103">
        <f t="shared" si="18"/>
        <v>0</v>
      </c>
      <c r="E28" s="103">
        <f t="shared" si="18"/>
        <v>0</v>
      </c>
      <c r="F28" s="103">
        <f t="shared" si="18"/>
        <v>-70277</v>
      </c>
      <c r="G28" s="103">
        <f t="shared" si="18"/>
        <v>-75932</v>
      </c>
      <c r="H28" s="103">
        <f t="shared" si="18"/>
        <v>-72006</v>
      </c>
      <c r="I28" s="103">
        <f t="shared" si="18"/>
        <v>0</v>
      </c>
      <c r="J28" s="103">
        <f t="shared" si="18"/>
        <v>0</v>
      </c>
      <c r="K28" s="103">
        <f t="shared" si="18"/>
        <v>0</v>
      </c>
      <c r="L28" s="103">
        <f t="shared" si="18"/>
        <v>-70277</v>
      </c>
      <c r="M28" s="103">
        <f t="shared" si="18"/>
        <v>-75932</v>
      </c>
      <c r="N28" s="103">
        <f t="shared" si="18"/>
        <v>-72006</v>
      </c>
      <c r="O28" s="364" t="s">
        <v>154</v>
      </c>
      <c r="P28" s="365">
        <f aca="true" t="shared" si="19" ref="P28:AA28">P13+P22</f>
        <v>0</v>
      </c>
      <c r="Q28" s="365">
        <f t="shared" si="19"/>
        <v>0</v>
      </c>
      <c r="R28" s="365">
        <f t="shared" si="19"/>
        <v>0</v>
      </c>
      <c r="S28" s="365">
        <f t="shared" si="19"/>
        <v>0</v>
      </c>
      <c r="T28" s="365">
        <f t="shared" si="19"/>
        <v>0</v>
      </c>
      <c r="U28" s="365">
        <f t="shared" si="19"/>
        <v>0</v>
      </c>
      <c r="V28" s="365">
        <f t="shared" si="19"/>
        <v>0</v>
      </c>
      <c r="W28" s="365">
        <f t="shared" si="19"/>
        <v>0</v>
      </c>
      <c r="X28" s="365">
        <f t="shared" si="19"/>
        <v>0</v>
      </c>
      <c r="Y28" s="365">
        <f t="shared" si="19"/>
        <v>0</v>
      </c>
      <c r="Z28" s="365">
        <f t="shared" si="19"/>
        <v>0</v>
      </c>
      <c r="AA28" s="365">
        <f t="shared" si="19"/>
        <v>0</v>
      </c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</row>
    <row r="29" spans="1:37" s="11" customFormat="1" ht="15.75">
      <c r="A29" s="1">
        <v>26</v>
      </c>
      <c r="B29" s="102" t="s">
        <v>152</v>
      </c>
      <c r="C29" s="5">
        <f aca="true" t="shared" si="20" ref="C29:N29">C14+C23</f>
        <v>0</v>
      </c>
      <c r="D29" s="5">
        <f t="shared" si="20"/>
        <v>0</v>
      </c>
      <c r="E29" s="5">
        <f t="shared" si="20"/>
        <v>0</v>
      </c>
      <c r="F29" s="5">
        <f t="shared" si="20"/>
        <v>10096</v>
      </c>
      <c r="G29" s="5">
        <f t="shared" si="20"/>
        <v>9888</v>
      </c>
      <c r="H29" s="5">
        <f t="shared" si="20"/>
        <v>9888</v>
      </c>
      <c r="I29" s="5">
        <f t="shared" si="20"/>
        <v>0</v>
      </c>
      <c r="J29" s="5">
        <f t="shared" si="20"/>
        <v>0</v>
      </c>
      <c r="K29" s="5">
        <f t="shared" si="20"/>
        <v>0</v>
      </c>
      <c r="L29" s="5">
        <f t="shared" si="20"/>
        <v>10096</v>
      </c>
      <c r="M29" s="5">
        <f t="shared" si="20"/>
        <v>9888</v>
      </c>
      <c r="N29" s="5">
        <f t="shared" si="20"/>
        <v>9888</v>
      </c>
      <c r="O29" s="364"/>
      <c r="P29" s="365"/>
      <c r="Q29" s="365"/>
      <c r="R29" s="365"/>
      <c r="S29" s="365"/>
      <c r="T29" s="365"/>
      <c r="U29" s="365"/>
      <c r="V29" s="365"/>
      <c r="W29" s="365"/>
      <c r="X29" s="365"/>
      <c r="Y29" s="365"/>
      <c r="Z29" s="365"/>
      <c r="AA29" s="365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</row>
    <row r="30" spans="1:37" s="11" customFormat="1" ht="15.75">
      <c r="A30" s="1">
        <v>27</v>
      </c>
      <c r="B30" s="102" t="s">
        <v>153</v>
      </c>
      <c r="C30" s="5">
        <f aca="true" t="shared" si="21" ref="C30:N30">C15+C24</f>
        <v>0</v>
      </c>
      <c r="D30" s="5">
        <f t="shared" si="21"/>
        <v>0</v>
      </c>
      <c r="E30" s="5">
        <f t="shared" si="21"/>
        <v>0</v>
      </c>
      <c r="F30" s="5">
        <f t="shared" si="21"/>
        <v>60181</v>
      </c>
      <c r="G30" s="5">
        <f t="shared" si="21"/>
        <v>66044</v>
      </c>
      <c r="H30" s="5">
        <f t="shared" si="21"/>
        <v>66044</v>
      </c>
      <c r="I30" s="5">
        <f t="shared" si="21"/>
        <v>0</v>
      </c>
      <c r="J30" s="5">
        <f t="shared" si="21"/>
        <v>0</v>
      </c>
      <c r="K30" s="5">
        <f t="shared" si="21"/>
        <v>0</v>
      </c>
      <c r="L30" s="5">
        <f t="shared" si="21"/>
        <v>60181</v>
      </c>
      <c r="M30" s="5">
        <f t="shared" si="21"/>
        <v>66044</v>
      </c>
      <c r="N30" s="5">
        <f t="shared" si="21"/>
        <v>66044</v>
      </c>
      <c r="O30" s="364"/>
      <c r="P30" s="365"/>
      <c r="Q30" s="365"/>
      <c r="R30" s="365"/>
      <c r="S30" s="365"/>
      <c r="T30" s="365"/>
      <c r="U30" s="365"/>
      <c r="V30" s="365"/>
      <c r="W30" s="365"/>
      <c r="X30" s="365"/>
      <c r="Y30" s="365"/>
      <c r="Z30" s="365"/>
      <c r="AA30" s="365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</row>
    <row r="31" spans="1:37" s="11" customFormat="1" ht="15.75">
      <c r="A31" s="1">
        <v>28</v>
      </c>
      <c r="B31" s="98" t="s">
        <v>7</v>
      </c>
      <c r="C31" s="14">
        <f aca="true" t="shared" si="22" ref="C31:M31">C27+C29+C30</f>
        <v>0</v>
      </c>
      <c r="D31" s="14">
        <f t="shared" si="22"/>
        <v>0</v>
      </c>
      <c r="E31" s="14">
        <f>E27+E29+E30</f>
        <v>0</v>
      </c>
      <c r="F31" s="14">
        <f t="shared" si="22"/>
        <v>70398</v>
      </c>
      <c r="G31" s="14">
        <f t="shared" si="22"/>
        <v>76169</v>
      </c>
      <c r="H31" s="14">
        <f>H27+H29+H30</f>
        <v>76172</v>
      </c>
      <c r="I31" s="14">
        <f t="shared" si="22"/>
        <v>0</v>
      </c>
      <c r="J31" s="14">
        <f t="shared" si="22"/>
        <v>0</v>
      </c>
      <c r="K31" s="14">
        <f>K27+K29+K30</f>
        <v>0</v>
      </c>
      <c r="L31" s="14">
        <f t="shared" si="22"/>
        <v>70398</v>
      </c>
      <c r="M31" s="14">
        <f t="shared" si="22"/>
        <v>76169</v>
      </c>
      <c r="N31" s="14">
        <f>N27+N29+N30</f>
        <v>76172</v>
      </c>
      <c r="O31" s="98" t="s">
        <v>8</v>
      </c>
      <c r="P31" s="14">
        <f aca="true" t="shared" si="23" ref="P31:AA31">SUM(P27:P30)</f>
        <v>0</v>
      </c>
      <c r="Q31" s="14">
        <f t="shared" si="23"/>
        <v>0</v>
      </c>
      <c r="R31" s="14">
        <f t="shared" si="23"/>
        <v>0</v>
      </c>
      <c r="S31" s="14">
        <f t="shared" si="23"/>
        <v>70398</v>
      </c>
      <c r="T31" s="14">
        <f t="shared" si="23"/>
        <v>76169</v>
      </c>
      <c r="U31" s="14">
        <f t="shared" si="23"/>
        <v>72246</v>
      </c>
      <c r="V31" s="14">
        <f t="shared" si="23"/>
        <v>0</v>
      </c>
      <c r="W31" s="14">
        <f t="shared" si="23"/>
        <v>0</v>
      </c>
      <c r="X31" s="14">
        <f t="shared" si="23"/>
        <v>0</v>
      </c>
      <c r="Y31" s="14">
        <f t="shared" si="23"/>
        <v>70398</v>
      </c>
      <c r="Z31" s="14">
        <f t="shared" si="23"/>
        <v>76169</v>
      </c>
      <c r="AA31" s="14">
        <f t="shared" si="23"/>
        <v>72246</v>
      </c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</row>
    <row r="32" spans="12:27" ht="15">
      <c r="L32" s="42"/>
      <c r="M32" s="42"/>
      <c r="N32" s="42"/>
      <c r="Z32" s="149"/>
      <c r="AA32" s="149"/>
    </row>
    <row r="33" spans="12:14" ht="15">
      <c r="L33" s="42"/>
      <c r="M33" s="42"/>
      <c r="N33" s="42"/>
    </row>
  </sheetData>
  <sheetProtection/>
  <mergeCells count="69">
    <mergeCell ref="N10:N11"/>
    <mergeCell ref="Y22:Y24"/>
    <mergeCell ref="AA28:AA30"/>
    <mergeCell ref="Y28:Y30"/>
    <mergeCell ref="P13:P15"/>
    <mergeCell ref="O28:O30"/>
    <mergeCell ref="R22:R24"/>
    <mergeCell ref="S13:S15"/>
    <mergeCell ref="U28:U30"/>
    <mergeCell ref="V28:V30"/>
    <mergeCell ref="C4:E4"/>
    <mergeCell ref="K10:K11"/>
    <mergeCell ref="I10:I11"/>
    <mergeCell ref="E10:E11"/>
    <mergeCell ref="P22:P24"/>
    <mergeCell ref="B6:N6"/>
    <mergeCell ref="T28:T30"/>
    <mergeCell ref="M10:M11"/>
    <mergeCell ref="H10:H11"/>
    <mergeCell ref="W28:W30"/>
    <mergeCell ref="J10:J11"/>
    <mergeCell ref="B17:N17"/>
    <mergeCell ref="L10:L11"/>
    <mergeCell ref="F10:F11"/>
    <mergeCell ref="T13:T15"/>
    <mergeCell ref="P28:P30"/>
    <mergeCell ref="U22:U24"/>
    <mergeCell ref="W13:W15"/>
    <mergeCell ref="S28:S30"/>
    <mergeCell ref="T22:T24"/>
    <mergeCell ref="A1:Y1"/>
    <mergeCell ref="B4:B5"/>
    <mergeCell ref="O4:O5"/>
    <mergeCell ref="B10:B11"/>
    <mergeCell ref="C10:C11"/>
    <mergeCell ref="U13:U15"/>
    <mergeCell ref="D10:D11"/>
    <mergeCell ref="O13:O15"/>
    <mergeCell ref="R13:R15"/>
    <mergeCell ref="L4:N4"/>
    <mergeCell ref="Z13:Z15"/>
    <mergeCell ref="O26:AA26"/>
    <mergeCell ref="S22:S24"/>
    <mergeCell ref="V13:V15"/>
    <mergeCell ref="O22:O24"/>
    <mergeCell ref="AA22:AA24"/>
    <mergeCell ref="AA13:AA15"/>
    <mergeCell ref="Q22:Q24"/>
    <mergeCell ref="B26:N26"/>
    <mergeCell ref="V4:X4"/>
    <mergeCell ref="G10:G11"/>
    <mergeCell ref="S4:U4"/>
    <mergeCell ref="O6:AA6"/>
    <mergeCell ref="X13:X15"/>
    <mergeCell ref="Y13:Y15"/>
    <mergeCell ref="Y4:AA4"/>
    <mergeCell ref="F4:H4"/>
    <mergeCell ref="I4:K4"/>
    <mergeCell ref="P4:R4"/>
    <mergeCell ref="W22:W24"/>
    <mergeCell ref="O17:AA17"/>
    <mergeCell ref="Q28:Q30"/>
    <mergeCell ref="V22:V24"/>
    <mergeCell ref="X22:X24"/>
    <mergeCell ref="Q13:Q15"/>
    <mergeCell ref="Z22:Z24"/>
    <mergeCell ref="Z28:Z30"/>
    <mergeCell ref="R28:R30"/>
    <mergeCell ref="X28:X3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9" r:id="rId1"/>
  <headerFooter>
    <oddHeader>&amp;R&amp;"Arial,Normál"&amp;10 1. melléklet az 5/2016.(V.2.) önkormányzati rendelethez
</oddHeader>
    <oddFooter>&amp;C3. oldal, összesen: 3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K215"/>
  <sheetViews>
    <sheetView zoomScalePageLayoutView="0" workbookViewId="0" topLeftCell="A59">
      <selection activeCell="A116" sqref="A116"/>
    </sheetView>
  </sheetViews>
  <sheetFormatPr defaultColWidth="9.140625" defaultRowHeight="15"/>
  <cols>
    <col min="1" max="1" width="54.7109375" style="16" customWidth="1"/>
    <col min="2" max="2" width="5.7109375" style="110" customWidth="1"/>
    <col min="3" max="3" width="9.57421875" style="41" customWidth="1"/>
    <col min="4" max="5" width="8.8515625" style="41" customWidth="1"/>
    <col min="6" max="6" width="8.140625" style="41" customWidth="1"/>
    <col min="7" max="7" width="9.140625" style="16" customWidth="1"/>
    <col min="8" max="8" width="11.28125" style="16" hidden="1" customWidth="1"/>
    <col min="9" max="12" width="0" style="16" hidden="1" customWidth="1"/>
    <col min="13" max="16384" width="9.140625" style="16" customWidth="1"/>
  </cols>
  <sheetData>
    <row r="1" spans="1:6" ht="15.75">
      <c r="A1" s="370" t="s">
        <v>613</v>
      </c>
      <c r="B1" s="370"/>
      <c r="C1" s="370"/>
      <c r="D1" s="370"/>
      <c r="E1" s="370"/>
      <c r="F1" s="370"/>
    </row>
    <row r="2" spans="1:6" ht="15.75">
      <c r="A2" s="371" t="s">
        <v>146</v>
      </c>
      <c r="B2" s="371"/>
      <c r="C2" s="371"/>
      <c r="D2" s="371"/>
      <c r="E2" s="371"/>
      <c r="F2" s="371"/>
    </row>
    <row r="3" spans="1:6" ht="15.75">
      <c r="A3" s="46"/>
      <c r="C3" s="46"/>
      <c r="D3" s="46"/>
      <c r="E3" s="46"/>
      <c r="F3" s="46"/>
    </row>
    <row r="4" spans="1:6" s="10" customFormat="1" ht="31.5">
      <c r="A4" s="17" t="s">
        <v>9</v>
      </c>
      <c r="B4" s="17" t="s">
        <v>162</v>
      </c>
      <c r="C4" s="40" t="s">
        <v>4</v>
      </c>
      <c r="D4" s="40" t="s">
        <v>710</v>
      </c>
      <c r="E4" s="40" t="s">
        <v>711</v>
      </c>
      <c r="F4" s="40" t="s">
        <v>728</v>
      </c>
    </row>
    <row r="5" spans="1:6" s="10" customFormat="1" ht="16.5">
      <c r="A5" s="70" t="s">
        <v>96</v>
      </c>
      <c r="B5" s="112"/>
      <c r="C5" s="91"/>
      <c r="D5" s="91"/>
      <c r="E5" s="91"/>
      <c r="F5" s="91"/>
    </row>
    <row r="6" spans="1:6" s="10" customFormat="1" ht="15.75">
      <c r="A6" s="69" t="s">
        <v>89</v>
      </c>
      <c r="B6" s="111"/>
      <c r="C6" s="91"/>
      <c r="D6" s="91"/>
      <c r="E6" s="91"/>
      <c r="F6" s="91"/>
    </row>
    <row r="7" spans="1:8" s="10" customFormat="1" ht="15.75">
      <c r="A7" s="44" t="s">
        <v>199</v>
      </c>
      <c r="B7" s="111"/>
      <c r="C7" s="93">
        <f>SUM(C8:C10)</f>
        <v>38104</v>
      </c>
      <c r="D7" s="93">
        <f>SUM(D8:D10)</f>
        <v>36372</v>
      </c>
      <c r="E7" s="93">
        <f>SUM(E8:E10)</f>
        <v>35662</v>
      </c>
      <c r="F7" s="160">
        <f>E7/D7*100</f>
        <v>98.0479489717365</v>
      </c>
      <c r="H7" s="10">
        <v>35661601</v>
      </c>
    </row>
    <row r="8" spans="1:6" s="10" customFormat="1" ht="15.75">
      <c r="A8" s="96" t="s">
        <v>489</v>
      </c>
      <c r="B8" s="109">
        <v>1</v>
      </c>
      <c r="C8" s="91">
        <f>'COFOG Önk.'!C52</f>
        <v>0</v>
      </c>
      <c r="D8" s="91">
        <f>'COFOG Önk.'!D52</f>
        <v>0</v>
      </c>
      <c r="E8" s="91">
        <f>'COFOG Önk.'!E52</f>
        <v>0</v>
      </c>
      <c r="F8" s="160"/>
    </row>
    <row r="9" spans="1:6" s="10" customFormat="1" ht="15.75">
      <c r="A9" s="96" t="s">
        <v>289</v>
      </c>
      <c r="B9" s="109">
        <v>2</v>
      </c>
      <c r="C9" s="91">
        <f>'COFOG Önk.'!C53</f>
        <v>37086</v>
      </c>
      <c r="D9" s="91">
        <f>'COFOG Önk.'!D53</f>
        <v>35352</v>
      </c>
      <c r="E9" s="91">
        <f>'COFOG Önk.'!E53</f>
        <v>34654</v>
      </c>
      <c r="F9" s="160">
        <f aca="true" t="shared" si="0" ref="F9:F71">E9/D9*100</f>
        <v>98.02557139624349</v>
      </c>
    </row>
    <row r="10" spans="1:6" s="10" customFormat="1" ht="15.75">
      <c r="A10" s="96" t="s">
        <v>145</v>
      </c>
      <c r="B10" s="109">
        <v>3</v>
      </c>
      <c r="C10" s="91">
        <f>'COFOG Önk.'!C54</f>
        <v>1018</v>
      </c>
      <c r="D10" s="91">
        <f>'COFOG Önk.'!D54</f>
        <v>1020</v>
      </c>
      <c r="E10" s="91">
        <f>'COFOG Önk.'!E54</f>
        <v>1008</v>
      </c>
      <c r="F10" s="160">
        <f t="shared" si="0"/>
        <v>98.82352941176471</v>
      </c>
    </row>
    <row r="11" spans="1:8" s="10" customFormat="1" ht="31.5">
      <c r="A11" s="44" t="s">
        <v>201</v>
      </c>
      <c r="B11" s="111"/>
      <c r="C11" s="93">
        <f>SUM(C12:C14)</f>
        <v>7322</v>
      </c>
      <c r="D11" s="93">
        <f>SUM(D12:D14)</f>
        <v>7376</v>
      </c>
      <c r="E11" s="93">
        <f>SUM(E12:E14)</f>
        <v>7099</v>
      </c>
      <c r="F11" s="160">
        <f t="shared" si="0"/>
        <v>96.2445770065076</v>
      </c>
      <c r="H11" s="10">
        <v>7098608</v>
      </c>
    </row>
    <row r="12" spans="1:6" s="10" customFormat="1" ht="15.75">
      <c r="A12" s="96" t="s">
        <v>489</v>
      </c>
      <c r="B12" s="109">
        <v>1</v>
      </c>
      <c r="C12" s="91">
        <f>'COFOG Önk.'!F52</f>
        <v>0</v>
      </c>
      <c r="D12" s="91">
        <f>'COFOG Önk.'!G52</f>
        <v>0</v>
      </c>
      <c r="E12" s="91">
        <f>'COFOG Önk.'!H52</f>
        <v>0</v>
      </c>
      <c r="F12" s="160"/>
    </row>
    <row r="13" spans="1:6" s="10" customFormat="1" ht="15.75">
      <c r="A13" s="96" t="s">
        <v>289</v>
      </c>
      <c r="B13" s="109">
        <v>2</v>
      </c>
      <c r="C13" s="91">
        <f>'COFOG Önk.'!F53</f>
        <v>7023</v>
      </c>
      <c r="D13" s="91">
        <f>'COFOG Önk.'!G53</f>
        <v>7076</v>
      </c>
      <c r="E13" s="91">
        <f>'COFOG Önk.'!H53</f>
        <v>6805</v>
      </c>
      <c r="F13" s="160">
        <f t="shared" si="0"/>
        <v>96.17015262860373</v>
      </c>
    </row>
    <row r="14" spans="1:6" s="10" customFormat="1" ht="15.75">
      <c r="A14" s="96" t="s">
        <v>145</v>
      </c>
      <c r="B14" s="109">
        <v>3</v>
      </c>
      <c r="C14" s="91">
        <f>'COFOG Önk.'!F54</f>
        <v>299</v>
      </c>
      <c r="D14" s="91">
        <f>'COFOG Önk.'!G54</f>
        <v>300</v>
      </c>
      <c r="E14" s="91">
        <f>'COFOG Önk.'!H54</f>
        <v>294</v>
      </c>
      <c r="F14" s="160">
        <f t="shared" si="0"/>
        <v>98</v>
      </c>
    </row>
    <row r="15" spans="1:8" s="10" customFormat="1" ht="15.75">
      <c r="A15" s="44" t="s">
        <v>202</v>
      </c>
      <c r="B15" s="111"/>
      <c r="C15" s="93">
        <f>SUM(C16:C18)</f>
        <v>33877</v>
      </c>
      <c r="D15" s="93">
        <f>SUM(D16:D18)</f>
        <v>31233</v>
      </c>
      <c r="E15" s="93">
        <f>SUM(E16:E18)</f>
        <v>26486</v>
      </c>
      <c r="F15" s="160">
        <f t="shared" si="0"/>
        <v>84.80133192456697</v>
      </c>
      <c r="H15" s="10">
        <v>26613861</v>
      </c>
    </row>
    <row r="16" spans="1:6" s="10" customFormat="1" ht="15.75">
      <c r="A16" s="96" t="s">
        <v>489</v>
      </c>
      <c r="B16" s="109">
        <v>1</v>
      </c>
      <c r="C16" s="91">
        <f>'COFOG Önk.'!I52</f>
        <v>0</v>
      </c>
      <c r="D16" s="91">
        <f>'COFOG Önk.'!J52</f>
        <v>0</v>
      </c>
      <c r="E16" s="91">
        <f>'COFOG Önk.'!K52</f>
        <v>0</v>
      </c>
      <c r="F16" s="160"/>
    </row>
    <row r="17" spans="1:6" s="10" customFormat="1" ht="15.75">
      <c r="A17" s="96" t="s">
        <v>289</v>
      </c>
      <c r="B17" s="109">
        <v>2</v>
      </c>
      <c r="C17" s="91">
        <f>'COFOG Önk.'!I53</f>
        <v>33877</v>
      </c>
      <c r="D17" s="91">
        <f>'COFOG Önk.'!J53</f>
        <v>31233</v>
      </c>
      <c r="E17" s="91">
        <f>'COFOG Önk.'!K53</f>
        <v>26486</v>
      </c>
      <c r="F17" s="160">
        <f t="shared" si="0"/>
        <v>84.80133192456697</v>
      </c>
    </row>
    <row r="18" spans="1:6" s="10" customFormat="1" ht="15.75">
      <c r="A18" s="96" t="s">
        <v>145</v>
      </c>
      <c r="B18" s="109">
        <v>3</v>
      </c>
      <c r="C18" s="91">
        <f>'COFOG Önk.'!I54</f>
        <v>0</v>
      </c>
      <c r="D18" s="91">
        <f>'COFOG Önk.'!J54</f>
        <v>0</v>
      </c>
      <c r="E18" s="91">
        <f>'COFOG Önk.'!K54</f>
        <v>0</v>
      </c>
      <c r="F18" s="160"/>
    </row>
    <row r="19" spans="1:6" s="10" customFormat="1" ht="15.75">
      <c r="A19" s="69" t="s">
        <v>203</v>
      </c>
      <c r="B19" s="111"/>
      <c r="C19" s="91"/>
      <c r="D19" s="91"/>
      <c r="E19" s="91"/>
      <c r="F19" s="160"/>
    </row>
    <row r="20" spans="1:6" s="10" customFormat="1" ht="15.75">
      <c r="A20" s="96" t="s">
        <v>208</v>
      </c>
      <c r="B20" s="111">
        <v>2</v>
      </c>
      <c r="C20" s="91"/>
      <c r="D20" s="91">
        <v>20</v>
      </c>
      <c r="E20" s="91">
        <v>20</v>
      </c>
      <c r="F20" s="160">
        <f t="shared" si="0"/>
        <v>100</v>
      </c>
    </row>
    <row r="21" spans="1:6" s="10" customFormat="1" ht="31.5">
      <c r="A21" s="118" t="s">
        <v>207</v>
      </c>
      <c r="B21" s="111"/>
      <c r="C21" s="91">
        <f>SUM(C22:C23)</f>
        <v>470</v>
      </c>
      <c r="D21" s="91">
        <f>SUM(D22:D23)</f>
        <v>592</v>
      </c>
      <c r="E21" s="91">
        <f>SUM(E22:E23)</f>
        <v>592</v>
      </c>
      <c r="F21" s="160">
        <f t="shared" si="0"/>
        <v>100</v>
      </c>
    </row>
    <row r="22" spans="1:6" s="10" customFormat="1" ht="47.25">
      <c r="A22" s="96" t="s">
        <v>228</v>
      </c>
      <c r="B22" s="111">
        <v>2</v>
      </c>
      <c r="C22" s="91">
        <v>470</v>
      </c>
      <c r="D22" s="91">
        <v>592</v>
      </c>
      <c r="E22" s="91">
        <v>592</v>
      </c>
      <c r="F22" s="160">
        <f t="shared" si="0"/>
        <v>100</v>
      </c>
    </row>
    <row r="23" spans="1:6" s="10" customFormat="1" ht="15.75" hidden="1">
      <c r="A23" s="96" t="s">
        <v>229</v>
      </c>
      <c r="B23" s="111">
        <v>2</v>
      </c>
      <c r="C23" s="91"/>
      <c r="D23" s="91"/>
      <c r="E23" s="91"/>
      <c r="F23" s="160" t="e">
        <f t="shared" si="0"/>
        <v>#DIV/0!</v>
      </c>
    </row>
    <row r="24" spans="1:6" s="10" customFormat="1" ht="15.75">
      <c r="A24" s="119" t="s">
        <v>204</v>
      </c>
      <c r="B24" s="111"/>
      <c r="C24" s="91">
        <f>SUM(C20:C21)</f>
        <v>470</v>
      </c>
      <c r="D24" s="91">
        <f>SUM(D20:D21)</f>
        <v>612</v>
      </c>
      <c r="E24" s="91">
        <f>SUM(E20:E21)</f>
        <v>612</v>
      </c>
      <c r="F24" s="160">
        <f t="shared" si="0"/>
        <v>100</v>
      </c>
    </row>
    <row r="25" spans="1:6" s="10" customFormat="1" ht="31.5">
      <c r="A25" s="65" t="s">
        <v>231</v>
      </c>
      <c r="B25" s="111"/>
      <c r="C25" s="91"/>
      <c r="D25" s="91"/>
      <c r="E25" s="91"/>
      <c r="F25" s="160"/>
    </row>
    <row r="26" spans="1:6" s="10" customFormat="1" ht="15.75" hidden="1">
      <c r="A26" s="96" t="s">
        <v>227</v>
      </c>
      <c r="B26" s="111">
        <v>2</v>
      </c>
      <c r="C26" s="91"/>
      <c r="D26" s="91"/>
      <c r="E26" s="91"/>
      <c r="F26" s="160" t="e">
        <f t="shared" si="0"/>
        <v>#DIV/0!</v>
      </c>
    </row>
    <row r="27" spans="1:6" s="10" customFormat="1" ht="31.5">
      <c r="A27" s="96" t="s">
        <v>226</v>
      </c>
      <c r="B27" s="111">
        <v>2</v>
      </c>
      <c r="C27" s="91"/>
      <c r="D27" s="91">
        <v>45</v>
      </c>
      <c r="E27" s="91">
        <v>45</v>
      </c>
      <c r="F27" s="160">
        <f t="shared" si="0"/>
        <v>100</v>
      </c>
    </row>
    <row r="28" spans="1:6" s="10" customFormat="1" ht="31.5">
      <c r="A28" s="119" t="s">
        <v>205</v>
      </c>
      <c r="B28" s="111"/>
      <c r="C28" s="91">
        <f>SUM(C26:C27)</f>
        <v>0</v>
      </c>
      <c r="D28" s="91">
        <f>SUM(D26:D27)</f>
        <v>45</v>
      </c>
      <c r="E28" s="91">
        <f>SUM(E26:E27)</f>
        <v>45</v>
      </c>
      <c r="F28" s="160">
        <f t="shared" si="0"/>
        <v>100</v>
      </c>
    </row>
    <row r="29" spans="1:6" s="10" customFormat="1" ht="31.5">
      <c r="A29" s="96" t="s">
        <v>225</v>
      </c>
      <c r="B29" s="111">
        <v>2</v>
      </c>
      <c r="C29" s="91">
        <v>400</v>
      </c>
      <c r="D29" s="91">
        <v>450</v>
      </c>
      <c r="E29" s="91">
        <v>450</v>
      </c>
      <c r="F29" s="160">
        <f t="shared" si="0"/>
        <v>100</v>
      </c>
    </row>
    <row r="30" spans="1:6" s="10" customFormat="1" ht="31.5">
      <c r="A30" s="119" t="s">
        <v>224</v>
      </c>
      <c r="B30" s="111"/>
      <c r="C30" s="91">
        <f>SUM(C29)</f>
        <v>400</v>
      </c>
      <c r="D30" s="91">
        <f>SUM(D29)</f>
        <v>450</v>
      </c>
      <c r="E30" s="91">
        <f>SUM(E29)</f>
        <v>450</v>
      </c>
      <c r="F30" s="160">
        <f t="shared" si="0"/>
        <v>100</v>
      </c>
    </row>
    <row r="31" spans="1:6" s="10" customFormat="1" ht="15.75" hidden="1">
      <c r="A31" s="118" t="s">
        <v>230</v>
      </c>
      <c r="B31" s="111"/>
      <c r="C31" s="91"/>
      <c r="D31" s="91"/>
      <c r="E31" s="91"/>
      <c r="F31" s="160" t="e">
        <f t="shared" si="0"/>
        <v>#DIV/0!</v>
      </c>
    </row>
    <row r="32" spans="1:6" s="10" customFormat="1" ht="31.5">
      <c r="A32" s="96" t="s">
        <v>221</v>
      </c>
      <c r="B32" s="111">
        <v>2</v>
      </c>
      <c r="C32" s="91">
        <v>1343</v>
      </c>
      <c r="D32" s="91">
        <v>1346</v>
      </c>
      <c r="E32" s="91">
        <v>1346</v>
      </c>
      <c r="F32" s="160">
        <f t="shared" si="0"/>
        <v>100</v>
      </c>
    </row>
    <row r="33" spans="1:6" s="10" customFormat="1" ht="31.5" hidden="1">
      <c r="A33" s="96" t="s">
        <v>220</v>
      </c>
      <c r="B33" s="111">
        <v>2</v>
      </c>
      <c r="C33" s="91"/>
      <c r="D33" s="91"/>
      <c r="E33" s="91"/>
      <c r="F33" s="160" t="e">
        <f t="shared" si="0"/>
        <v>#DIV/0!</v>
      </c>
    </row>
    <row r="34" spans="1:6" s="10" customFormat="1" ht="15.75">
      <c r="A34" s="119" t="s">
        <v>222</v>
      </c>
      <c r="B34" s="111"/>
      <c r="C34" s="91">
        <f>SUM(C32:C33)+C31</f>
        <v>1343</v>
      </c>
      <c r="D34" s="91">
        <f>SUM(D32:D33)+D31</f>
        <v>1346</v>
      </c>
      <c r="E34" s="91">
        <f>SUM(E32:E33)+E31</f>
        <v>1346</v>
      </c>
      <c r="F34" s="160">
        <f t="shared" si="0"/>
        <v>100</v>
      </c>
    </row>
    <row r="35" spans="1:6" s="10" customFormat="1" ht="63" hidden="1">
      <c r="A35" s="117" t="s">
        <v>219</v>
      </c>
      <c r="B35" s="111">
        <v>2</v>
      </c>
      <c r="C35" s="91"/>
      <c r="D35" s="91"/>
      <c r="E35" s="91"/>
      <c r="F35" s="160" t="e">
        <f t="shared" si="0"/>
        <v>#DIV/0!</v>
      </c>
    </row>
    <row r="36" spans="1:6" s="10" customFormat="1" ht="63" hidden="1">
      <c r="A36" s="117" t="s">
        <v>219</v>
      </c>
      <c r="B36" s="111">
        <v>3</v>
      </c>
      <c r="C36" s="91"/>
      <c r="D36" s="91"/>
      <c r="E36" s="91"/>
      <c r="F36" s="160" t="e">
        <f t="shared" si="0"/>
        <v>#DIV/0!</v>
      </c>
    </row>
    <row r="37" spans="1:6" s="10" customFormat="1" ht="15.75" hidden="1">
      <c r="A37" s="119" t="s">
        <v>218</v>
      </c>
      <c r="B37" s="111"/>
      <c r="C37" s="91">
        <f>SUM(C35:C36)</f>
        <v>0</v>
      </c>
      <c r="D37" s="91">
        <f>SUM(D35:D36)</f>
        <v>0</v>
      </c>
      <c r="E37" s="91">
        <f>SUM(E35:E36)</f>
        <v>0</v>
      </c>
      <c r="F37" s="160" t="e">
        <f t="shared" si="0"/>
        <v>#DIV/0!</v>
      </c>
    </row>
    <row r="38" spans="1:6" s="10" customFormat="1" ht="31.5">
      <c r="A38" s="96" t="s">
        <v>209</v>
      </c>
      <c r="B38" s="111">
        <v>2</v>
      </c>
      <c r="C38" s="91">
        <v>51</v>
      </c>
      <c r="D38" s="91"/>
      <c r="E38" s="91"/>
      <c r="F38" s="160"/>
    </row>
    <row r="39" spans="1:6" s="10" customFormat="1" ht="31.5">
      <c r="A39" s="96" t="s">
        <v>443</v>
      </c>
      <c r="B39" s="111">
        <v>2</v>
      </c>
      <c r="C39" s="91">
        <v>160</v>
      </c>
      <c r="D39" s="91"/>
      <c r="E39" s="91"/>
      <c r="F39" s="160"/>
    </row>
    <row r="40" spans="1:6" s="10" customFormat="1" ht="31.5">
      <c r="A40" s="96" t="s">
        <v>444</v>
      </c>
      <c r="B40" s="111">
        <v>2</v>
      </c>
      <c r="C40" s="91">
        <v>1308</v>
      </c>
      <c r="D40" s="91"/>
      <c r="E40" s="91"/>
      <c r="F40" s="160"/>
    </row>
    <row r="41" spans="1:6" s="10" customFormat="1" ht="31.5">
      <c r="A41" s="96" t="s">
        <v>211</v>
      </c>
      <c r="B41" s="111"/>
      <c r="C41" s="91">
        <f>SUM(C39:C40)</f>
        <v>1468</v>
      </c>
      <c r="D41" s="91">
        <f>SUM(D39:D40)</f>
        <v>0</v>
      </c>
      <c r="E41" s="91">
        <f>SUM(E39:E40)</f>
        <v>0</v>
      </c>
      <c r="F41" s="160"/>
    </row>
    <row r="42" spans="1:6" s="10" customFormat="1" ht="31.5" hidden="1">
      <c r="A42" s="118" t="s">
        <v>213</v>
      </c>
      <c r="B42" s="111"/>
      <c r="C42" s="91">
        <f>SUM(C43:C43)</f>
        <v>0</v>
      </c>
      <c r="D42" s="91">
        <f>SUM(D43:D43)</f>
        <v>0</v>
      </c>
      <c r="E42" s="91">
        <f>SUM(E43:E43)</f>
        <v>0</v>
      </c>
      <c r="F42" s="160" t="e">
        <f t="shared" si="0"/>
        <v>#DIV/0!</v>
      </c>
    </row>
    <row r="43" spans="1:6" s="10" customFormat="1" ht="15.75" hidden="1">
      <c r="A43" s="96" t="s">
        <v>536</v>
      </c>
      <c r="B43" s="111"/>
      <c r="C43" s="91"/>
      <c r="D43" s="91"/>
      <c r="E43" s="91"/>
      <c r="F43" s="160" t="e">
        <f t="shared" si="0"/>
        <v>#DIV/0!</v>
      </c>
    </row>
    <row r="44" spans="1:6" s="10" customFormat="1" ht="31.5" hidden="1">
      <c r="A44" s="96" t="s">
        <v>210</v>
      </c>
      <c r="B44" s="111">
        <v>2</v>
      </c>
      <c r="C44" s="91"/>
      <c r="D44" s="91"/>
      <c r="E44" s="91"/>
      <c r="F44" s="160" t="e">
        <f t="shared" si="0"/>
        <v>#DIV/0!</v>
      </c>
    </row>
    <row r="45" spans="1:6" s="10" customFormat="1" ht="31.5" hidden="1">
      <c r="A45" s="96" t="s">
        <v>445</v>
      </c>
      <c r="B45" s="111">
        <v>2</v>
      </c>
      <c r="C45" s="91"/>
      <c r="D45" s="91"/>
      <c r="E45" s="91"/>
      <c r="F45" s="160" t="e">
        <f t="shared" si="0"/>
        <v>#DIV/0!</v>
      </c>
    </row>
    <row r="46" spans="1:6" s="10" customFormat="1" ht="31.5" hidden="1">
      <c r="A46" s="96" t="s">
        <v>446</v>
      </c>
      <c r="B46" s="111">
        <v>2</v>
      </c>
      <c r="C46" s="91"/>
      <c r="D46" s="91"/>
      <c r="E46" s="91"/>
      <c r="F46" s="160" t="e">
        <f t="shared" si="0"/>
        <v>#DIV/0!</v>
      </c>
    </row>
    <row r="47" spans="1:6" s="10" customFormat="1" ht="31.5" hidden="1">
      <c r="A47" s="96" t="s">
        <v>212</v>
      </c>
      <c r="B47" s="111"/>
      <c r="C47" s="91">
        <f>SUM(C45:C46)</f>
        <v>0</v>
      </c>
      <c r="D47" s="91">
        <f>SUM(D45:D46)</f>
        <v>0</v>
      </c>
      <c r="E47" s="91">
        <f>SUM(E45:E46)</f>
        <v>0</v>
      </c>
      <c r="F47" s="160" t="e">
        <f t="shared" si="0"/>
        <v>#DIV/0!</v>
      </c>
    </row>
    <row r="48" spans="1:6" s="10" customFormat="1" ht="15.75">
      <c r="A48" s="96" t="s">
        <v>214</v>
      </c>
      <c r="B48" s="111">
        <v>2</v>
      </c>
      <c r="C48" s="91">
        <v>200</v>
      </c>
      <c r="D48" s="91">
        <v>542</v>
      </c>
      <c r="E48" s="91">
        <v>542</v>
      </c>
      <c r="F48" s="160">
        <f t="shared" si="0"/>
        <v>100</v>
      </c>
    </row>
    <row r="49" spans="1:6" s="10" customFormat="1" ht="31.5">
      <c r="A49" s="96" t="s">
        <v>215</v>
      </c>
      <c r="B49" s="111">
        <v>2</v>
      </c>
      <c r="C49" s="91"/>
      <c r="D49" s="91"/>
      <c r="E49" s="91"/>
      <c r="F49" s="160"/>
    </row>
    <row r="50" spans="1:6" s="10" customFormat="1" ht="47.25">
      <c r="A50" s="118" t="s">
        <v>216</v>
      </c>
      <c r="B50" s="111"/>
      <c r="C50" s="91">
        <f>SUM(C51)</f>
        <v>0</v>
      </c>
      <c r="D50" s="91">
        <f>SUM(D51)</f>
        <v>0</v>
      </c>
      <c r="E50" s="91">
        <f>SUM(E51)</f>
        <v>0</v>
      </c>
      <c r="F50" s="160"/>
    </row>
    <row r="51" spans="1:6" s="10" customFormat="1" ht="15.75" hidden="1">
      <c r="A51" s="96" t="s">
        <v>223</v>
      </c>
      <c r="B51" s="111">
        <v>2</v>
      </c>
      <c r="C51" s="91"/>
      <c r="D51" s="91"/>
      <c r="E51" s="91"/>
      <c r="F51" s="160" t="e">
        <f t="shared" si="0"/>
        <v>#DIV/0!</v>
      </c>
    </row>
    <row r="52" spans="1:6" s="10" customFormat="1" ht="47.25" hidden="1">
      <c r="A52" s="96" t="s">
        <v>217</v>
      </c>
      <c r="B52" s="111"/>
      <c r="C52" s="91"/>
      <c r="D52" s="91"/>
      <c r="E52" s="91"/>
      <c r="F52" s="160" t="e">
        <f t="shared" si="0"/>
        <v>#DIV/0!</v>
      </c>
    </row>
    <row r="53" spans="1:6" s="10" customFormat="1" ht="15.75">
      <c r="A53" s="154" t="s">
        <v>512</v>
      </c>
      <c r="B53" s="111"/>
      <c r="C53" s="91">
        <f>C54+C72</f>
        <v>65</v>
      </c>
      <c r="D53" s="91">
        <f>D54+D72</f>
        <v>6697</v>
      </c>
      <c r="E53" s="91">
        <f>E54+E72</f>
        <v>6502</v>
      </c>
      <c r="F53" s="160">
        <f t="shared" si="0"/>
        <v>97.08824846946393</v>
      </c>
    </row>
    <row r="54" spans="1:6" s="157" customFormat="1" ht="15.75">
      <c r="A54" s="154" t="s">
        <v>513</v>
      </c>
      <c r="B54" s="156"/>
      <c r="C54" s="93">
        <f>SUM(C55:C71)</f>
        <v>65</v>
      </c>
      <c r="D54" s="93">
        <f>SUM(D55:D71)</f>
        <v>5684</v>
      </c>
      <c r="E54" s="93">
        <f>SUM(E55:E71)</f>
        <v>5489</v>
      </c>
      <c r="F54" s="160">
        <f t="shared" si="0"/>
        <v>96.56931738212526</v>
      </c>
    </row>
    <row r="55" spans="1:6" s="10" customFormat="1" ht="15.75" hidden="1">
      <c r="A55" s="96" t="s">
        <v>514</v>
      </c>
      <c r="B55" s="111">
        <v>2</v>
      </c>
      <c r="C55" s="91"/>
      <c r="D55" s="91"/>
      <c r="E55" s="91"/>
      <c r="F55" s="160" t="e">
        <f t="shared" si="0"/>
        <v>#DIV/0!</v>
      </c>
    </row>
    <row r="56" spans="1:6" s="10" customFormat="1" ht="47.25">
      <c r="A56" s="96" t="s">
        <v>515</v>
      </c>
      <c r="B56" s="111">
        <v>2</v>
      </c>
      <c r="C56" s="91"/>
      <c r="D56" s="91">
        <v>1349</v>
      </c>
      <c r="E56" s="91">
        <v>1349</v>
      </c>
      <c r="F56" s="160">
        <f t="shared" si="0"/>
        <v>100</v>
      </c>
    </row>
    <row r="57" spans="1:6" s="10" customFormat="1" ht="31.5" hidden="1">
      <c r="A57" s="96" t="s">
        <v>516</v>
      </c>
      <c r="B57" s="111">
        <v>2</v>
      </c>
      <c r="C57" s="91"/>
      <c r="D57" s="91"/>
      <c r="E57" s="91"/>
      <c r="F57" s="160" t="e">
        <f t="shared" si="0"/>
        <v>#DIV/0!</v>
      </c>
    </row>
    <row r="58" spans="1:6" s="10" customFormat="1" ht="31.5" hidden="1">
      <c r="A58" s="96" t="s">
        <v>517</v>
      </c>
      <c r="B58" s="111">
        <v>2</v>
      </c>
      <c r="C58" s="91"/>
      <c r="D58" s="91"/>
      <c r="E58" s="91"/>
      <c r="F58" s="160" t="e">
        <f t="shared" si="0"/>
        <v>#DIV/0!</v>
      </c>
    </row>
    <row r="59" spans="1:6" s="10" customFormat="1" ht="31.5">
      <c r="A59" s="96" t="s">
        <v>518</v>
      </c>
      <c r="B59" s="111">
        <v>2</v>
      </c>
      <c r="C59" s="91"/>
      <c r="D59" s="91">
        <v>260</v>
      </c>
      <c r="E59" s="91">
        <v>240</v>
      </c>
      <c r="F59" s="160">
        <f t="shared" si="0"/>
        <v>92.3076923076923</v>
      </c>
    </row>
    <row r="60" spans="1:6" s="10" customFormat="1" ht="15.75" hidden="1">
      <c r="A60" s="96" t="s">
        <v>519</v>
      </c>
      <c r="B60" s="111">
        <v>2</v>
      </c>
      <c r="C60" s="91"/>
      <c r="D60" s="91"/>
      <c r="E60" s="91"/>
      <c r="F60" s="160" t="e">
        <f t="shared" si="0"/>
        <v>#DIV/0!</v>
      </c>
    </row>
    <row r="61" spans="1:6" s="10" customFormat="1" ht="15.75" hidden="1">
      <c r="A61" s="96" t="s">
        <v>520</v>
      </c>
      <c r="B61" s="111">
        <v>2</v>
      </c>
      <c r="C61" s="91"/>
      <c r="D61" s="91"/>
      <c r="E61" s="91"/>
      <c r="F61" s="160" t="e">
        <f t="shared" si="0"/>
        <v>#DIV/0!</v>
      </c>
    </row>
    <row r="62" spans="1:6" s="10" customFormat="1" ht="15.75" hidden="1">
      <c r="A62" s="96" t="s">
        <v>521</v>
      </c>
      <c r="B62" s="111">
        <v>2</v>
      </c>
      <c r="C62" s="91"/>
      <c r="D62" s="91"/>
      <c r="E62" s="91"/>
      <c r="F62" s="160" t="e">
        <f t="shared" si="0"/>
        <v>#DIV/0!</v>
      </c>
    </row>
    <row r="63" spans="1:6" s="10" customFormat="1" ht="15.75">
      <c r="A63" s="65" t="s">
        <v>669</v>
      </c>
      <c r="B63" s="111">
        <v>2</v>
      </c>
      <c r="C63" s="91"/>
      <c r="D63" s="91">
        <v>1400</v>
      </c>
      <c r="E63" s="91">
        <v>1400</v>
      </c>
      <c r="F63" s="160">
        <f t="shared" si="0"/>
        <v>100</v>
      </c>
    </row>
    <row r="64" spans="1:6" s="10" customFormat="1" ht="15.75">
      <c r="A64" s="65" t="s">
        <v>662</v>
      </c>
      <c r="B64" s="111">
        <v>2</v>
      </c>
      <c r="C64" s="91"/>
      <c r="D64" s="91">
        <v>150</v>
      </c>
      <c r="E64" s="91">
        <v>150</v>
      </c>
      <c r="F64" s="160">
        <f t="shared" si="0"/>
        <v>100</v>
      </c>
    </row>
    <row r="65" spans="1:6" s="10" customFormat="1" ht="31.5">
      <c r="A65" s="65" t="s">
        <v>663</v>
      </c>
      <c r="B65" s="111">
        <v>2</v>
      </c>
      <c r="C65" s="91"/>
      <c r="D65" s="91">
        <v>160</v>
      </c>
      <c r="E65" s="91">
        <v>95</v>
      </c>
      <c r="F65" s="160">
        <f t="shared" si="0"/>
        <v>59.375</v>
      </c>
    </row>
    <row r="66" spans="1:6" s="10" customFormat="1" ht="15.75">
      <c r="A66" s="65" t="s">
        <v>664</v>
      </c>
      <c r="B66" s="111">
        <v>2</v>
      </c>
      <c r="C66" s="91"/>
      <c r="D66" s="91">
        <v>2000</v>
      </c>
      <c r="E66" s="91">
        <v>1900</v>
      </c>
      <c r="F66" s="160">
        <f t="shared" si="0"/>
        <v>95</v>
      </c>
    </row>
    <row r="67" spans="1:6" s="10" customFormat="1" ht="31.5">
      <c r="A67" s="96" t="s">
        <v>522</v>
      </c>
      <c r="B67" s="111">
        <v>2</v>
      </c>
      <c r="C67" s="91">
        <v>65</v>
      </c>
      <c r="D67" s="91">
        <v>165</v>
      </c>
      <c r="E67" s="91">
        <v>165</v>
      </c>
      <c r="F67" s="160">
        <f t="shared" si="0"/>
        <v>100</v>
      </c>
    </row>
    <row r="68" spans="1:6" s="10" customFormat="1" ht="15.75">
      <c r="A68" s="65" t="s">
        <v>678</v>
      </c>
      <c r="B68" s="111">
        <v>2</v>
      </c>
      <c r="C68" s="91"/>
      <c r="D68" s="91">
        <v>60</v>
      </c>
      <c r="E68" s="91">
        <v>60</v>
      </c>
      <c r="F68" s="160">
        <f t="shared" si="0"/>
        <v>100</v>
      </c>
    </row>
    <row r="69" spans="1:6" s="10" customFormat="1" ht="15.75" hidden="1">
      <c r="A69" s="96" t="s">
        <v>523</v>
      </c>
      <c r="B69" s="111">
        <v>2</v>
      </c>
      <c r="C69" s="91"/>
      <c r="D69" s="91"/>
      <c r="E69" s="91"/>
      <c r="F69" s="160" t="e">
        <f t="shared" si="0"/>
        <v>#DIV/0!</v>
      </c>
    </row>
    <row r="70" spans="1:6" s="10" customFormat="1" ht="15.75" hidden="1">
      <c r="A70" s="96" t="s">
        <v>524</v>
      </c>
      <c r="B70" s="111">
        <v>2</v>
      </c>
      <c r="C70" s="91"/>
      <c r="D70" s="91"/>
      <c r="E70" s="91"/>
      <c r="F70" s="160" t="e">
        <f t="shared" si="0"/>
        <v>#DIV/0!</v>
      </c>
    </row>
    <row r="71" spans="1:6" s="10" customFormat="1" ht="15.75">
      <c r="A71" s="96" t="s">
        <v>525</v>
      </c>
      <c r="B71" s="111">
        <v>2</v>
      </c>
      <c r="C71" s="91"/>
      <c r="D71" s="91">
        <v>140</v>
      </c>
      <c r="E71" s="91">
        <v>130</v>
      </c>
      <c r="F71" s="160">
        <f t="shared" si="0"/>
        <v>92.85714285714286</v>
      </c>
    </row>
    <row r="72" spans="1:6" s="157" customFormat="1" ht="15.75">
      <c r="A72" s="154" t="s">
        <v>526</v>
      </c>
      <c r="B72" s="156"/>
      <c r="C72" s="93">
        <f>SUM(C73:C81)</f>
        <v>0</v>
      </c>
      <c r="D72" s="93">
        <f>SUM(D73:D81)</f>
        <v>1013</v>
      </c>
      <c r="E72" s="93">
        <f>SUM(E73:E81)</f>
        <v>1013</v>
      </c>
      <c r="F72" s="160">
        <f aca="true" t="shared" si="1" ref="F72:F135">E72/D72*100</f>
        <v>100</v>
      </c>
    </row>
    <row r="73" spans="1:6" s="10" customFormat="1" ht="15.75" hidden="1">
      <c r="A73" s="96" t="s">
        <v>527</v>
      </c>
      <c r="B73" s="111">
        <v>2</v>
      </c>
      <c r="C73" s="91"/>
      <c r="D73" s="91"/>
      <c r="E73" s="91"/>
      <c r="F73" s="160" t="e">
        <f t="shared" si="1"/>
        <v>#DIV/0!</v>
      </c>
    </row>
    <row r="74" spans="1:6" s="10" customFormat="1" ht="31.5" hidden="1">
      <c r="A74" s="96" t="s">
        <v>528</v>
      </c>
      <c r="B74" s="111">
        <v>2</v>
      </c>
      <c r="C74" s="91"/>
      <c r="D74" s="91"/>
      <c r="E74" s="91"/>
      <c r="F74" s="160" t="e">
        <f t="shared" si="1"/>
        <v>#DIV/0!</v>
      </c>
    </row>
    <row r="75" spans="1:6" s="10" customFormat="1" ht="47.25" hidden="1">
      <c r="A75" s="96" t="s">
        <v>529</v>
      </c>
      <c r="B75" s="111">
        <v>2</v>
      </c>
      <c r="C75" s="91"/>
      <c r="D75" s="91"/>
      <c r="E75" s="91"/>
      <c r="F75" s="160" t="e">
        <f t="shared" si="1"/>
        <v>#DIV/0!</v>
      </c>
    </row>
    <row r="76" spans="1:6" s="10" customFormat="1" ht="15.75">
      <c r="A76" s="96" t="s">
        <v>530</v>
      </c>
      <c r="B76" s="111">
        <v>2</v>
      </c>
      <c r="C76" s="91"/>
      <c r="D76" s="91">
        <v>1013</v>
      </c>
      <c r="E76" s="91">
        <v>1013</v>
      </c>
      <c r="F76" s="160">
        <f t="shared" si="1"/>
        <v>100</v>
      </c>
    </row>
    <row r="77" spans="1:6" s="10" customFormat="1" ht="15.75" hidden="1">
      <c r="A77" s="96" t="s">
        <v>531</v>
      </c>
      <c r="B77" s="111">
        <v>2</v>
      </c>
      <c r="C77" s="91"/>
      <c r="D77" s="91"/>
      <c r="E77" s="91"/>
      <c r="F77" s="160" t="e">
        <f t="shared" si="1"/>
        <v>#DIV/0!</v>
      </c>
    </row>
    <row r="78" spans="1:6" s="10" customFormat="1" ht="15.75" hidden="1">
      <c r="A78" s="96" t="s">
        <v>532</v>
      </c>
      <c r="B78" s="111">
        <v>2</v>
      </c>
      <c r="C78" s="91"/>
      <c r="D78" s="91"/>
      <c r="E78" s="91"/>
      <c r="F78" s="160" t="e">
        <f t="shared" si="1"/>
        <v>#DIV/0!</v>
      </c>
    </row>
    <row r="79" spans="1:6" s="10" customFormat="1" ht="15.75" hidden="1">
      <c r="A79" s="96" t="s">
        <v>533</v>
      </c>
      <c r="B79" s="111">
        <v>2</v>
      </c>
      <c r="C79" s="91"/>
      <c r="D79" s="91"/>
      <c r="E79" s="91"/>
      <c r="F79" s="160" t="e">
        <f t="shared" si="1"/>
        <v>#DIV/0!</v>
      </c>
    </row>
    <row r="80" spans="1:6" s="10" customFormat="1" ht="15.75" hidden="1">
      <c r="A80" s="96" t="s">
        <v>534</v>
      </c>
      <c r="B80" s="111">
        <v>2</v>
      </c>
      <c r="C80" s="91"/>
      <c r="D80" s="91"/>
      <c r="E80" s="91"/>
      <c r="F80" s="160" t="e">
        <f t="shared" si="1"/>
        <v>#DIV/0!</v>
      </c>
    </row>
    <row r="81" spans="1:6" s="10" customFormat="1" ht="15.75" hidden="1">
      <c r="A81" s="96" t="s">
        <v>535</v>
      </c>
      <c r="B81" s="111">
        <v>2</v>
      </c>
      <c r="C81" s="91"/>
      <c r="D81" s="91"/>
      <c r="E81" s="91"/>
      <c r="F81" s="160" t="e">
        <f t="shared" si="1"/>
        <v>#DIV/0!</v>
      </c>
    </row>
    <row r="82" spans="1:6" s="10" customFormat="1" ht="15.75">
      <c r="A82" s="119" t="s">
        <v>206</v>
      </c>
      <c r="B82" s="111"/>
      <c r="C82" s="91">
        <f>SUM(C52:C53)+SUM(C47:C50)+C44+SUM(C41:C42)+C38</f>
        <v>1784</v>
      </c>
      <c r="D82" s="91">
        <f>SUM(D52:D53)+SUM(D47:D50)+D44+SUM(D41:D42)+D38</f>
        <v>7239</v>
      </c>
      <c r="E82" s="91">
        <f>SUM(E52:E53)+SUM(E47:E50)+E44+SUM(E41:E42)+E38</f>
        <v>7044</v>
      </c>
      <c r="F82" s="160">
        <f t="shared" si="1"/>
        <v>97.30625777041027</v>
      </c>
    </row>
    <row r="83" spans="1:8" s="10" customFormat="1" ht="15.75">
      <c r="A83" s="44" t="s">
        <v>203</v>
      </c>
      <c r="B83" s="111"/>
      <c r="C83" s="93">
        <f>SUM(C84:C86)</f>
        <v>3997</v>
      </c>
      <c r="D83" s="93">
        <f>SUM(D84:D86)</f>
        <v>9692</v>
      </c>
      <c r="E83" s="93">
        <f>SUM(E84:E86)</f>
        <v>9497</v>
      </c>
      <c r="F83" s="160">
        <f t="shared" si="1"/>
        <v>97.9880313660751</v>
      </c>
      <c r="H83" s="10">
        <v>9497005</v>
      </c>
    </row>
    <row r="84" spans="1:6" s="10" customFormat="1" ht="15.75">
      <c r="A84" s="96" t="s">
        <v>489</v>
      </c>
      <c r="B84" s="109">
        <v>1</v>
      </c>
      <c r="C84" s="91">
        <f>SUMIF($B$19:$B$83,"1",C$19:C$83)</f>
        <v>0</v>
      </c>
      <c r="D84" s="91">
        <f>SUMIF($B$19:$B$83,"1",D$19:D$83)</f>
        <v>0</v>
      </c>
      <c r="E84" s="91">
        <f>SUMIF($B$19:$B$83,"1",E$19:E$83)</f>
        <v>0</v>
      </c>
      <c r="F84" s="160"/>
    </row>
    <row r="85" spans="1:6" s="10" customFormat="1" ht="15.75">
      <c r="A85" s="96" t="s">
        <v>289</v>
      </c>
      <c r="B85" s="109">
        <v>2</v>
      </c>
      <c r="C85" s="91">
        <f>SUMIF($B$19:$B$83,"2",C$19:C$83)</f>
        <v>3997</v>
      </c>
      <c r="D85" s="91">
        <f>SUMIF($B$19:$B$83,"2",D$19:D$83)</f>
        <v>9692</v>
      </c>
      <c r="E85" s="91">
        <f>SUMIF($B$19:$B$83,"2",E$19:E$83)</f>
        <v>9497</v>
      </c>
      <c r="F85" s="160">
        <f t="shared" si="1"/>
        <v>97.9880313660751</v>
      </c>
    </row>
    <row r="86" spans="1:6" s="10" customFormat="1" ht="15.75">
      <c r="A86" s="96" t="s">
        <v>145</v>
      </c>
      <c r="B86" s="109">
        <v>3</v>
      </c>
      <c r="C86" s="91">
        <f>SUMIF($B$19:$B$83,"3",C$19:C$83)</f>
        <v>0</v>
      </c>
      <c r="D86" s="91">
        <f>SUMIF($B$19:$B$83,"3",D$19:D$83)</f>
        <v>0</v>
      </c>
      <c r="E86" s="91">
        <f>SUMIF($B$19:$B$83,"3",E$19:E$83)</f>
        <v>0</v>
      </c>
      <c r="F86" s="160"/>
    </row>
    <row r="87" spans="1:6" s="10" customFormat="1" ht="15.75">
      <c r="A87" s="68" t="s">
        <v>290</v>
      </c>
      <c r="B87" s="17"/>
      <c r="C87" s="91"/>
      <c r="D87" s="91"/>
      <c r="E87" s="91"/>
      <c r="F87" s="160"/>
    </row>
    <row r="88" spans="1:6" s="10" customFormat="1" ht="15.75" hidden="1">
      <c r="A88" s="65" t="s">
        <v>234</v>
      </c>
      <c r="B88" s="17"/>
      <c r="C88" s="91"/>
      <c r="D88" s="91"/>
      <c r="E88" s="91"/>
      <c r="F88" s="160"/>
    </row>
    <row r="89" spans="1:8" s="10" customFormat="1" ht="31.5">
      <c r="A89" s="65" t="s">
        <v>538</v>
      </c>
      <c r="B89" s="17">
        <v>2</v>
      </c>
      <c r="C89" s="91"/>
      <c r="D89" s="91">
        <v>301</v>
      </c>
      <c r="E89" s="91">
        <v>301</v>
      </c>
      <c r="F89" s="160">
        <f t="shared" si="1"/>
        <v>100</v>
      </c>
      <c r="H89" s="10">
        <v>301140</v>
      </c>
    </row>
    <row r="90" spans="1:6" s="10" customFormat="1" ht="31.5" hidden="1">
      <c r="A90" s="65" t="s">
        <v>539</v>
      </c>
      <c r="B90" s="17"/>
      <c r="C90" s="91"/>
      <c r="D90" s="91"/>
      <c r="E90" s="91"/>
      <c r="F90" s="160"/>
    </row>
    <row r="91" spans="1:6" s="10" customFormat="1" ht="15.75">
      <c r="A91" s="65" t="s">
        <v>540</v>
      </c>
      <c r="B91" s="17">
        <v>2</v>
      </c>
      <c r="C91" s="91"/>
      <c r="D91" s="91">
        <v>14</v>
      </c>
      <c r="E91" s="91"/>
      <c r="F91" s="160">
        <f t="shared" si="1"/>
        <v>0</v>
      </c>
    </row>
    <row r="92" spans="1:6" s="10" customFormat="1" ht="15.75" hidden="1">
      <c r="A92" s="65"/>
      <c r="B92" s="17"/>
      <c r="C92" s="91"/>
      <c r="D92" s="91"/>
      <c r="E92" s="91"/>
      <c r="F92" s="160" t="e">
        <f t="shared" si="1"/>
        <v>#DIV/0!</v>
      </c>
    </row>
    <row r="93" spans="1:6" s="10" customFormat="1" ht="31.5" hidden="1">
      <c r="A93" s="65" t="s">
        <v>232</v>
      </c>
      <c r="B93" s="17"/>
      <c r="C93" s="91"/>
      <c r="D93" s="91"/>
      <c r="E93" s="91"/>
      <c r="F93" s="160" t="e">
        <f t="shared" si="1"/>
        <v>#DIV/0!</v>
      </c>
    </row>
    <row r="94" spans="1:6" s="10" customFormat="1" ht="15.75" hidden="1">
      <c r="A94" s="65"/>
      <c r="B94" s="17"/>
      <c r="C94" s="91"/>
      <c r="D94" s="91"/>
      <c r="E94" s="91"/>
      <c r="F94" s="160" t="e">
        <f t="shared" si="1"/>
        <v>#DIV/0!</v>
      </c>
    </row>
    <row r="95" spans="1:6" s="10" customFormat="1" ht="31.5" hidden="1">
      <c r="A95" s="65" t="s">
        <v>233</v>
      </c>
      <c r="B95" s="17"/>
      <c r="C95" s="91"/>
      <c r="D95" s="91"/>
      <c r="E95" s="91"/>
      <c r="F95" s="160" t="e">
        <f t="shared" si="1"/>
        <v>#DIV/0!</v>
      </c>
    </row>
    <row r="96" spans="1:6" s="10" customFormat="1" ht="15.75" hidden="1">
      <c r="A96" s="65"/>
      <c r="B96" s="17"/>
      <c r="C96" s="91"/>
      <c r="D96" s="91"/>
      <c r="E96" s="91"/>
      <c r="F96" s="160" t="e">
        <f t="shared" si="1"/>
        <v>#DIV/0!</v>
      </c>
    </row>
    <row r="97" spans="1:6" s="10" customFormat="1" ht="31.5" hidden="1">
      <c r="A97" s="65" t="s">
        <v>236</v>
      </c>
      <c r="B97" s="17"/>
      <c r="C97" s="91"/>
      <c r="D97" s="91"/>
      <c r="E97" s="91"/>
      <c r="F97" s="160" t="e">
        <f t="shared" si="1"/>
        <v>#DIV/0!</v>
      </c>
    </row>
    <row r="98" spans="1:6" s="10" customFormat="1" ht="15.75">
      <c r="A98" s="96" t="s">
        <v>167</v>
      </c>
      <c r="B98" s="111">
        <v>2</v>
      </c>
      <c r="C98" s="91">
        <v>140</v>
      </c>
      <c r="D98" s="91">
        <v>140</v>
      </c>
      <c r="E98" s="91">
        <v>130</v>
      </c>
      <c r="F98" s="160">
        <f t="shared" si="1"/>
        <v>92.85714285714286</v>
      </c>
    </row>
    <row r="99" spans="1:6" s="10" customFormat="1" ht="15.75" hidden="1">
      <c r="A99" s="95" t="s">
        <v>138</v>
      </c>
      <c r="B99" s="17"/>
      <c r="C99" s="91"/>
      <c r="D99" s="91"/>
      <c r="E99" s="91"/>
      <c r="F99" s="160" t="e">
        <f t="shared" si="1"/>
        <v>#DIV/0!</v>
      </c>
    </row>
    <row r="100" spans="1:6" s="10" customFormat="1" ht="15.75">
      <c r="A100" s="118" t="s">
        <v>166</v>
      </c>
      <c r="B100" s="17"/>
      <c r="C100" s="91">
        <f>SUM(C98:C99)</f>
        <v>140</v>
      </c>
      <c r="D100" s="91">
        <f>SUM(D98:D99)</f>
        <v>140</v>
      </c>
      <c r="E100" s="91">
        <f>SUM(E98:E99)</f>
        <v>130</v>
      </c>
      <c r="F100" s="160">
        <f t="shared" si="1"/>
        <v>92.85714285714286</v>
      </c>
    </row>
    <row r="101" spans="1:6" s="10" customFormat="1" ht="15.75" hidden="1">
      <c r="A101" s="96" t="s">
        <v>151</v>
      </c>
      <c r="B101" s="17">
        <v>2</v>
      </c>
      <c r="C101" s="91"/>
      <c r="D101" s="91"/>
      <c r="E101" s="91"/>
      <c r="F101" s="160" t="e">
        <f t="shared" si="1"/>
        <v>#DIV/0!</v>
      </c>
    </row>
    <row r="102" spans="1:6" s="10" customFormat="1" ht="15.75" hidden="1">
      <c r="A102" s="95" t="s">
        <v>169</v>
      </c>
      <c r="B102" s="111">
        <v>2</v>
      </c>
      <c r="C102" s="91"/>
      <c r="D102" s="91"/>
      <c r="E102" s="91"/>
      <c r="F102" s="160" t="e">
        <f t="shared" si="1"/>
        <v>#DIV/0!</v>
      </c>
    </row>
    <row r="103" spans="1:6" s="10" customFormat="1" ht="15.75" hidden="1">
      <c r="A103" s="95" t="s">
        <v>242</v>
      </c>
      <c r="B103" s="111">
        <v>2</v>
      </c>
      <c r="C103" s="91"/>
      <c r="D103" s="91"/>
      <c r="E103" s="91"/>
      <c r="F103" s="160" t="e">
        <f t="shared" si="1"/>
        <v>#DIV/0!</v>
      </c>
    </row>
    <row r="104" spans="1:6" s="10" customFormat="1" ht="15.75" hidden="1">
      <c r="A104" s="95" t="s">
        <v>170</v>
      </c>
      <c r="B104" s="111">
        <v>2</v>
      </c>
      <c r="C104" s="91"/>
      <c r="D104" s="91"/>
      <c r="E104" s="91"/>
      <c r="F104" s="160" t="e">
        <f t="shared" si="1"/>
        <v>#DIV/0!</v>
      </c>
    </row>
    <row r="105" spans="1:6" s="10" customFormat="1" ht="15.75" hidden="1">
      <c r="A105" s="95" t="s">
        <v>243</v>
      </c>
      <c r="B105" s="111">
        <v>2</v>
      </c>
      <c r="C105" s="91"/>
      <c r="D105" s="91"/>
      <c r="E105" s="91"/>
      <c r="F105" s="160" t="e">
        <f t="shared" si="1"/>
        <v>#DIV/0!</v>
      </c>
    </row>
    <row r="106" spans="1:6" s="10" customFormat="1" ht="15.75" hidden="1">
      <c r="A106" s="95" t="s">
        <v>171</v>
      </c>
      <c r="B106" s="111">
        <v>2</v>
      </c>
      <c r="C106" s="91"/>
      <c r="D106" s="91"/>
      <c r="E106" s="91"/>
      <c r="F106" s="160" t="e">
        <f t="shared" si="1"/>
        <v>#DIV/0!</v>
      </c>
    </row>
    <row r="107" spans="1:6" s="10" customFormat="1" ht="15.75" hidden="1">
      <c r="A107" s="95" t="s">
        <v>244</v>
      </c>
      <c r="B107" s="111">
        <v>2</v>
      </c>
      <c r="C107" s="91"/>
      <c r="D107" s="91"/>
      <c r="E107" s="91"/>
      <c r="F107" s="160" t="e">
        <f t="shared" si="1"/>
        <v>#DIV/0!</v>
      </c>
    </row>
    <row r="108" spans="1:6" s="10" customFormat="1" ht="15.75" hidden="1">
      <c r="A108" s="95" t="s">
        <v>138</v>
      </c>
      <c r="B108" s="17"/>
      <c r="C108" s="91"/>
      <c r="D108" s="91"/>
      <c r="E108" s="91"/>
      <c r="F108" s="160" t="e">
        <f t="shared" si="1"/>
        <v>#DIV/0!</v>
      </c>
    </row>
    <row r="109" spans="1:6" s="10" customFormat="1" ht="15.75" hidden="1">
      <c r="A109" s="95" t="s">
        <v>138</v>
      </c>
      <c r="B109" s="17"/>
      <c r="C109" s="91"/>
      <c r="D109" s="91"/>
      <c r="E109" s="91"/>
      <c r="F109" s="160" t="e">
        <f t="shared" si="1"/>
        <v>#DIV/0!</v>
      </c>
    </row>
    <row r="110" spans="1:6" s="10" customFormat="1" ht="15.75" hidden="1">
      <c r="A110" s="118" t="s">
        <v>237</v>
      </c>
      <c r="B110" s="17"/>
      <c r="C110" s="91">
        <f>SUM(C101:C109)</f>
        <v>0</v>
      </c>
      <c r="D110" s="91">
        <f>SUM(D101:D109)</f>
        <v>0</v>
      </c>
      <c r="E110" s="91">
        <f>SUM(E101:E109)</f>
        <v>0</v>
      </c>
      <c r="F110" s="160" t="e">
        <f t="shared" si="1"/>
        <v>#DIV/0!</v>
      </c>
    </row>
    <row r="111" spans="1:6" s="10" customFormat="1" ht="15.75" hidden="1">
      <c r="A111" s="95" t="s">
        <v>168</v>
      </c>
      <c r="B111" s="111">
        <v>2</v>
      </c>
      <c r="C111" s="91"/>
      <c r="D111" s="91"/>
      <c r="E111" s="91"/>
      <c r="F111" s="160" t="e">
        <f t="shared" si="1"/>
        <v>#DIV/0!</v>
      </c>
    </row>
    <row r="112" spans="1:8" s="10" customFormat="1" ht="15.75">
      <c r="A112" s="95" t="s">
        <v>600</v>
      </c>
      <c r="B112" s="111">
        <v>2</v>
      </c>
      <c r="C112" s="91">
        <v>21263</v>
      </c>
      <c r="D112" s="91">
        <v>22185</v>
      </c>
      <c r="E112" s="91">
        <v>21072</v>
      </c>
      <c r="F112" s="160">
        <f t="shared" si="1"/>
        <v>94.98309668695065</v>
      </c>
      <c r="H112" s="10">
        <v>21071892</v>
      </c>
    </row>
    <row r="113" spans="1:8" s="10" customFormat="1" ht="15.75">
      <c r="A113" s="140" t="s">
        <v>671</v>
      </c>
      <c r="B113" s="111">
        <v>2</v>
      </c>
      <c r="C113" s="91"/>
      <c r="D113" s="91">
        <v>251</v>
      </c>
      <c r="E113" s="91">
        <v>171</v>
      </c>
      <c r="F113" s="160">
        <f t="shared" si="1"/>
        <v>68.12749003984064</v>
      </c>
      <c r="H113" s="10">
        <v>171450</v>
      </c>
    </row>
    <row r="114" spans="1:8" s="10" customFormat="1" ht="15.75">
      <c r="A114" s="140" t="s">
        <v>721</v>
      </c>
      <c r="B114" s="111">
        <v>2</v>
      </c>
      <c r="C114" s="91"/>
      <c r="D114" s="91"/>
      <c r="E114" s="91">
        <v>-189</v>
      </c>
      <c r="F114" s="160"/>
      <c r="H114" s="10">
        <v>-189230</v>
      </c>
    </row>
    <row r="115" spans="1:6" s="10" customFormat="1" ht="15.75">
      <c r="A115" s="140" t="s">
        <v>608</v>
      </c>
      <c r="B115" s="111">
        <v>2</v>
      </c>
      <c r="C115" s="91">
        <v>349</v>
      </c>
      <c r="D115" s="91">
        <v>349</v>
      </c>
      <c r="E115" s="91">
        <v>349</v>
      </c>
      <c r="F115" s="160">
        <f t="shared" si="1"/>
        <v>100</v>
      </c>
    </row>
    <row r="116" spans="1:6" s="10" customFormat="1" ht="15.75">
      <c r="A116" s="140" t="s">
        <v>646</v>
      </c>
      <c r="B116" s="111"/>
      <c r="C116" s="91"/>
      <c r="D116" s="91"/>
      <c r="E116" s="91"/>
      <c r="F116" s="160"/>
    </row>
    <row r="117" spans="1:8" s="10" customFormat="1" ht="15.75">
      <c r="A117" s="140" t="s">
        <v>647</v>
      </c>
      <c r="B117" s="111">
        <v>2</v>
      </c>
      <c r="C117" s="91"/>
      <c r="D117" s="91">
        <v>312</v>
      </c>
      <c r="E117" s="91">
        <v>312</v>
      </c>
      <c r="F117" s="160">
        <f t="shared" si="1"/>
        <v>100</v>
      </c>
      <c r="H117" s="10">
        <v>660694</v>
      </c>
    </row>
    <row r="118" spans="1:8" s="10" customFormat="1" ht="15.75">
      <c r="A118" s="140" t="s">
        <v>648</v>
      </c>
      <c r="B118" s="111">
        <v>2</v>
      </c>
      <c r="C118" s="91"/>
      <c r="D118" s="91">
        <v>147</v>
      </c>
      <c r="E118" s="91">
        <v>147</v>
      </c>
      <c r="F118" s="160">
        <f t="shared" si="1"/>
        <v>100</v>
      </c>
      <c r="H118" s="10">
        <v>146880</v>
      </c>
    </row>
    <row r="119" spans="1:8" s="10" customFormat="1" ht="15.75">
      <c r="A119" s="95" t="s">
        <v>601</v>
      </c>
      <c r="B119" s="111">
        <v>2</v>
      </c>
      <c r="C119" s="91">
        <v>13180</v>
      </c>
      <c r="D119" s="91">
        <v>14457</v>
      </c>
      <c r="E119" s="91">
        <v>12949</v>
      </c>
      <c r="F119" s="160">
        <f t="shared" si="1"/>
        <v>89.56906688801273</v>
      </c>
      <c r="H119" s="10">
        <v>12949301</v>
      </c>
    </row>
    <row r="120" spans="1:6" s="10" customFormat="1" ht="15.75" hidden="1">
      <c r="A120" s="95" t="s">
        <v>172</v>
      </c>
      <c r="B120" s="111">
        <v>2</v>
      </c>
      <c r="C120" s="91"/>
      <c r="D120" s="91"/>
      <c r="E120" s="91"/>
      <c r="F120" s="160" t="e">
        <f t="shared" si="1"/>
        <v>#DIV/0!</v>
      </c>
    </row>
    <row r="121" spans="1:6" s="10" customFormat="1" ht="15.75">
      <c r="A121" s="95" t="s">
        <v>602</v>
      </c>
      <c r="B121" s="111">
        <v>2</v>
      </c>
      <c r="C121" s="91">
        <v>7500</v>
      </c>
      <c r="D121" s="91">
        <v>7500</v>
      </c>
      <c r="E121" s="91">
        <v>7500</v>
      </c>
      <c r="F121" s="160">
        <f t="shared" si="1"/>
        <v>100</v>
      </c>
    </row>
    <row r="122" spans="1:6" s="10" customFormat="1" ht="15.75" hidden="1">
      <c r="A122" s="95" t="s">
        <v>247</v>
      </c>
      <c r="B122" s="17">
        <v>2</v>
      </c>
      <c r="C122" s="91"/>
      <c r="D122" s="91"/>
      <c r="E122" s="91"/>
      <c r="F122" s="160" t="e">
        <f t="shared" si="1"/>
        <v>#DIV/0!</v>
      </c>
    </row>
    <row r="123" spans="1:6" s="10" customFormat="1" ht="15.75" hidden="1">
      <c r="A123" s="95" t="s">
        <v>246</v>
      </c>
      <c r="B123" s="17">
        <v>2</v>
      </c>
      <c r="C123" s="91"/>
      <c r="D123" s="91"/>
      <c r="E123" s="91"/>
      <c r="F123" s="160" t="e">
        <f t="shared" si="1"/>
        <v>#DIV/0!</v>
      </c>
    </row>
    <row r="124" spans="1:6" s="10" customFormat="1" ht="15.75" hidden="1">
      <c r="A124" s="95" t="s">
        <v>138</v>
      </c>
      <c r="B124" s="17"/>
      <c r="C124" s="91"/>
      <c r="D124" s="91"/>
      <c r="E124" s="91"/>
      <c r="F124" s="160" t="e">
        <f t="shared" si="1"/>
        <v>#DIV/0!</v>
      </c>
    </row>
    <row r="125" spans="1:6" s="10" customFormat="1" ht="15.75" hidden="1">
      <c r="A125" s="95" t="s">
        <v>138</v>
      </c>
      <c r="B125" s="17"/>
      <c r="C125" s="91"/>
      <c r="D125" s="91"/>
      <c r="E125" s="91"/>
      <c r="F125" s="160" t="e">
        <f t="shared" si="1"/>
        <v>#DIV/0!</v>
      </c>
    </row>
    <row r="126" spans="1:6" s="10" customFormat="1" ht="15.75">
      <c r="A126" s="140" t="s">
        <v>660</v>
      </c>
      <c r="B126" s="17">
        <v>2</v>
      </c>
      <c r="C126" s="91"/>
      <c r="D126" s="91">
        <v>12</v>
      </c>
      <c r="E126" s="91">
        <v>12</v>
      </c>
      <c r="F126" s="160">
        <f t="shared" si="1"/>
        <v>100</v>
      </c>
    </row>
    <row r="127" spans="1:6" s="10" customFormat="1" ht="15.75">
      <c r="A127" s="140" t="s">
        <v>699</v>
      </c>
      <c r="B127" s="17">
        <v>2</v>
      </c>
      <c r="C127" s="91"/>
      <c r="D127" s="91">
        <v>59</v>
      </c>
      <c r="E127" s="91">
        <v>59</v>
      </c>
      <c r="F127" s="160">
        <f t="shared" si="1"/>
        <v>100</v>
      </c>
    </row>
    <row r="128" spans="1:8" s="10" customFormat="1" ht="15.75">
      <c r="A128" s="140" t="s">
        <v>661</v>
      </c>
      <c r="B128" s="17">
        <v>2</v>
      </c>
      <c r="C128" s="91"/>
      <c r="D128" s="91">
        <v>411</v>
      </c>
      <c r="E128" s="91">
        <v>411</v>
      </c>
      <c r="F128" s="160">
        <f t="shared" si="1"/>
        <v>100</v>
      </c>
      <c r="H128" s="10">
        <v>7982483</v>
      </c>
    </row>
    <row r="129" spans="1:6" s="10" customFormat="1" ht="15.75">
      <c r="A129" s="118" t="s">
        <v>238</v>
      </c>
      <c r="B129" s="17"/>
      <c r="C129" s="91">
        <f>SUM(C111:C128)</f>
        <v>42292</v>
      </c>
      <c r="D129" s="91">
        <f>SUM(D111:D128)</f>
        <v>45683</v>
      </c>
      <c r="E129" s="91">
        <f>SUM(E111:E128)</f>
        <v>42793</v>
      </c>
      <c r="F129" s="160">
        <f t="shared" si="1"/>
        <v>93.6737955037979</v>
      </c>
    </row>
    <row r="130" spans="1:8" s="10" customFormat="1" ht="31.5">
      <c r="A130" s="119" t="s">
        <v>235</v>
      </c>
      <c r="B130" s="17"/>
      <c r="C130" s="91">
        <f>C100+C110+C129</f>
        <v>42432</v>
      </c>
      <c r="D130" s="91">
        <f>D100+D110+D129</f>
        <v>45823</v>
      </c>
      <c r="E130" s="91">
        <f>E100+E110+E129</f>
        <v>42923</v>
      </c>
      <c r="F130" s="160">
        <f t="shared" si="1"/>
        <v>93.67130043864435</v>
      </c>
      <c r="H130" s="10">
        <v>42923470</v>
      </c>
    </row>
    <row r="131" spans="1:6" s="10" customFormat="1" ht="15.75" hidden="1">
      <c r="A131" s="65"/>
      <c r="B131" s="111"/>
      <c r="C131" s="91"/>
      <c r="D131" s="91"/>
      <c r="E131" s="91"/>
      <c r="F131" s="160" t="e">
        <f t="shared" si="1"/>
        <v>#DIV/0!</v>
      </c>
    </row>
    <row r="132" spans="1:6" s="10" customFormat="1" ht="31.5" hidden="1">
      <c r="A132" s="65" t="s">
        <v>248</v>
      </c>
      <c r="B132" s="111"/>
      <c r="C132" s="91"/>
      <c r="D132" s="91"/>
      <c r="E132" s="91"/>
      <c r="F132" s="160" t="e">
        <f t="shared" si="1"/>
        <v>#DIV/0!</v>
      </c>
    </row>
    <row r="133" spans="1:6" s="10" customFormat="1" ht="15.75">
      <c r="A133" s="96" t="s">
        <v>603</v>
      </c>
      <c r="B133" s="111">
        <v>2</v>
      </c>
      <c r="C133" s="91">
        <v>200</v>
      </c>
      <c r="D133" s="91">
        <v>298</v>
      </c>
      <c r="E133" s="91">
        <v>298</v>
      </c>
      <c r="F133" s="160">
        <f t="shared" si="1"/>
        <v>100</v>
      </c>
    </row>
    <row r="134" spans="1:8" s="10" customFormat="1" ht="47.25">
      <c r="A134" s="65" t="s">
        <v>249</v>
      </c>
      <c r="B134" s="111"/>
      <c r="C134" s="91">
        <f>SUM(C133)</f>
        <v>200</v>
      </c>
      <c r="D134" s="91">
        <f>SUM(D133)</f>
        <v>298</v>
      </c>
      <c r="E134" s="91">
        <f>SUM(E133)</f>
        <v>298</v>
      </c>
      <c r="F134" s="160">
        <f t="shared" si="1"/>
        <v>100</v>
      </c>
      <c r="H134" s="10">
        <v>298270</v>
      </c>
    </row>
    <row r="135" spans="1:6" s="10" customFormat="1" ht="15.75" hidden="1">
      <c r="A135" s="65" t="s">
        <v>250</v>
      </c>
      <c r="B135" s="111"/>
      <c r="C135" s="91"/>
      <c r="D135" s="91"/>
      <c r="E135" s="91"/>
      <c r="F135" s="160" t="e">
        <f t="shared" si="1"/>
        <v>#DIV/0!</v>
      </c>
    </row>
    <row r="136" spans="1:6" s="10" customFormat="1" ht="15.75" hidden="1">
      <c r="A136" s="65" t="s">
        <v>251</v>
      </c>
      <c r="B136" s="111"/>
      <c r="C136" s="91"/>
      <c r="D136" s="91"/>
      <c r="E136" s="91"/>
      <c r="F136" s="160" t="e">
        <f aca="true" t="shared" si="2" ref="F136:F199">E136/D136*100</f>
        <v>#DIV/0!</v>
      </c>
    </row>
    <row r="137" spans="1:6" s="10" customFormat="1" ht="15.75">
      <c r="A137" s="96" t="s">
        <v>605</v>
      </c>
      <c r="B137" s="111">
        <v>2</v>
      </c>
      <c r="C137" s="91">
        <v>800</v>
      </c>
      <c r="D137" s="91">
        <v>800</v>
      </c>
      <c r="E137" s="91">
        <v>800</v>
      </c>
      <c r="F137" s="160">
        <f t="shared" si="2"/>
        <v>100</v>
      </c>
    </row>
    <row r="138" spans="1:6" s="10" customFormat="1" ht="15.75">
      <c r="A138" s="96" t="s">
        <v>676</v>
      </c>
      <c r="B138" s="111">
        <v>2</v>
      </c>
      <c r="C138" s="91">
        <v>130</v>
      </c>
      <c r="D138" s="91">
        <v>130</v>
      </c>
      <c r="E138" s="91">
        <v>130</v>
      </c>
      <c r="F138" s="160">
        <f t="shared" si="2"/>
        <v>100</v>
      </c>
    </row>
    <row r="139" spans="1:6" s="10" customFormat="1" ht="15.75">
      <c r="A139" s="96" t="s">
        <v>604</v>
      </c>
      <c r="B139" s="111">
        <v>2</v>
      </c>
      <c r="C139" s="91">
        <v>30</v>
      </c>
      <c r="D139" s="91">
        <v>30</v>
      </c>
      <c r="E139" s="91">
        <v>30</v>
      </c>
      <c r="F139" s="160">
        <f t="shared" si="2"/>
        <v>100</v>
      </c>
    </row>
    <row r="140" spans="1:6" s="10" customFormat="1" ht="15.75">
      <c r="A140" s="120" t="s">
        <v>252</v>
      </c>
      <c r="B140" s="111"/>
      <c r="C140" s="91">
        <f>SUM(C137:C139)</f>
        <v>960</v>
      </c>
      <c r="D140" s="91">
        <f>SUM(D137:D139)</f>
        <v>960</v>
      </c>
      <c r="E140" s="91">
        <f>SUM(E137:E139)</f>
        <v>960</v>
      </c>
      <c r="F140" s="160">
        <f t="shared" si="2"/>
        <v>100</v>
      </c>
    </row>
    <row r="141" spans="1:6" s="10" customFormat="1" ht="15.75">
      <c r="A141" s="96" t="s">
        <v>164</v>
      </c>
      <c r="B141" s="111">
        <v>2</v>
      </c>
      <c r="C141" s="91">
        <v>100</v>
      </c>
      <c r="D141" s="91">
        <v>100</v>
      </c>
      <c r="E141" s="91">
        <v>100</v>
      </c>
      <c r="F141" s="160">
        <f t="shared" si="2"/>
        <v>100</v>
      </c>
    </row>
    <row r="142" spans="1:6" s="10" customFormat="1" ht="15.75" hidden="1">
      <c r="A142" s="96"/>
      <c r="B142" s="111"/>
      <c r="C142" s="91"/>
      <c r="D142" s="91"/>
      <c r="E142" s="91"/>
      <c r="F142" s="160" t="e">
        <f t="shared" si="2"/>
        <v>#DIV/0!</v>
      </c>
    </row>
    <row r="143" spans="1:6" s="10" customFormat="1" ht="15.75">
      <c r="A143" s="120" t="s">
        <v>163</v>
      </c>
      <c r="B143" s="111"/>
      <c r="C143" s="91">
        <f>SUM(C141:C142)</f>
        <v>100</v>
      </c>
      <c r="D143" s="91">
        <f>SUM(D141:D142)</f>
        <v>100</v>
      </c>
      <c r="E143" s="91">
        <f>SUM(E141:E142)</f>
        <v>100</v>
      </c>
      <c r="F143" s="160">
        <f t="shared" si="2"/>
        <v>100</v>
      </c>
    </row>
    <row r="144" spans="1:6" s="10" customFormat="1" ht="15.75" hidden="1">
      <c r="A144" s="96" t="s">
        <v>165</v>
      </c>
      <c r="B144" s="111">
        <v>2</v>
      </c>
      <c r="C144" s="91"/>
      <c r="D144" s="91"/>
      <c r="E144" s="91"/>
      <c r="F144" s="160" t="e">
        <f t="shared" si="2"/>
        <v>#DIV/0!</v>
      </c>
    </row>
    <row r="145" spans="1:6" s="10" customFormat="1" ht="15.75">
      <c r="A145" s="96" t="s">
        <v>606</v>
      </c>
      <c r="B145" s="111">
        <v>2</v>
      </c>
      <c r="C145" s="91">
        <v>64</v>
      </c>
      <c r="D145" s="91">
        <v>64</v>
      </c>
      <c r="E145" s="91">
        <v>64</v>
      </c>
      <c r="F145" s="160">
        <f t="shared" si="2"/>
        <v>100</v>
      </c>
    </row>
    <row r="146" spans="1:6" s="10" customFormat="1" ht="15.75">
      <c r="A146" s="65" t="s">
        <v>649</v>
      </c>
      <c r="B146" s="111">
        <v>2</v>
      </c>
      <c r="C146" s="91"/>
      <c r="D146" s="91">
        <v>217</v>
      </c>
      <c r="E146" s="91">
        <v>217</v>
      </c>
      <c r="F146" s="160">
        <f t="shared" si="2"/>
        <v>100</v>
      </c>
    </row>
    <row r="147" spans="1:6" s="10" customFormat="1" ht="15.75">
      <c r="A147" s="65" t="s">
        <v>700</v>
      </c>
      <c r="B147" s="111">
        <v>2</v>
      </c>
      <c r="C147" s="91"/>
      <c r="D147" s="91">
        <v>1797</v>
      </c>
      <c r="E147" s="91">
        <v>1797</v>
      </c>
      <c r="F147" s="160">
        <f t="shared" si="2"/>
        <v>100</v>
      </c>
    </row>
    <row r="148" spans="1:6" s="10" customFormat="1" ht="15.75">
      <c r="A148" s="120" t="s">
        <v>253</v>
      </c>
      <c r="B148" s="111"/>
      <c r="C148" s="91">
        <f>SUM(C144:C147)</f>
        <v>64</v>
      </c>
      <c r="D148" s="91">
        <f>SUM(D144:D147)</f>
        <v>2078</v>
      </c>
      <c r="E148" s="91">
        <f>SUM(E144:E147)</f>
        <v>2078</v>
      </c>
      <c r="F148" s="160">
        <f t="shared" si="2"/>
        <v>100</v>
      </c>
    </row>
    <row r="149" spans="1:6" s="10" customFormat="1" ht="15.75" hidden="1">
      <c r="A149" s="69"/>
      <c r="B149" s="111"/>
      <c r="C149" s="91"/>
      <c r="D149" s="91"/>
      <c r="E149" s="91"/>
      <c r="F149" s="160" t="e">
        <f t="shared" si="2"/>
        <v>#DIV/0!</v>
      </c>
    </row>
    <row r="150" spans="1:6" s="10" customFormat="1" ht="15.75">
      <c r="A150" s="65" t="s">
        <v>651</v>
      </c>
      <c r="B150" s="111">
        <v>2</v>
      </c>
      <c r="C150" s="91"/>
      <c r="D150" s="91">
        <v>800</v>
      </c>
      <c r="E150" s="91">
        <v>800</v>
      </c>
      <c r="F150" s="160">
        <f t="shared" si="2"/>
        <v>100</v>
      </c>
    </row>
    <row r="151" spans="1:6" s="10" customFormat="1" ht="15.75">
      <c r="A151" s="146" t="s">
        <v>652</v>
      </c>
      <c r="B151" s="111"/>
      <c r="C151" s="91"/>
      <c r="D151" s="91">
        <f>D150</f>
        <v>800</v>
      </c>
      <c r="E151" s="91">
        <f>E150</f>
        <v>800</v>
      </c>
      <c r="F151" s="160">
        <f t="shared" si="2"/>
        <v>100</v>
      </c>
    </row>
    <row r="152" spans="1:8" s="10" customFormat="1" ht="31.5">
      <c r="A152" s="119" t="s">
        <v>542</v>
      </c>
      <c r="B152" s="111"/>
      <c r="C152" s="91">
        <f>C140+C143+C148</f>
        <v>1124</v>
      </c>
      <c r="D152" s="91">
        <f>D140+D143+D148+D151</f>
        <v>3938</v>
      </c>
      <c r="E152" s="91">
        <f>E140+E143+E148+E151</f>
        <v>3938</v>
      </c>
      <c r="F152" s="160">
        <f t="shared" si="2"/>
        <v>100</v>
      </c>
      <c r="H152" s="10">
        <v>3938159</v>
      </c>
    </row>
    <row r="153" spans="1:6" s="10" customFormat="1" ht="15.75">
      <c r="A153" s="96" t="s">
        <v>272</v>
      </c>
      <c r="B153" s="111">
        <v>2</v>
      </c>
      <c r="C153" s="91">
        <v>500</v>
      </c>
      <c r="D153" s="91">
        <v>565</v>
      </c>
      <c r="E153" s="91"/>
      <c r="F153" s="160">
        <f t="shared" si="2"/>
        <v>0</v>
      </c>
    </row>
    <row r="154" spans="1:6" s="10" customFormat="1" ht="15.75" hidden="1">
      <c r="A154" s="96" t="s">
        <v>273</v>
      </c>
      <c r="B154" s="111">
        <v>2</v>
      </c>
      <c r="C154" s="91"/>
      <c r="D154" s="91"/>
      <c r="E154" s="91"/>
      <c r="F154" s="160" t="e">
        <f t="shared" si="2"/>
        <v>#DIV/0!</v>
      </c>
    </row>
    <row r="155" spans="1:6" s="10" customFormat="1" ht="15.75">
      <c r="A155" s="65" t="s">
        <v>541</v>
      </c>
      <c r="B155" s="111"/>
      <c r="C155" s="91">
        <f>SUM(C153:C154)</f>
        <v>500</v>
      </c>
      <c r="D155" s="91">
        <f>SUM(D153:D154)</f>
        <v>565</v>
      </c>
      <c r="E155" s="91">
        <f>SUM(E153:E154)</f>
        <v>0</v>
      </c>
      <c r="F155" s="160">
        <f t="shared" si="2"/>
        <v>0</v>
      </c>
    </row>
    <row r="156" spans="1:8" s="10" customFormat="1" ht="15.75">
      <c r="A156" s="67" t="s">
        <v>290</v>
      </c>
      <c r="B156" s="111"/>
      <c r="C156" s="93">
        <f>SUM(C157:C157:C159)</f>
        <v>44256</v>
      </c>
      <c r="D156" s="93">
        <f>SUM(D157:D157:D159)</f>
        <v>50939</v>
      </c>
      <c r="E156" s="93">
        <f>SUM(E157:E157:E159)</f>
        <v>47460</v>
      </c>
      <c r="F156" s="160">
        <f t="shared" si="2"/>
        <v>93.1702624707984</v>
      </c>
      <c r="H156" s="10">
        <v>47461039</v>
      </c>
    </row>
    <row r="157" spans="1:6" s="10" customFormat="1" ht="15.75">
      <c r="A157" s="96" t="s">
        <v>489</v>
      </c>
      <c r="B157" s="109">
        <v>1</v>
      </c>
      <c r="C157" s="91">
        <f>SUMIF($B$87:$B$156,"1",C$87:C$156)</f>
        <v>0</v>
      </c>
      <c r="D157" s="91">
        <f>SUMIF($B$87:$B$156,"1",D$87:D$156)</f>
        <v>0</v>
      </c>
      <c r="E157" s="91">
        <f>SUMIF($B$87:$B$156,"1",E$87:E$156)</f>
        <v>0</v>
      </c>
      <c r="F157" s="160"/>
    </row>
    <row r="158" spans="1:6" s="10" customFormat="1" ht="15.75">
      <c r="A158" s="96" t="s">
        <v>289</v>
      </c>
      <c r="B158" s="109">
        <v>2</v>
      </c>
      <c r="C158" s="91">
        <f>SUMIF($B$87:$B$156,"2",C$87:C$156)</f>
        <v>44256</v>
      </c>
      <c r="D158" s="91">
        <f>SUMIF($B$87:$B$156,"2",D$87:D$156)</f>
        <v>50939</v>
      </c>
      <c r="E158" s="91">
        <f>SUMIF($B$87:$B$156,"2",E$87:E$156)</f>
        <v>47460</v>
      </c>
      <c r="F158" s="160">
        <f t="shared" si="2"/>
        <v>93.1702624707984</v>
      </c>
    </row>
    <row r="159" spans="1:6" s="10" customFormat="1" ht="15.75">
      <c r="A159" s="96" t="s">
        <v>145</v>
      </c>
      <c r="B159" s="109">
        <v>3</v>
      </c>
      <c r="C159" s="91">
        <f>SUMIF($B$87:$B$156,"3",C$87:C$156)</f>
        <v>0</v>
      </c>
      <c r="D159" s="91">
        <f>SUMIF($B$87:$B$156,"3",D$87:D$156)</f>
        <v>0</v>
      </c>
      <c r="E159" s="91">
        <f>SUMIF($B$87:$B$156,"3",E$87:E$156)</f>
        <v>0</v>
      </c>
      <c r="F159" s="160"/>
    </row>
    <row r="160" spans="1:6" ht="15.75">
      <c r="A160" s="69" t="s">
        <v>94</v>
      </c>
      <c r="B160" s="111"/>
      <c r="C160" s="91"/>
      <c r="D160" s="91"/>
      <c r="E160" s="91"/>
      <c r="F160" s="160"/>
    </row>
    <row r="161" spans="1:8" ht="15.75">
      <c r="A161" s="44" t="s">
        <v>291</v>
      </c>
      <c r="B161" s="111"/>
      <c r="C161" s="93">
        <f>SUM(C162:C164)</f>
        <v>11750</v>
      </c>
      <c r="D161" s="93">
        <f>SUM(D162:D164)</f>
        <v>11936</v>
      </c>
      <c r="E161" s="93">
        <f>SUM(E162:E164)</f>
        <v>11848</v>
      </c>
      <c r="F161" s="160">
        <f t="shared" si="2"/>
        <v>99.26273458445041</v>
      </c>
      <c r="H161" s="16">
        <v>11848083</v>
      </c>
    </row>
    <row r="162" spans="1:6" ht="15.75">
      <c r="A162" s="96" t="s">
        <v>489</v>
      </c>
      <c r="B162" s="109">
        <v>1</v>
      </c>
      <c r="C162" s="91">
        <f>Felh!J33</f>
        <v>0</v>
      </c>
      <c r="D162" s="91">
        <f>Felh!K33</f>
        <v>0</v>
      </c>
      <c r="E162" s="91">
        <f>Felh!L33</f>
        <v>0</v>
      </c>
      <c r="F162" s="160"/>
    </row>
    <row r="163" spans="1:6" ht="15.75">
      <c r="A163" s="96" t="s">
        <v>289</v>
      </c>
      <c r="B163" s="109">
        <v>2</v>
      </c>
      <c r="C163" s="91">
        <f>Felh!J34</f>
        <v>11750</v>
      </c>
      <c r="D163" s="91">
        <f>Felh!K34</f>
        <v>11936</v>
      </c>
      <c r="E163" s="91">
        <f>Felh!L34</f>
        <v>11848</v>
      </c>
      <c r="F163" s="160">
        <f t="shared" si="2"/>
        <v>99.26273458445041</v>
      </c>
    </row>
    <row r="164" spans="1:6" ht="15.75">
      <c r="A164" s="96" t="s">
        <v>145</v>
      </c>
      <c r="B164" s="109">
        <v>3</v>
      </c>
      <c r="C164" s="91">
        <f>Felh!J35</f>
        <v>0</v>
      </c>
      <c r="D164" s="91">
        <f>Felh!K35</f>
        <v>0</v>
      </c>
      <c r="E164" s="91">
        <f>Felh!L35</f>
        <v>0</v>
      </c>
      <c r="F164" s="160"/>
    </row>
    <row r="165" spans="1:8" ht="15.75">
      <c r="A165" s="44" t="s">
        <v>292</v>
      </c>
      <c r="B165" s="111"/>
      <c r="C165" s="93">
        <f>SUM(C166:C168)</f>
        <v>164738</v>
      </c>
      <c r="D165" s="93">
        <f>SUM(D166:D168)</f>
        <v>158262</v>
      </c>
      <c r="E165" s="93">
        <f>SUM(E166:E168)</f>
        <v>145175</v>
      </c>
      <c r="F165" s="160">
        <f t="shared" si="2"/>
        <v>91.73080082395015</v>
      </c>
      <c r="H165" s="16">
        <v>145175377</v>
      </c>
    </row>
    <row r="166" spans="1:6" ht="15.75">
      <c r="A166" s="96" t="s">
        <v>489</v>
      </c>
      <c r="B166" s="109">
        <v>1</v>
      </c>
      <c r="C166" s="91">
        <f>Felh!J55</f>
        <v>0</v>
      </c>
      <c r="D166" s="91">
        <f>Felh!K55</f>
        <v>0</v>
      </c>
      <c r="E166" s="91">
        <f>Felh!L55</f>
        <v>0</v>
      </c>
      <c r="F166" s="160"/>
    </row>
    <row r="167" spans="1:6" ht="15.75">
      <c r="A167" s="96" t="s">
        <v>289</v>
      </c>
      <c r="B167" s="109">
        <v>2</v>
      </c>
      <c r="C167" s="91">
        <f>Felh!J56</f>
        <v>164738</v>
      </c>
      <c r="D167" s="91">
        <f>Felh!K56</f>
        <v>158262</v>
      </c>
      <c r="E167" s="91">
        <f>Felh!L56</f>
        <v>145175</v>
      </c>
      <c r="F167" s="160">
        <f t="shared" si="2"/>
        <v>91.73080082395015</v>
      </c>
    </row>
    <row r="168" spans="1:6" ht="15.75">
      <c r="A168" s="96" t="s">
        <v>145</v>
      </c>
      <c r="B168" s="109">
        <v>3</v>
      </c>
      <c r="C168" s="91">
        <f>Felh!J57</f>
        <v>0</v>
      </c>
      <c r="D168" s="91">
        <f>Felh!K57</f>
        <v>0</v>
      </c>
      <c r="E168" s="91">
        <f>Felh!L57</f>
        <v>0</v>
      </c>
      <c r="F168" s="160"/>
    </row>
    <row r="169" spans="1:8" ht="15.75">
      <c r="A169" s="44" t="s">
        <v>293</v>
      </c>
      <c r="B169" s="111"/>
      <c r="C169" s="93">
        <f>SUM(C170:C172)</f>
        <v>0</v>
      </c>
      <c r="D169" s="93">
        <f>SUM(D170:D172)</f>
        <v>363</v>
      </c>
      <c r="E169" s="93">
        <f>SUM(E170:E172)</f>
        <v>116</v>
      </c>
      <c r="F169" s="160">
        <f t="shared" si="2"/>
        <v>31.955922865013775</v>
      </c>
      <c r="H169" s="16">
        <v>115561</v>
      </c>
    </row>
    <row r="170" spans="1:6" ht="15.75">
      <c r="A170" s="96" t="s">
        <v>489</v>
      </c>
      <c r="B170" s="109">
        <v>1</v>
      </c>
      <c r="C170" s="91">
        <f>Felh!J75</f>
        <v>0</v>
      </c>
      <c r="D170" s="91">
        <f>Felh!K75</f>
        <v>0</v>
      </c>
      <c r="E170" s="91">
        <f>Felh!L75</f>
        <v>0</v>
      </c>
      <c r="F170" s="160"/>
    </row>
    <row r="171" spans="1:6" ht="15.75">
      <c r="A171" s="96" t="s">
        <v>289</v>
      </c>
      <c r="B171" s="109">
        <v>2</v>
      </c>
      <c r="C171" s="91">
        <f>Felh!J76</f>
        <v>0</v>
      </c>
      <c r="D171" s="91">
        <f>Felh!K76</f>
        <v>363</v>
      </c>
      <c r="E171" s="91">
        <f>Felh!L76</f>
        <v>116</v>
      </c>
      <c r="F171" s="160">
        <f t="shared" si="2"/>
        <v>31.955922865013775</v>
      </c>
    </row>
    <row r="172" spans="1:6" ht="15.75">
      <c r="A172" s="96" t="s">
        <v>145</v>
      </c>
      <c r="B172" s="109">
        <v>3</v>
      </c>
      <c r="C172" s="91">
        <f>Felh!J77</f>
        <v>0</v>
      </c>
      <c r="D172" s="91">
        <f>Felh!K77</f>
        <v>0</v>
      </c>
      <c r="E172" s="91">
        <f>Felh!L77</f>
        <v>0</v>
      </c>
      <c r="F172" s="160"/>
    </row>
    <row r="173" spans="1:6" ht="16.5">
      <c r="A173" s="71" t="s">
        <v>294</v>
      </c>
      <c r="B173" s="112"/>
      <c r="C173" s="91"/>
      <c r="D173" s="91"/>
      <c r="E173" s="91"/>
      <c r="F173" s="160"/>
    </row>
    <row r="174" spans="1:6" ht="15.75">
      <c r="A174" s="69" t="s">
        <v>148</v>
      </c>
      <c r="B174" s="111"/>
      <c r="C174" s="15"/>
      <c r="D174" s="15"/>
      <c r="E174" s="15"/>
      <c r="F174" s="160"/>
    </row>
    <row r="175" spans="1:6" ht="15.75">
      <c r="A175" s="65" t="s">
        <v>279</v>
      </c>
      <c r="B175" s="111"/>
      <c r="C175" s="15"/>
      <c r="D175" s="15"/>
      <c r="E175" s="15"/>
      <c r="F175" s="160"/>
    </row>
    <row r="176" spans="1:6" ht="31.5" hidden="1">
      <c r="A176" s="96" t="s">
        <v>554</v>
      </c>
      <c r="B176" s="111"/>
      <c r="C176" s="15"/>
      <c r="D176" s="15"/>
      <c r="E176" s="15"/>
      <c r="F176" s="160" t="e">
        <f t="shared" si="2"/>
        <v>#DIV/0!</v>
      </c>
    </row>
    <row r="177" spans="1:6" ht="31.5" hidden="1">
      <c r="A177" s="96" t="s">
        <v>281</v>
      </c>
      <c r="B177" s="111"/>
      <c r="C177" s="15"/>
      <c r="D177" s="15"/>
      <c r="E177" s="15"/>
      <c r="F177" s="160" t="e">
        <f t="shared" si="2"/>
        <v>#DIV/0!</v>
      </c>
    </row>
    <row r="178" spans="1:6" ht="31.5" hidden="1">
      <c r="A178" s="96" t="s">
        <v>555</v>
      </c>
      <c r="B178" s="111"/>
      <c r="C178" s="15"/>
      <c r="D178" s="15"/>
      <c r="E178" s="15"/>
      <c r="F178" s="160" t="e">
        <f t="shared" si="2"/>
        <v>#DIV/0!</v>
      </c>
    </row>
    <row r="179" spans="1:8" ht="31.5">
      <c r="A179" s="96" t="s">
        <v>282</v>
      </c>
      <c r="B179" s="111">
        <v>2</v>
      </c>
      <c r="C179" s="15"/>
      <c r="D179" s="15">
        <v>10620</v>
      </c>
      <c r="E179" s="15">
        <v>4955</v>
      </c>
      <c r="F179" s="160">
        <f t="shared" si="2"/>
        <v>46.65725047080979</v>
      </c>
      <c r="H179" s="16">
        <v>4954799</v>
      </c>
    </row>
    <row r="180" spans="1:8" s="10" customFormat="1" ht="15.75">
      <c r="A180" s="119" t="s">
        <v>478</v>
      </c>
      <c r="B180" s="111"/>
      <c r="C180" s="94">
        <f>SUM(C181:C188)</f>
        <v>60181</v>
      </c>
      <c r="D180" s="94">
        <f>SUM(D181:D188)</f>
        <v>66044</v>
      </c>
      <c r="E180" s="94">
        <f>SUM(E181:E188)</f>
        <v>66044</v>
      </c>
      <c r="F180" s="160">
        <f t="shared" si="2"/>
        <v>100</v>
      </c>
      <c r="H180" s="10">
        <v>66043789</v>
      </c>
    </row>
    <row r="181" spans="1:6" s="10" customFormat="1" ht="31.5">
      <c r="A181" s="96" t="s">
        <v>607</v>
      </c>
      <c r="B181" s="111">
        <v>2</v>
      </c>
      <c r="C181" s="94">
        <v>60181</v>
      </c>
      <c r="D181" s="94">
        <v>60181</v>
      </c>
      <c r="E181" s="94">
        <v>60181</v>
      </c>
      <c r="F181" s="160">
        <f t="shared" si="2"/>
        <v>100</v>
      </c>
    </row>
    <row r="182" spans="1:6" s="10" customFormat="1" ht="15.75">
      <c r="A182" s="65" t="s">
        <v>697</v>
      </c>
      <c r="B182" s="111">
        <v>2</v>
      </c>
      <c r="C182" s="94"/>
      <c r="D182" s="94">
        <v>2400</v>
      </c>
      <c r="E182" s="94">
        <v>2400</v>
      </c>
      <c r="F182" s="160">
        <f t="shared" si="2"/>
        <v>100</v>
      </c>
    </row>
    <row r="183" spans="1:6" s="10" customFormat="1" ht="18.75" customHeight="1">
      <c r="A183" s="65" t="s">
        <v>698</v>
      </c>
      <c r="B183" s="111">
        <v>2</v>
      </c>
      <c r="C183" s="94"/>
      <c r="D183" s="94">
        <v>2560</v>
      </c>
      <c r="E183" s="94">
        <v>2560</v>
      </c>
      <c r="F183" s="160">
        <f t="shared" si="2"/>
        <v>100</v>
      </c>
    </row>
    <row r="184" spans="1:11" s="10" customFormat="1" ht="15.75">
      <c r="A184" s="96" t="s">
        <v>659</v>
      </c>
      <c r="B184" s="111">
        <v>2</v>
      </c>
      <c r="C184" s="94"/>
      <c r="D184" s="94">
        <v>903</v>
      </c>
      <c r="E184" s="94">
        <v>903</v>
      </c>
      <c r="F184" s="160">
        <f t="shared" si="2"/>
        <v>100</v>
      </c>
      <c r="H184" s="10" t="s">
        <v>712</v>
      </c>
      <c r="K184" s="10">
        <v>66044</v>
      </c>
    </row>
    <row r="185" spans="1:6" s="10" customFormat="1" ht="15.75" hidden="1">
      <c r="A185" s="96" t="s">
        <v>479</v>
      </c>
      <c r="B185" s="111">
        <v>2</v>
      </c>
      <c r="C185" s="94"/>
      <c r="D185" s="94"/>
      <c r="E185" s="94"/>
      <c r="F185" s="160" t="e">
        <f t="shared" si="2"/>
        <v>#DIV/0!</v>
      </c>
    </row>
    <row r="186" spans="1:6" s="10" customFormat="1" ht="15.75" hidden="1">
      <c r="A186" s="96" t="s">
        <v>479</v>
      </c>
      <c r="B186" s="111">
        <v>2</v>
      </c>
      <c r="C186" s="94"/>
      <c r="D186" s="94"/>
      <c r="E186" s="94"/>
      <c r="F186" s="160" t="e">
        <f t="shared" si="2"/>
        <v>#DIV/0!</v>
      </c>
    </row>
    <row r="187" spans="1:6" ht="15.75" hidden="1">
      <c r="A187" s="96" t="s">
        <v>479</v>
      </c>
      <c r="B187" s="111">
        <v>2</v>
      </c>
      <c r="C187" s="15"/>
      <c r="D187" s="15"/>
      <c r="E187" s="15"/>
      <c r="F187" s="160" t="e">
        <f t="shared" si="2"/>
        <v>#DIV/0!</v>
      </c>
    </row>
    <row r="188" spans="1:6" ht="15.75" hidden="1">
      <c r="A188" s="96" t="s">
        <v>479</v>
      </c>
      <c r="B188" s="111">
        <v>2</v>
      </c>
      <c r="C188" s="15"/>
      <c r="D188" s="15"/>
      <c r="E188" s="15"/>
      <c r="F188" s="160" t="e">
        <f t="shared" si="2"/>
        <v>#DIV/0!</v>
      </c>
    </row>
    <row r="189" spans="1:6" ht="31.5">
      <c r="A189" s="118" t="s">
        <v>283</v>
      </c>
      <c r="B189" s="111"/>
      <c r="C189" s="15">
        <f>SUM(C180)</f>
        <v>60181</v>
      </c>
      <c r="D189" s="15">
        <f>SUM(D180)</f>
        <v>66044</v>
      </c>
      <c r="E189" s="15">
        <f>SUM(E180)</f>
        <v>66044</v>
      </c>
      <c r="F189" s="160">
        <f t="shared" si="2"/>
        <v>100</v>
      </c>
    </row>
    <row r="190" spans="1:6" ht="31.5" hidden="1">
      <c r="A190" s="96" t="s">
        <v>556</v>
      </c>
      <c r="B190" s="111"/>
      <c r="C190" s="15"/>
      <c r="D190" s="15"/>
      <c r="E190" s="15"/>
      <c r="F190" s="160" t="e">
        <f t="shared" si="2"/>
        <v>#DIV/0!</v>
      </c>
    </row>
    <row r="191" spans="1:6" ht="15.75" hidden="1">
      <c r="A191" s="96" t="s">
        <v>287</v>
      </c>
      <c r="B191" s="111"/>
      <c r="C191" s="15"/>
      <c r="D191" s="15"/>
      <c r="E191" s="15"/>
      <c r="F191" s="160" t="e">
        <f t="shared" si="2"/>
        <v>#DIV/0!</v>
      </c>
    </row>
    <row r="192" spans="1:6" ht="15.75" hidden="1">
      <c r="A192" s="65" t="s">
        <v>288</v>
      </c>
      <c r="B192" s="111"/>
      <c r="C192" s="15"/>
      <c r="D192" s="15"/>
      <c r="E192" s="15"/>
      <c r="F192" s="160" t="e">
        <f t="shared" si="2"/>
        <v>#DIV/0!</v>
      </c>
    </row>
    <row r="193" spans="1:6" ht="31.5" hidden="1">
      <c r="A193" s="65" t="s">
        <v>280</v>
      </c>
      <c r="B193" s="111"/>
      <c r="C193" s="15"/>
      <c r="D193" s="15"/>
      <c r="E193" s="15"/>
      <c r="F193" s="160" t="e">
        <f t="shared" si="2"/>
        <v>#DIV/0!</v>
      </c>
    </row>
    <row r="194" spans="1:6" ht="15.75">
      <c r="A194" s="44" t="s">
        <v>148</v>
      </c>
      <c r="B194" s="111"/>
      <c r="C194" s="93">
        <f>SUM(C195:C197)</f>
        <v>60181</v>
      </c>
      <c r="D194" s="93">
        <f>SUM(D195:D197)</f>
        <v>76664</v>
      </c>
      <c r="E194" s="93">
        <f>SUM(E195:E197)</f>
        <v>70999</v>
      </c>
      <c r="F194" s="160">
        <f t="shared" si="2"/>
        <v>92.61061254304498</v>
      </c>
    </row>
    <row r="195" spans="1:6" ht="15.75">
      <c r="A195" s="96" t="s">
        <v>489</v>
      </c>
      <c r="B195" s="109">
        <v>1</v>
      </c>
      <c r="C195" s="91">
        <f>SUMIF($B$174:$B$194,"1",C$174:C$194)</f>
        <v>0</v>
      </c>
      <c r="D195" s="91">
        <f>SUMIF($B$174:$B$194,"1",D$174:D$194)</f>
        <v>0</v>
      </c>
      <c r="E195" s="91">
        <f>SUMIF($B$174:$B$194,"1",E$174:E$194)</f>
        <v>0</v>
      </c>
      <c r="F195" s="160"/>
    </row>
    <row r="196" spans="1:6" ht="15.75">
      <c r="A196" s="96" t="s">
        <v>289</v>
      </c>
      <c r="B196" s="109">
        <v>2</v>
      </c>
      <c r="C196" s="91">
        <f>SUMIF($B$174:$B$194,"2",C$174:C$194)</f>
        <v>60181</v>
      </c>
      <c r="D196" s="91">
        <f>SUMIF($B$174:$B$194,"2",D$174:D$194)</f>
        <v>76664</v>
      </c>
      <c r="E196" s="91">
        <f>SUMIF($B$174:$B$194,"2",E$174:E$194)</f>
        <v>70999</v>
      </c>
      <c r="F196" s="160">
        <f t="shared" si="2"/>
        <v>92.61061254304498</v>
      </c>
    </row>
    <row r="197" spans="1:6" ht="15.75">
      <c r="A197" s="96" t="s">
        <v>145</v>
      </c>
      <c r="B197" s="109">
        <v>3</v>
      </c>
      <c r="C197" s="91">
        <f>SUMIF($B$174:$B$194,"3",C$174:C$194)</f>
        <v>0</v>
      </c>
      <c r="D197" s="91">
        <f>SUMIF($B$174:$B$194,"3",D$174:D$194)</f>
        <v>0</v>
      </c>
      <c r="E197" s="91">
        <f>SUMIF($B$174:$B$194,"3",E$174:E$194)</f>
        <v>0</v>
      </c>
      <c r="F197" s="160"/>
    </row>
    <row r="198" spans="1:6" ht="15.75">
      <c r="A198" s="69" t="s">
        <v>149</v>
      </c>
      <c r="B198" s="111"/>
      <c r="C198" s="15"/>
      <c r="D198" s="15"/>
      <c r="E198" s="15"/>
      <c r="F198" s="160"/>
    </row>
    <row r="199" spans="1:6" ht="15.75" hidden="1">
      <c r="A199" s="65" t="s">
        <v>279</v>
      </c>
      <c r="B199" s="111"/>
      <c r="C199" s="15"/>
      <c r="D199" s="15"/>
      <c r="E199" s="15"/>
      <c r="F199" s="160" t="e">
        <f t="shared" si="2"/>
        <v>#DIV/0!</v>
      </c>
    </row>
    <row r="200" spans="1:6" ht="31.5" hidden="1">
      <c r="A200" s="96" t="s">
        <v>554</v>
      </c>
      <c r="B200" s="111"/>
      <c r="C200" s="15"/>
      <c r="D200" s="15"/>
      <c r="E200" s="15"/>
      <c r="F200" s="160" t="e">
        <f aca="true" t="shared" si="3" ref="F200:F213">E200/D200*100</f>
        <v>#DIV/0!</v>
      </c>
    </row>
    <row r="201" spans="1:6" ht="31.5" hidden="1">
      <c r="A201" s="96" t="s">
        <v>281</v>
      </c>
      <c r="B201" s="111"/>
      <c r="C201" s="15"/>
      <c r="D201" s="15"/>
      <c r="E201" s="15"/>
      <c r="F201" s="160" t="e">
        <f t="shared" si="3"/>
        <v>#DIV/0!</v>
      </c>
    </row>
    <row r="202" spans="1:8" ht="31.5">
      <c r="A202" s="96" t="s">
        <v>555</v>
      </c>
      <c r="B202" s="111">
        <v>2</v>
      </c>
      <c r="C202" s="15">
        <v>10000</v>
      </c>
      <c r="D202" s="15">
        <v>10000</v>
      </c>
      <c r="E202" s="15">
        <v>10000</v>
      </c>
      <c r="F202" s="160">
        <f t="shared" si="3"/>
        <v>100</v>
      </c>
      <c r="H202" s="16">
        <v>10000000</v>
      </c>
    </row>
    <row r="203" spans="1:6" ht="31.5" hidden="1">
      <c r="A203" s="96" t="s">
        <v>282</v>
      </c>
      <c r="B203" s="111"/>
      <c r="C203" s="15"/>
      <c r="D203" s="15"/>
      <c r="E203" s="15"/>
      <c r="F203" s="160" t="e">
        <f t="shared" si="3"/>
        <v>#DIV/0!</v>
      </c>
    </row>
    <row r="204" spans="1:6" ht="15.75" hidden="1">
      <c r="A204" s="96" t="s">
        <v>283</v>
      </c>
      <c r="B204" s="111"/>
      <c r="C204" s="15"/>
      <c r="D204" s="15"/>
      <c r="E204" s="15"/>
      <c r="F204" s="160" t="e">
        <f t="shared" si="3"/>
        <v>#DIV/0!</v>
      </c>
    </row>
    <row r="205" spans="1:6" ht="31.5" hidden="1">
      <c r="A205" s="96" t="s">
        <v>556</v>
      </c>
      <c r="B205" s="111"/>
      <c r="C205" s="15"/>
      <c r="D205" s="15"/>
      <c r="E205" s="15"/>
      <c r="F205" s="160" t="e">
        <f t="shared" si="3"/>
        <v>#DIV/0!</v>
      </c>
    </row>
    <row r="206" spans="1:6" ht="15.75" hidden="1">
      <c r="A206" s="96" t="s">
        <v>287</v>
      </c>
      <c r="B206" s="111"/>
      <c r="C206" s="15"/>
      <c r="D206" s="15"/>
      <c r="E206" s="15"/>
      <c r="F206" s="160" t="e">
        <f t="shared" si="3"/>
        <v>#DIV/0!</v>
      </c>
    </row>
    <row r="207" spans="1:6" ht="15.75" hidden="1">
      <c r="A207" s="65" t="s">
        <v>288</v>
      </c>
      <c r="B207" s="111"/>
      <c r="C207" s="15"/>
      <c r="D207" s="15"/>
      <c r="E207" s="15"/>
      <c r="F207" s="160" t="e">
        <f t="shared" si="3"/>
        <v>#DIV/0!</v>
      </c>
    </row>
    <row r="208" spans="1:6" ht="31.5" hidden="1">
      <c r="A208" s="65" t="s">
        <v>280</v>
      </c>
      <c r="B208" s="111"/>
      <c r="C208" s="15"/>
      <c r="D208" s="15"/>
      <c r="E208" s="15"/>
      <c r="F208" s="160" t="e">
        <f t="shared" si="3"/>
        <v>#DIV/0!</v>
      </c>
    </row>
    <row r="209" spans="1:6" ht="31.5">
      <c r="A209" s="44" t="s">
        <v>295</v>
      </c>
      <c r="B209" s="111"/>
      <c r="C209" s="93">
        <f>SUM(C210:C212)</f>
        <v>10000</v>
      </c>
      <c r="D209" s="93">
        <f>SUM(D210:D212)</f>
        <v>10000</v>
      </c>
      <c r="E209" s="93">
        <f>SUM(E210:E212)</f>
        <v>10000</v>
      </c>
      <c r="F209" s="160">
        <f t="shared" si="3"/>
        <v>100</v>
      </c>
    </row>
    <row r="210" spans="1:6" ht="15.75">
      <c r="A210" s="96" t="s">
        <v>489</v>
      </c>
      <c r="B210" s="109">
        <v>1</v>
      </c>
      <c r="C210" s="91">
        <f>SUMIF($B$198:$B$209,"1",C$198:C$209)</f>
        <v>0</v>
      </c>
      <c r="D210" s="91">
        <f>SUMIF($B$198:$B$209,"1",D$198:D$209)</f>
        <v>0</v>
      </c>
      <c r="E210" s="91">
        <f>SUMIF($B$198:$B$209,"1",E$198:E$209)</f>
        <v>0</v>
      </c>
      <c r="F210" s="160"/>
    </row>
    <row r="211" spans="1:6" ht="15.75">
      <c r="A211" s="96" t="s">
        <v>289</v>
      </c>
      <c r="B211" s="109">
        <v>2</v>
      </c>
      <c r="C211" s="91">
        <f>SUMIF($B$198:$B$209,"2",C$198:C$209)</f>
        <v>10000</v>
      </c>
      <c r="D211" s="91">
        <f>SUMIF($B$198:$B$209,"2",D$198:D$209)</f>
        <v>10000</v>
      </c>
      <c r="E211" s="91">
        <f>SUMIF($B$198:$B$209,"2",E$198:E$209)</f>
        <v>10000</v>
      </c>
      <c r="F211" s="160">
        <f t="shared" si="3"/>
        <v>100</v>
      </c>
    </row>
    <row r="212" spans="1:6" ht="15.75">
      <c r="A212" s="96" t="s">
        <v>145</v>
      </c>
      <c r="B212" s="109">
        <v>3</v>
      </c>
      <c r="C212" s="91">
        <f>SUMIF($B$198:$B$209,"3",C$198:C$209)</f>
        <v>0</v>
      </c>
      <c r="D212" s="91">
        <f>SUMIF($B$198:$B$209,"3",D$198:D$209)</f>
        <v>0</v>
      </c>
      <c r="E212" s="91">
        <f>SUMIF($B$198:$B$209,"3",E$198:E$209)</f>
        <v>0</v>
      </c>
      <c r="F212" s="160"/>
    </row>
    <row r="213" spans="1:8" ht="16.5">
      <c r="A213" s="70" t="s">
        <v>150</v>
      </c>
      <c r="B213" s="112"/>
      <c r="C213" s="18">
        <f>C7+C11+C15+C83+C156+C161+C165+C169+C194+C209</f>
        <v>374225</v>
      </c>
      <c r="D213" s="18">
        <f>D7+D11+D15+D83+D156+D161+D165+D169+D194+D209</f>
        <v>392837</v>
      </c>
      <c r="E213" s="18">
        <f>E7+E11+E15+E83+E156+E161+E165+E169+E194+E209</f>
        <v>364342</v>
      </c>
      <c r="F213" s="160">
        <f t="shared" si="3"/>
        <v>92.74635535858384</v>
      </c>
      <c r="H213" s="16">
        <v>364469823</v>
      </c>
    </row>
    <row r="214" spans="8:9" ht="15.75">
      <c r="H214" s="16">
        <v>-128000</v>
      </c>
      <c r="I214" s="16" t="s">
        <v>725</v>
      </c>
    </row>
    <row r="215" ht="15.75">
      <c r="H215" s="16">
        <f>SUM(H213:H214)</f>
        <v>364341823</v>
      </c>
    </row>
    <row r="379" ht="15.75"/>
    <row r="380" ht="15.75"/>
    <row r="381" ht="15.75"/>
    <row r="382" ht="15.75"/>
    <row r="383" ht="15.75"/>
    <row r="384" ht="15.75"/>
    <row r="385" ht="15.75"/>
    <row r="386" ht="15.75"/>
    <row r="387" ht="15.75"/>
    <row r="388" ht="15.75"/>
    <row r="389" ht="15.75"/>
    <row r="390" ht="15.75"/>
    <row r="391" ht="15.75"/>
    <row r="392" ht="15.75"/>
    <row r="393" ht="15.75"/>
    <row r="394" ht="15.75"/>
    <row r="395" ht="15.75"/>
    <row r="396" ht="15.75"/>
    <row r="413" ht="15.75"/>
    <row r="414" ht="15.75"/>
    <row r="415" ht="15.75"/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90" r:id="rId3"/>
  <headerFooter>
    <oddFooter>&amp;C&amp;P. oldal, összesen: &amp;N</oddFooter>
  </headerFooter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V66"/>
  <sheetViews>
    <sheetView zoomScalePageLayoutView="0" workbookViewId="0" topLeftCell="A1">
      <pane xSplit="2" ySplit="5" topLeftCell="F2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51" sqref="S51"/>
    </sheetView>
  </sheetViews>
  <sheetFormatPr defaultColWidth="9.140625" defaultRowHeight="15"/>
  <cols>
    <col min="1" max="1" width="59.421875" style="2" customWidth="1"/>
    <col min="2" max="2" width="5.7109375" style="2" customWidth="1"/>
    <col min="3" max="3" width="7.7109375" style="2" customWidth="1"/>
    <col min="4" max="5" width="8.28125" style="2" customWidth="1"/>
    <col min="6" max="6" width="7.140625" style="2" customWidth="1"/>
    <col min="7" max="8" width="8.28125" style="2" customWidth="1"/>
    <col min="9" max="9" width="8.00390625" style="2" customWidth="1"/>
    <col min="10" max="11" width="7.28125" style="2" customWidth="1"/>
    <col min="12" max="12" width="7.00390625" style="2" customWidth="1"/>
    <col min="13" max="14" width="7.57421875" style="2" customWidth="1"/>
    <col min="15" max="15" width="7.57421875" style="20" customWidth="1"/>
    <col min="16" max="16" width="8.421875" style="20" customWidth="1"/>
    <col min="17" max="17" width="8.00390625" style="20" customWidth="1"/>
    <col min="18" max="16384" width="9.140625" style="2" customWidth="1"/>
  </cols>
  <sheetData>
    <row r="1" spans="1:17" ht="15.75">
      <c r="A1" s="367" t="s">
        <v>613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2"/>
    </row>
    <row r="2" spans="1:17" ht="15.75">
      <c r="A2" s="367" t="s">
        <v>139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2"/>
    </row>
    <row r="4" spans="1:17" s="3" customFormat="1" ht="15.75" customHeight="1">
      <c r="A4" s="372" t="s">
        <v>324</v>
      </c>
      <c r="B4" s="386" t="s">
        <v>162</v>
      </c>
      <c r="C4" s="374" t="s">
        <v>140</v>
      </c>
      <c r="D4" s="375"/>
      <c r="E4" s="375"/>
      <c r="F4" s="374" t="s">
        <v>141</v>
      </c>
      <c r="G4" s="375"/>
      <c r="H4" s="375"/>
      <c r="I4" s="374" t="s">
        <v>26</v>
      </c>
      <c r="J4" s="375"/>
      <c r="K4" s="375"/>
      <c r="L4" s="374" t="s">
        <v>16</v>
      </c>
      <c r="M4" s="375"/>
      <c r="N4" s="375"/>
      <c r="O4" s="369" t="s">
        <v>5</v>
      </c>
      <c r="P4" s="369"/>
      <c r="Q4" s="369"/>
    </row>
    <row r="5" spans="1:17" s="3" customFormat="1" ht="31.5">
      <c r="A5" s="373"/>
      <c r="B5" s="387"/>
      <c r="C5" s="40" t="s">
        <v>200</v>
      </c>
      <c r="D5" s="40" t="s">
        <v>710</v>
      </c>
      <c r="E5" s="40" t="s">
        <v>711</v>
      </c>
      <c r="F5" s="40" t="s">
        <v>200</v>
      </c>
      <c r="G5" s="40" t="s">
        <v>710</v>
      </c>
      <c r="H5" s="40" t="s">
        <v>711</v>
      </c>
      <c r="I5" s="40" t="s">
        <v>200</v>
      </c>
      <c r="J5" s="40" t="s">
        <v>710</v>
      </c>
      <c r="K5" s="40" t="s">
        <v>711</v>
      </c>
      <c r="L5" s="40" t="s">
        <v>200</v>
      </c>
      <c r="M5" s="40" t="s">
        <v>710</v>
      </c>
      <c r="N5" s="40" t="s">
        <v>711</v>
      </c>
      <c r="O5" s="40" t="s">
        <v>200</v>
      </c>
      <c r="P5" s="40" t="s">
        <v>710</v>
      </c>
      <c r="Q5" s="40" t="s">
        <v>711</v>
      </c>
    </row>
    <row r="6" spans="1:22" s="3" customFormat="1" ht="31.5">
      <c r="A6" s="7" t="s">
        <v>296</v>
      </c>
      <c r="B6" s="108">
        <v>2</v>
      </c>
      <c r="C6" s="5">
        <v>5782</v>
      </c>
      <c r="D6" s="5">
        <v>5933</v>
      </c>
      <c r="E6" s="5">
        <v>5933</v>
      </c>
      <c r="F6" s="5">
        <v>1561</v>
      </c>
      <c r="G6" s="5">
        <v>1561</v>
      </c>
      <c r="H6" s="5">
        <v>1546</v>
      </c>
      <c r="I6" s="5">
        <v>3210</v>
      </c>
      <c r="J6" s="5">
        <v>3185</v>
      </c>
      <c r="K6" s="5">
        <v>3163</v>
      </c>
      <c r="L6" s="5">
        <v>866</v>
      </c>
      <c r="M6" s="5">
        <v>859</v>
      </c>
      <c r="N6" s="5">
        <v>117</v>
      </c>
      <c r="O6" s="5">
        <f aca="true" t="shared" si="0" ref="O6:O28">C6+F6+I6+L6</f>
        <v>11419</v>
      </c>
      <c r="P6" s="5">
        <f aca="true" t="shared" si="1" ref="P6:P29">D6+G6+J6+M6</f>
        <v>11538</v>
      </c>
      <c r="Q6" s="5">
        <f aca="true" t="shared" si="2" ref="Q6:Q29">E6+H6+K6+N6</f>
        <v>10759</v>
      </c>
      <c r="R6" s="147"/>
      <c r="S6" s="147"/>
      <c r="T6" s="147"/>
      <c r="U6" s="147"/>
      <c r="V6" s="147"/>
    </row>
    <row r="7" spans="1:22" s="3" customFormat="1" ht="31.5">
      <c r="A7" s="7" t="s">
        <v>635</v>
      </c>
      <c r="B7" s="108">
        <v>3</v>
      </c>
      <c r="C7" s="5">
        <v>918</v>
      </c>
      <c r="D7" s="5">
        <v>918</v>
      </c>
      <c r="E7" s="5">
        <v>918</v>
      </c>
      <c r="F7" s="5">
        <v>248</v>
      </c>
      <c r="G7" s="5">
        <v>248</v>
      </c>
      <c r="H7" s="5">
        <v>248</v>
      </c>
      <c r="I7" s="5"/>
      <c r="J7" s="5"/>
      <c r="K7" s="5"/>
      <c r="L7" s="5"/>
      <c r="M7" s="5"/>
      <c r="N7" s="5"/>
      <c r="O7" s="5">
        <f t="shared" si="0"/>
        <v>1166</v>
      </c>
      <c r="P7" s="5">
        <f t="shared" si="1"/>
        <v>1166</v>
      </c>
      <c r="Q7" s="5">
        <f t="shared" si="2"/>
        <v>1166</v>
      </c>
      <c r="R7" s="147"/>
      <c r="S7" s="147"/>
      <c r="T7" s="147"/>
      <c r="U7" s="147"/>
      <c r="V7" s="147"/>
    </row>
    <row r="8" spans="1:22" s="3" customFormat="1" ht="15.75">
      <c r="A8" s="7" t="s">
        <v>586</v>
      </c>
      <c r="B8" s="108">
        <v>3</v>
      </c>
      <c r="C8" s="5">
        <v>100</v>
      </c>
      <c r="D8" s="5">
        <v>102</v>
      </c>
      <c r="E8" s="5">
        <v>90</v>
      </c>
      <c r="F8" s="5">
        <v>51</v>
      </c>
      <c r="G8" s="5">
        <v>52</v>
      </c>
      <c r="H8" s="5">
        <v>46</v>
      </c>
      <c r="I8" s="5"/>
      <c r="J8" s="5"/>
      <c r="K8" s="5"/>
      <c r="L8" s="5"/>
      <c r="M8" s="5"/>
      <c r="N8" s="5"/>
      <c r="O8" s="5">
        <f t="shared" si="0"/>
        <v>151</v>
      </c>
      <c r="P8" s="5">
        <f t="shared" si="1"/>
        <v>154</v>
      </c>
      <c r="Q8" s="5">
        <f t="shared" si="2"/>
        <v>136</v>
      </c>
      <c r="R8" s="147"/>
      <c r="S8" s="147"/>
      <c r="T8" s="147"/>
      <c r="U8" s="147"/>
      <c r="V8" s="147"/>
    </row>
    <row r="9" spans="1:22" s="3" customFormat="1" ht="15.75">
      <c r="A9" s="7" t="s">
        <v>297</v>
      </c>
      <c r="B9" s="108">
        <v>2</v>
      </c>
      <c r="C9" s="5">
        <v>1540</v>
      </c>
      <c r="D9" s="5">
        <v>1764</v>
      </c>
      <c r="E9" s="5">
        <v>1764</v>
      </c>
      <c r="F9" s="5">
        <v>390</v>
      </c>
      <c r="G9" s="5">
        <v>480</v>
      </c>
      <c r="H9" s="5">
        <v>480</v>
      </c>
      <c r="I9" s="5">
        <v>1177</v>
      </c>
      <c r="J9" s="5">
        <v>875</v>
      </c>
      <c r="K9" s="5">
        <v>637</v>
      </c>
      <c r="L9" s="5">
        <v>317</v>
      </c>
      <c r="M9" s="5">
        <v>249</v>
      </c>
      <c r="N9" s="5">
        <v>169</v>
      </c>
      <c r="O9" s="5">
        <f t="shared" si="0"/>
        <v>3424</v>
      </c>
      <c r="P9" s="5">
        <f t="shared" si="1"/>
        <v>3368</v>
      </c>
      <c r="Q9" s="5">
        <f t="shared" si="2"/>
        <v>3050</v>
      </c>
      <c r="R9" s="147"/>
      <c r="S9" s="147"/>
      <c r="T9" s="147"/>
      <c r="U9" s="147"/>
      <c r="V9" s="147"/>
    </row>
    <row r="10" spans="1:22" s="3" customFormat="1" ht="31.5">
      <c r="A10" s="7" t="s">
        <v>298</v>
      </c>
      <c r="B10" s="108">
        <v>2</v>
      </c>
      <c r="C10" s="5"/>
      <c r="D10" s="5"/>
      <c r="E10" s="5"/>
      <c r="F10" s="5"/>
      <c r="G10" s="5"/>
      <c r="H10" s="5"/>
      <c r="I10" s="5">
        <v>200</v>
      </c>
      <c r="J10" s="5">
        <v>357</v>
      </c>
      <c r="K10" s="5">
        <v>312</v>
      </c>
      <c r="L10" s="5">
        <v>54</v>
      </c>
      <c r="M10" s="5">
        <v>97</v>
      </c>
      <c r="N10" s="5">
        <v>70</v>
      </c>
      <c r="O10" s="5">
        <f t="shared" si="0"/>
        <v>254</v>
      </c>
      <c r="P10" s="5">
        <f t="shared" si="1"/>
        <v>454</v>
      </c>
      <c r="Q10" s="5">
        <f t="shared" si="2"/>
        <v>382</v>
      </c>
      <c r="R10" s="147"/>
      <c r="S10" s="147"/>
      <c r="T10" s="147"/>
      <c r="U10" s="147"/>
      <c r="V10" s="147"/>
    </row>
    <row r="11" spans="1:22" s="3" customFormat="1" ht="15.75">
      <c r="A11" s="7" t="s">
        <v>299</v>
      </c>
      <c r="B11" s="108">
        <v>2</v>
      </c>
      <c r="C11" s="5"/>
      <c r="D11" s="5"/>
      <c r="E11" s="5"/>
      <c r="F11" s="5"/>
      <c r="G11" s="5"/>
      <c r="H11" s="5"/>
      <c r="I11" s="5">
        <v>300</v>
      </c>
      <c r="J11" s="5">
        <v>300</v>
      </c>
      <c r="K11" s="5">
        <v>230</v>
      </c>
      <c r="L11" s="5">
        <v>81</v>
      </c>
      <c r="M11" s="5">
        <v>81</v>
      </c>
      <c r="N11" s="5">
        <v>62</v>
      </c>
      <c r="O11" s="5">
        <f t="shared" si="0"/>
        <v>381</v>
      </c>
      <c r="P11" s="5">
        <f t="shared" si="1"/>
        <v>381</v>
      </c>
      <c r="Q11" s="5">
        <f t="shared" si="2"/>
        <v>292</v>
      </c>
      <c r="R11" s="147"/>
      <c r="S11" s="147"/>
      <c r="T11" s="147"/>
      <c r="U11" s="147"/>
      <c r="V11" s="147"/>
    </row>
    <row r="12" spans="1:22" s="3" customFormat="1" ht="15.75" hidden="1">
      <c r="A12" s="7" t="s">
        <v>300</v>
      </c>
      <c r="B12" s="108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f t="shared" si="0"/>
        <v>0</v>
      </c>
      <c r="P12" s="5">
        <f t="shared" si="1"/>
        <v>0</v>
      </c>
      <c r="Q12" s="5">
        <f t="shared" si="2"/>
        <v>0</v>
      </c>
      <c r="R12" s="147"/>
      <c r="S12" s="147"/>
      <c r="T12" s="147"/>
      <c r="U12" s="147"/>
      <c r="V12" s="147"/>
    </row>
    <row r="13" spans="1:22" s="3" customFormat="1" ht="15.75" hidden="1">
      <c r="A13" s="7" t="s">
        <v>301</v>
      </c>
      <c r="B13" s="108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5">
        <f t="shared" si="1"/>
        <v>0</v>
      </c>
      <c r="Q13" s="5">
        <f t="shared" si="2"/>
        <v>0</v>
      </c>
      <c r="R13" s="147"/>
      <c r="S13" s="147"/>
      <c r="T13" s="147"/>
      <c r="U13" s="147"/>
      <c r="V13" s="147"/>
    </row>
    <row r="14" spans="1:22" s="3" customFormat="1" ht="15.75">
      <c r="A14" s="7" t="s">
        <v>587</v>
      </c>
      <c r="B14" s="108">
        <v>2</v>
      </c>
      <c r="C14" s="5">
        <v>441</v>
      </c>
      <c r="D14" s="5"/>
      <c r="E14" s="5"/>
      <c r="F14" s="5">
        <v>119</v>
      </c>
      <c r="G14" s="5"/>
      <c r="H14" s="5"/>
      <c r="I14" s="5"/>
      <c r="J14" s="5"/>
      <c r="K14" s="5"/>
      <c r="L14" s="5"/>
      <c r="M14" s="5"/>
      <c r="N14" s="5"/>
      <c r="O14" s="5">
        <f t="shared" si="0"/>
        <v>560</v>
      </c>
      <c r="P14" s="5">
        <f t="shared" si="1"/>
        <v>0</v>
      </c>
      <c r="Q14" s="5">
        <f t="shared" si="2"/>
        <v>0</v>
      </c>
      <c r="R14" s="147"/>
      <c r="S14" s="147"/>
      <c r="T14" s="147"/>
      <c r="U14" s="147"/>
      <c r="V14" s="147"/>
    </row>
    <row r="15" spans="1:22" s="3" customFormat="1" ht="15.75">
      <c r="A15" s="7" t="s">
        <v>588</v>
      </c>
      <c r="B15" s="108">
        <v>2</v>
      </c>
      <c r="C15" s="5">
        <v>12665</v>
      </c>
      <c r="D15" s="5"/>
      <c r="E15" s="5"/>
      <c r="F15" s="5">
        <v>1710</v>
      </c>
      <c r="G15" s="5"/>
      <c r="H15" s="5"/>
      <c r="I15" s="5">
        <v>360</v>
      </c>
      <c r="J15" s="5"/>
      <c r="K15" s="5"/>
      <c r="L15" s="5">
        <v>97</v>
      </c>
      <c r="M15" s="5"/>
      <c r="N15" s="5"/>
      <c r="O15" s="5">
        <f t="shared" si="0"/>
        <v>14832</v>
      </c>
      <c r="P15" s="5">
        <f t="shared" si="1"/>
        <v>0</v>
      </c>
      <c r="Q15" s="5">
        <f t="shared" si="2"/>
        <v>0</v>
      </c>
      <c r="R15" s="147"/>
      <c r="S15" s="147"/>
      <c r="T15" s="147"/>
      <c r="U15" s="147"/>
      <c r="V15" s="147"/>
    </row>
    <row r="16" spans="1:22" s="3" customFormat="1" ht="15.75">
      <c r="A16" s="7" t="s">
        <v>302</v>
      </c>
      <c r="B16" s="108">
        <v>2</v>
      </c>
      <c r="C16" s="5">
        <v>8000</v>
      </c>
      <c r="D16" s="5">
        <v>6318</v>
      </c>
      <c r="E16" s="5">
        <v>6318</v>
      </c>
      <c r="F16" s="5">
        <v>1080</v>
      </c>
      <c r="G16" s="5">
        <v>960</v>
      </c>
      <c r="H16" s="5">
        <v>960</v>
      </c>
      <c r="I16" s="5">
        <v>300</v>
      </c>
      <c r="J16" s="5">
        <v>300</v>
      </c>
      <c r="K16" s="5"/>
      <c r="L16" s="5">
        <v>49</v>
      </c>
      <c r="M16" s="5">
        <v>49</v>
      </c>
      <c r="N16" s="5"/>
      <c r="O16" s="5">
        <f t="shared" si="0"/>
        <v>9429</v>
      </c>
      <c r="P16" s="5">
        <f t="shared" si="1"/>
        <v>7627</v>
      </c>
      <c r="Q16" s="5">
        <f t="shared" si="2"/>
        <v>7278</v>
      </c>
      <c r="R16" s="147"/>
      <c r="S16" s="147"/>
      <c r="T16" s="147"/>
      <c r="U16" s="147"/>
      <c r="V16" s="147"/>
    </row>
    <row r="17" spans="1:22" s="3" customFormat="1" ht="15.75" hidden="1">
      <c r="A17" s="7" t="s">
        <v>303</v>
      </c>
      <c r="B17" s="108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1"/>
        <v>0</v>
      </c>
      <c r="Q17" s="5">
        <f t="shared" si="2"/>
        <v>0</v>
      </c>
      <c r="R17" s="147"/>
      <c r="S17" s="147"/>
      <c r="T17" s="147"/>
      <c r="U17" s="147"/>
      <c r="V17" s="147"/>
    </row>
    <row r="18" spans="1:22" s="3" customFormat="1" ht="15.75" hidden="1">
      <c r="A18" s="7" t="s">
        <v>304</v>
      </c>
      <c r="B18" s="108">
        <v>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f t="shared" si="0"/>
        <v>0</v>
      </c>
      <c r="P18" s="5">
        <f t="shared" si="1"/>
        <v>0</v>
      </c>
      <c r="Q18" s="5">
        <f t="shared" si="2"/>
        <v>0</v>
      </c>
      <c r="R18" s="147"/>
      <c r="S18" s="147"/>
      <c r="T18" s="147"/>
      <c r="U18" s="147"/>
      <c r="V18" s="147"/>
    </row>
    <row r="19" spans="1:22" s="3" customFormat="1" ht="15.75" hidden="1">
      <c r="A19" s="7" t="s">
        <v>305</v>
      </c>
      <c r="B19" s="108">
        <v>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0"/>
        <v>0</v>
      </c>
      <c r="P19" s="5">
        <f t="shared" si="1"/>
        <v>0</v>
      </c>
      <c r="Q19" s="5">
        <f t="shared" si="2"/>
        <v>0</v>
      </c>
      <c r="R19" s="147"/>
      <c r="S19" s="147"/>
      <c r="T19" s="147"/>
      <c r="U19" s="147"/>
      <c r="V19" s="147"/>
    </row>
    <row r="20" spans="1:22" s="3" customFormat="1" ht="15.75">
      <c r="A20" s="7" t="s">
        <v>720</v>
      </c>
      <c r="B20" s="108">
        <v>2</v>
      </c>
      <c r="C20" s="5"/>
      <c r="D20" s="5">
        <v>11949</v>
      </c>
      <c r="E20" s="5">
        <v>11949</v>
      </c>
      <c r="F20" s="5"/>
      <c r="G20" s="5">
        <v>1673</v>
      </c>
      <c r="H20" s="5">
        <v>1673</v>
      </c>
      <c r="I20" s="5"/>
      <c r="J20" s="5">
        <v>360</v>
      </c>
      <c r="K20" s="5">
        <v>357</v>
      </c>
      <c r="L20" s="5"/>
      <c r="M20" s="5">
        <v>97</v>
      </c>
      <c r="N20" s="5">
        <v>85</v>
      </c>
      <c r="O20" s="5">
        <f t="shared" si="0"/>
        <v>0</v>
      </c>
      <c r="P20" s="5">
        <f t="shared" si="1"/>
        <v>14079</v>
      </c>
      <c r="Q20" s="5">
        <f t="shared" si="2"/>
        <v>14064</v>
      </c>
      <c r="R20" s="147"/>
      <c r="S20" s="147"/>
      <c r="T20" s="147"/>
      <c r="U20" s="147"/>
      <c r="V20" s="147"/>
    </row>
    <row r="21" spans="1:22" s="3" customFormat="1" ht="15.75">
      <c r="A21" s="7" t="s">
        <v>306</v>
      </c>
      <c r="B21" s="108">
        <v>2</v>
      </c>
      <c r="C21" s="5"/>
      <c r="D21" s="5"/>
      <c r="E21" s="5"/>
      <c r="F21" s="5"/>
      <c r="G21" s="5"/>
      <c r="H21" s="5"/>
      <c r="I21" s="5">
        <v>236</v>
      </c>
      <c r="J21" s="5">
        <v>539</v>
      </c>
      <c r="K21" s="5">
        <v>539</v>
      </c>
      <c r="L21" s="5">
        <v>64</v>
      </c>
      <c r="M21" s="5">
        <v>141</v>
      </c>
      <c r="N21" s="5">
        <v>141</v>
      </c>
      <c r="O21" s="5">
        <f t="shared" si="0"/>
        <v>300</v>
      </c>
      <c r="P21" s="5">
        <f t="shared" si="1"/>
        <v>680</v>
      </c>
      <c r="Q21" s="5">
        <f t="shared" si="2"/>
        <v>680</v>
      </c>
      <c r="R21" s="147"/>
      <c r="S21" s="147"/>
      <c r="T21" s="147"/>
      <c r="U21" s="147"/>
      <c r="V21" s="147"/>
    </row>
    <row r="22" spans="1:22" s="3" customFormat="1" ht="15.75">
      <c r="A22" s="7" t="s">
        <v>589</v>
      </c>
      <c r="B22" s="108">
        <v>2</v>
      </c>
      <c r="C22" s="5"/>
      <c r="D22" s="5"/>
      <c r="E22" s="5"/>
      <c r="F22" s="5"/>
      <c r="G22" s="5"/>
      <c r="H22" s="5"/>
      <c r="I22" s="5">
        <v>677</v>
      </c>
      <c r="J22" s="5">
        <v>900</v>
      </c>
      <c r="K22" s="5">
        <v>900</v>
      </c>
      <c r="L22" s="5">
        <v>183</v>
      </c>
      <c r="M22" s="5">
        <v>243</v>
      </c>
      <c r="N22" s="5">
        <v>243</v>
      </c>
      <c r="O22" s="5">
        <f t="shared" si="0"/>
        <v>860</v>
      </c>
      <c r="P22" s="5">
        <f t="shared" si="1"/>
        <v>1143</v>
      </c>
      <c r="Q22" s="5">
        <f t="shared" si="2"/>
        <v>1143</v>
      </c>
      <c r="R22" s="147"/>
      <c r="S22" s="147"/>
      <c r="T22" s="147"/>
      <c r="U22" s="147"/>
      <c r="V22" s="147"/>
    </row>
    <row r="23" spans="1:22" s="3" customFormat="1" ht="15.75">
      <c r="A23" s="7" t="s">
        <v>307</v>
      </c>
      <c r="B23" s="108">
        <v>2</v>
      </c>
      <c r="C23" s="5"/>
      <c r="D23" s="5"/>
      <c r="E23" s="5"/>
      <c r="F23" s="5"/>
      <c r="G23" s="5"/>
      <c r="H23" s="5"/>
      <c r="I23" s="5">
        <v>887</v>
      </c>
      <c r="J23" s="5">
        <v>537</v>
      </c>
      <c r="K23" s="5">
        <v>500</v>
      </c>
      <c r="L23" s="5">
        <v>240</v>
      </c>
      <c r="M23" s="5">
        <v>145</v>
      </c>
      <c r="N23" s="5"/>
      <c r="O23" s="5">
        <f t="shared" si="0"/>
        <v>1127</v>
      </c>
      <c r="P23" s="5">
        <f t="shared" si="1"/>
        <v>682</v>
      </c>
      <c r="Q23" s="5">
        <f t="shared" si="2"/>
        <v>500</v>
      </c>
      <c r="R23" s="147"/>
      <c r="S23" s="147"/>
      <c r="T23" s="147"/>
      <c r="U23" s="147"/>
      <c r="V23" s="147"/>
    </row>
    <row r="24" spans="1:22" s="3" customFormat="1" ht="31.5">
      <c r="A24" s="7" t="s">
        <v>308</v>
      </c>
      <c r="B24" s="108">
        <v>2</v>
      </c>
      <c r="C24" s="5"/>
      <c r="D24" s="5"/>
      <c r="E24" s="5"/>
      <c r="F24" s="5"/>
      <c r="G24" s="5"/>
      <c r="H24" s="5"/>
      <c r="I24" s="5">
        <v>500</v>
      </c>
      <c r="J24" s="5">
        <v>743</v>
      </c>
      <c r="K24" s="5">
        <v>743</v>
      </c>
      <c r="L24" s="5">
        <v>135</v>
      </c>
      <c r="M24" s="5">
        <v>201</v>
      </c>
      <c r="N24" s="5">
        <v>201</v>
      </c>
      <c r="O24" s="5">
        <f t="shared" si="0"/>
        <v>635</v>
      </c>
      <c r="P24" s="5">
        <f t="shared" si="1"/>
        <v>944</v>
      </c>
      <c r="Q24" s="5">
        <f t="shared" si="2"/>
        <v>944</v>
      </c>
      <c r="R24" s="147"/>
      <c r="S24" s="147"/>
      <c r="T24" s="147"/>
      <c r="U24" s="147"/>
      <c r="V24" s="147"/>
    </row>
    <row r="25" spans="1:22" s="3" customFormat="1" ht="15.75" hidden="1">
      <c r="A25" s="7" t="s">
        <v>309</v>
      </c>
      <c r="B25" s="108">
        <v>2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f t="shared" si="0"/>
        <v>0</v>
      </c>
      <c r="P25" s="5">
        <f t="shared" si="1"/>
        <v>0</v>
      </c>
      <c r="Q25" s="5">
        <f t="shared" si="2"/>
        <v>0</v>
      </c>
      <c r="R25" s="147"/>
      <c r="S25" s="147"/>
      <c r="T25" s="147"/>
      <c r="U25" s="147"/>
      <c r="V25" s="147"/>
    </row>
    <row r="26" spans="1:22" s="3" customFormat="1" ht="15.75">
      <c r="A26" s="7" t="s">
        <v>310</v>
      </c>
      <c r="B26" s="108">
        <v>2</v>
      </c>
      <c r="C26" s="5"/>
      <c r="D26" s="5"/>
      <c r="E26" s="5"/>
      <c r="F26" s="5"/>
      <c r="G26" s="5"/>
      <c r="H26" s="5"/>
      <c r="I26" s="5">
        <v>100</v>
      </c>
      <c r="J26" s="5">
        <v>100</v>
      </c>
      <c r="K26" s="5">
        <v>50</v>
      </c>
      <c r="L26" s="5">
        <v>27</v>
      </c>
      <c r="M26" s="5">
        <v>27</v>
      </c>
      <c r="N26" s="5">
        <v>12</v>
      </c>
      <c r="O26" s="5">
        <f t="shared" si="0"/>
        <v>127</v>
      </c>
      <c r="P26" s="5">
        <f t="shared" si="1"/>
        <v>127</v>
      </c>
      <c r="Q26" s="5">
        <f t="shared" si="2"/>
        <v>62</v>
      </c>
      <c r="R26" s="147"/>
      <c r="S26" s="147"/>
      <c r="T26" s="147"/>
      <c r="U26" s="147"/>
      <c r="V26" s="147"/>
    </row>
    <row r="27" spans="1:22" s="3" customFormat="1" ht="15.75">
      <c r="A27" s="7" t="s">
        <v>311</v>
      </c>
      <c r="B27" s="108">
        <v>2</v>
      </c>
      <c r="C27" s="5"/>
      <c r="D27" s="5"/>
      <c r="E27" s="5"/>
      <c r="F27" s="5"/>
      <c r="G27" s="5"/>
      <c r="H27" s="5"/>
      <c r="I27" s="5">
        <v>3300</v>
      </c>
      <c r="J27" s="5">
        <v>3519</v>
      </c>
      <c r="K27" s="5">
        <v>3361</v>
      </c>
      <c r="L27" s="5">
        <v>891</v>
      </c>
      <c r="M27" s="5">
        <v>950</v>
      </c>
      <c r="N27" s="5">
        <v>866</v>
      </c>
      <c r="O27" s="5">
        <f t="shared" si="0"/>
        <v>4191</v>
      </c>
      <c r="P27" s="5">
        <f t="shared" si="1"/>
        <v>4469</v>
      </c>
      <c r="Q27" s="5">
        <f t="shared" si="2"/>
        <v>4227</v>
      </c>
      <c r="R27" s="147"/>
      <c r="S27" s="147"/>
      <c r="T27" s="147"/>
      <c r="U27" s="147"/>
      <c r="V27" s="147"/>
    </row>
    <row r="28" spans="1:22" s="3" customFormat="1" ht="15.75">
      <c r="A28" s="7" t="s">
        <v>312</v>
      </c>
      <c r="B28" s="108">
        <v>2</v>
      </c>
      <c r="C28" s="5">
        <v>3500</v>
      </c>
      <c r="D28" s="5">
        <v>3604</v>
      </c>
      <c r="E28" s="5">
        <v>3517</v>
      </c>
      <c r="F28" s="5">
        <v>894</v>
      </c>
      <c r="G28" s="5">
        <v>1093</v>
      </c>
      <c r="H28" s="5">
        <v>1038</v>
      </c>
      <c r="I28" s="5">
        <v>3819</v>
      </c>
      <c r="J28" s="5">
        <v>3449</v>
      </c>
      <c r="K28" s="5">
        <v>3445</v>
      </c>
      <c r="L28" s="5">
        <v>1031</v>
      </c>
      <c r="M28" s="5">
        <v>741</v>
      </c>
      <c r="N28" s="5">
        <v>736</v>
      </c>
      <c r="O28" s="5">
        <f t="shared" si="0"/>
        <v>9244</v>
      </c>
      <c r="P28" s="5">
        <f t="shared" si="1"/>
        <v>8887</v>
      </c>
      <c r="Q28" s="5">
        <f t="shared" si="2"/>
        <v>8736</v>
      </c>
      <c r="R28" s="147"/>
      <c r="S28" s="147"/>
      <c r="T28" s="147"/>
      <c r="U28" s="147"/>
      <c r="V28" s="147"/>
    </row>
    <row r="29" spans="1:22" s="3" customFormat="1" ht="15.75">
      <c r="A29" s="7" t="s">
        <v>727</v>
      </c>
      <c r="B29" s="108">
        <v>2</v>
      </c>
      <c r="C29" s="5"/>
      <c r="D29" s="5">
        <v>482</v>
      </c>
      <c r="E29" s="5">
        <v>482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>
        <f t="shared" si="1"/>
        <v>482</v>
      </c>
      <c r="Q29" s="5">
        <f t="shared" si="2"/>
        <v>482</v>
      </c>
      <c r="R29" s="147"/>
      <c r="S29" s="147"/>
      <c r="T29" s="147"/>
      <c r="U29" s="147"/>
      <c r="V29" s="147"/>
    </row>
    <row r="30" spans="1:22" s="3" customFormat="1" ht="15.75">
      <c r="A30" s="7" t="s">
        <v>313</v>
      </c>
      <c r="B30" s="108">
        <v>2</v>
      </c>
      <c r="C30" s="5"/>
      <c r="D30" s="5"/>
      <c r="E30" s="5"/>
      <c r="F30" s="5"/>
      <c r="G30" s="5"/>
      <c r="H30" s="5"/>
      <c r="I30" s="5">
        <v>157</v>
      </c>
      <c r="J30" s="5">
        <v>157</v>
      </c>
      <c r="K30" s="5">
        <v>54</v>
      </c>
      <c r="L30" s="5">
        <v>43</v>
      </c>
      <c r="M30" s="5">
        <v>43</v>
      </c>
      <c r="N30" s="5">
        <v>5</v>
      </c>
      <c r="O30" s="5">
        <f aca="true" t="shared" si="3" ref="O30:O54">C30+F30+I30+L30</f>
        <v>200</v>
      </c>
      <c r="P30" s="5">
        <f aca="true" t="shared" si="4" ref="P30:P54">D30+G30+J30+M30</f>
        <v>200</v>
      </c>
      <c r="Q30" s="5">
        <f aca="true" t="shared" si="5" ref="Q30:Q54">E30+H30+K30+N30</f>
        <v>59</v>
      </c>
      <c r="R30" s="147"/>
      <c r="S30" s="147"/>
      <c r="T30" s="147"/>
      <c r="U30" s="147"/>
      <c r="V30" s="147"/>
    </row>
    <row r="31" spans="1:22" s="3" customFormat="1" ht="15.75" hidden="1">
      <c r="A31" s="7" t="s">
        <v>314</v>
      </c>
      <c r="B31" s="108">
        <v>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>
        <f t="shared" si="3"/>
        <v>0</v>
      </c>
      <c r="P31" s="5">
        <f t="shared" si="4"/>
        <v>0</v>
      </c>
      <c r="Q31" s="5">
        <f t="shared" si="5"/>
        <v>0</v>
      </c>
      <c r="R31" s="147"/>
      <c r="S31" s="147"/>
      <c r="T31" s="147"/>
      <c r="U31" s="147"/>
      <c r="V31" s="147"/>
    </row>
    <row r="32" spans="1:22" s="3" customFormat="1" ht="31.5" hidden="1">
      <c r="A32" s="7" t="s">
        <v>315</v>
      </c>
      <c r="B32" s="108">
        <v>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f t="shared" si="3"/>
        <v>0</v>
      </c>
      <c r="P32" s="5">
        <f t="shared" si="4"/>
        <v>0</v>
      </c>
      <c r="Q32" s="5">
        <f t="shared" si="5"/>
        <v>0</v>
      </c>
      <c r="R32" s="147"/>
      <c r="S32" s="147"/>
      <c r="T32" s="147"/>
      <c r="U32" s="147"/>
      <c r="V32" s="147"/>
    </row>
    <row r="33" spans="1:22" s="3" customFormat="1" ht="15.75">
      <c r="A33" s="7" t="s">
        <v>316</v>
      </c>
      <c r="B33" s="108">
        <v>2</v>
      </c>
      <c r="C33" s="5"/>
      <c r="D33" s="5"/>
      <c r="E33" s="5"/>
      <c r="F33" s="5"/>
      <c r="G33" s="5"/>
      <c r="H33" s="5"/>
      <c r="I33" s="5">
        <v>276</v>
      </c>
      <c r="J33" s="5">
        <v>276</v>
      </c>
      <c r="K33" s="5">
        <v>163</v>
      </c>
      <c r="L33" s="5">
        <v>74</v>
      </c>
      <c r="M33" s="5">
        <v>74</v>
      </c>
      <c r="N33" s="5">
        <v>39</v>
      </c>
      <c r="O33" s="5">
        <f t="shared" si="3"/>
        <v>350</v>
      </c>
      <c r="P33" s="5">
        <f t="shared" si="4"/>
        <v>350</v>
      </c>
      <c r="Q33" s="5">
        <f t="shared" si="5"/>
        <v>202</v>
      </c>
      <c r="R33" s="147"/>
      <c r="S33" s="147"/>
      <c r="T33" s="147"/>
      <c r="U33" s="147"/>
      <c r="V33" s="147"/>
    </row>
    <row r="34" spans="1:22" s="3" customFormat="1" ht="15.75">
      <c r="A34" s="7" t="s">
        <v>317</v>
      </c>
      <c r="B34" s="108">
        <v>2</v>
      </c>
      <c r="C34" s="5"/>
      <c r="D34" s="5"/>
      <c r="E34" s="5"/>
      <c r="F34" s="5"/>
      <c r="G34" s="5"/>
      <c r="H34" s="5"/>
      <c r="I34" s="5">
        <v>100</v>
      </c>
      <c r="J34" s="5">
        <v>100</v>
      </c>
      <c r="K34" s="5">
        <v>58</v>
      </c>
      <c r="L34" s="5"/>
      <c r="M34" s="5"/>
      <c r="N34" s="5"/>
      <c r="O34" s="5">
        <f t="shared" si="3"/>
        <v>100</v>
      </c>
      <c r="P34" s="5">
        <f t="shared" si="4"/>
        <v>100</v>
      </c>
      <c r="Q34" s="5">
        <f t="shared" si="5"/>
        <v>58</v>
      </c>
      <c r="R34" s="147"/>
      <c r="S34" s="147"/>
      <c r="T34" s="147"/>
      <c r="U34" s="147"/>
      <c r="V34" s="147"/>
    </row>
    <row r="35" spans="1:22" s="3" customFormat="1" ht="15.75">
      <c r="A35" s="7" t="s">
        <v>318</v>
      </c>
      <c r="B35" s="108">
        <v>2</v>
      </c>
      <c r="C35" s="5">
        <v>2698</v>
      </c>
      <c r="D35" s="5">
        <v>2811</v>
      </c>
      <c r="E35" s="5">
        <v>2511</v>
      </c>
      <c r="F35" s="5">
        <v>747</v>
      </c>
      <c r="G35" s="5">
        <v>778</v>
      </c>
      <c r="H35" s="5">
        <v>697</v>
      </c>
      <c r="I35" s="5">
        <v>584</v>
      </c>
      <c r="J35" s="5">
        <v>584</v>
      </c>
      <c r="K35" s="5">
        <v>480</v>
      </c>
      <c r="L35" s="5">
        <v>72</v>
      </c>
      <c r="M35" s="5">
        <v>72</v>
      </c>
      <c r="N35" s="5">
        <v>63</v>
      </c>
      <c r="O35" s="5">
        <f t="shared" si="3"/>
        <v>4101</v>
      </c>
      <c r="P35" s="5">
        <f t="shared" si="4"/>
        <v>4245</v>
      </c>
      <c r="Q35" s="5">
        <f t="shared" si="5"/>
        <v>3751</v>
      </c>
      <c r="R35" s="147"/>
      <c r="S35" s="147"/>
      <c r="T35" s="147"/>
      <c r="U35" s="147"/>
      <c r="V35" s="147"/>
    </row>
    <row r="36" spans="1:22" s="3" customFormat="1" ht="31.5">
      <c r="A36" s="7" t="s">
        <v>319</v>
      </c>
      <c r="B36" s="108">
        <v>2</v>
      </c>
      <c r="C36" s="5"/>
      <c r="D36" s="5"/>
      <c r="E36" s="5"/>
      <c r="F36" s="5"/>
      <c r="G36" s="5"/>
      <c r="H36" s="5"/>
      <c r="I36" s="5">
        <v>500</v>
      </c>
      <c r="J36" s="5"/>
      <c r="K36" s="5"/>
      <c r="L36" s="5">
        <v>135</v>
      </c>
      <c r="M36" s="5"/>
      <c r="N36" s="5"/>
      <c r="O36" s="5">
        <f t="shared" si="3"/>
        <v>635</v>
      </c>
      <c r="P36" s="5">
        <f t="shared" si="4"/>
        <v>0</v>
      </c>
      <c r="Q36" s="5">
        <f t="shared" si="5"/>
        <v>0</v>
      </c>
      <c r="R36" s="147"/>
      <c r="S36" s="147"/>
      <c r="T36" s="147"/>
      <c r="U36" s="147"/>
      <c r="V36" s="147"/>
    </row>
    <row r="37" spans="1:22" s="3" customFormat="1" ht="31.5">
      <c r="A37" s="7" t="s">
        <v>706</v>
      </c>
      <c r="B37" s="108">
        <v>2</v>
      </c>
      <c r="C37" s="5"/>
      <c r="D37" s="5"/>
      <c r="E37" s="5"/>
      <c r="F37" s="5"/>
      <c r="G37" s="5"/>
      <c r="H37" s="5"/>
      <c r="I37" s="5"/>
      <c r="J37" s="5">
        <v>517</v>
      </c>
      <c r="K37" s="5">
        <v>517</v>
      </c>
      <c r="L37" s="5"/>
      <c r="M37" s="5">
        <v>135</v>
      </c>
      <c r="N37" s="5">
        <v>99</v>
      </c>
      <c r="O37" s="5">
        <f t="shared" si="3"/>
        <v>0</v>
      </c>
      <c r="P37" s="5">
        <f t="shared" si="4"/>
        <v>652</v>
      </c>
      <c r="Q37" s="5">
        <f t="shared" si="5"/>
        <v>616</v>
      </c>
      <c r="R37" s="147"/>
      <c r="S37" s="147"/>
      <c r="T37" s="147"/>
      <c r="U37" s="147"/>
      <c r="V37" s="147"/>
    </row>
    <row r="38" spans="1:22" s="3" customFormat="1" ht="15.75">
      <c r="A38" s="7" t="s">
        <v>320</v>
      </c>
      <c r="B38" s="108">
        <v>2</v>
      </c>
      <c r="C38" s="5"/>
      <c r="D38" s="5"/>
      <c r="E38" s="5"/>
      <c r="F38" s="5"/>
      <c r="G38" s="5"/>
      <c r="H38" s="5"/>
      <c r="I38" s="5">
        <v>425</v>
      </c>
      <c r="J38" s="5">
        <v>138</v>
      </c>
      <c r="K38" s="5">
        <v>278</v>
      </c>
      <c r="L38" s="5">
        <v>115</v>
      </c>
      <c r="M38" s="5">
        <v>32</v>
      </c>
      <c r="N38" s="5">
        <v>69</v>
      </c>
      <c r="O38" s="5">
        <f t="shared" si="3"/>
        <v>540</v>
      </c>
      <c r="P38" s="5">
        <f t="shared" si="4"/>
        <v>170</v>
      </c>
      <c r="Q38" s="5">
        <f t="shared" si="5"/>
        <v>347</v>
      </c>
      <c r="R38" s="147"/>
      <c r="S38" s="147"/>
      <c r="T38" s="147"/>
      <c r="U38" s="147"/>
      <c r="V38" s="147"/>
    </row>
    <row r="39" spans="1:22" s="3" customFormat="1" ht="15.75">
      <c r="A39" s="7" t="s">
        <v>321</v>
      </c>
      <c r="B39" s="108">
        <v>2</v>
      </c>
      <c r="C39" s="5">
        <v>100</v>
      </c>
      <c r="D39" s="5">
        <v>100</v>
      </c>
      <c r="E39" s="5"/>
      <c r="F39" s="5">
        <v>27</v>
      </c>
      <c r="G39" s="5">
        <v>27</v>
      </c>
      <c r="H39" s="5"/>
      <c r="I39" s="5"/>
      <c r="J39" s="5"/>
      <c r="K39" s="5"/>
      <c r="L39" s="5"/>
      <c r="M39" s="5"/>
      <c r="N39" s="5"/>
      <c r="O39" s="5">
        <f t="shared" si="3"/>
        <v>127</v>
      </c>
      <c r="P39" s="5">
        <f t="shared" si="4"/>
        <v>127</v>
      </c>
      <c r="Q39" s="5">
        <f t="shared" si="5"/>
        <v>0</v>
      </c>
      <c r="R39" s="147"/>
      <c r="S39" s="147"/>
      <c r="T39" s="147"/>
      <c r="U39" s="147"/>
      <c r="V39" s="147"/>
    </row>
    <row r="40" spans="1:22" s="3" customFormat="1" ht="31.5">
      <c r="A40" s="7" t="s">
        <v>322</v>
      </c>
      <c r="B40" s="108">
        <v>2</v>
      </c>
      <c r="C40" s="5">
        <v>1600</v>
      </c>
      <c r="D40" s="5">
        <v>1624</v>
      </c>
      <c r="E40" s="5">
        <v>1513</v>
      </c>
      <c r="F40" s="5">
        <v>425</v>
      </c>
      <c r="G40" s="5">
        <v>477</v>
      </c>
      <c r="H40" s="5">
        <v>411</v>
      </c>
      <c r="I40" s="5">
        <v>2970</v>
      </c>
      <c r="J40" s="5">
        <v>1758</v>
      </c>
      <c r="K40" s="5">
        <v>1568</v>
      </c>
      <c r="L40" s="5">
        <v>802</v>
      </c>
      <c r="M40" s="5">
        <v>308</v>
      </c>
      <c r="N40" s="5">
        <v>264</v>
      </c>
      <c r="O40" s="5">
        <f t="shared" si="3"/>
        <v>5797</v>
      </c>
      <c r="P40" s="5">
        <f t="shared" si="4"/>
        <v>4167</v>
      </c>
      <c r="Q40" s="5">
        <f t="shared" si="5"/>
        <v>3756</v>
      </c>
      <c r="R40" s="147"/>
      <c r="S40" s="147"/>
      <c r="T40" s="147"/>
      <c r="U40" s="147"/>
      <c r="V40" s="147"/>
    </row>
    <row r="41" spans="1:22" s="3" customFormat="1" ht="15.75">
      <c r="A41" s="7" t="s">
        <v>590</v>
      </c>
      <c r="B41" s="108">
        <v>2</v>
      </c>
      <c r="C41" s="5">
        <v>500</v>
      </c>
      <c r="D41" s="5">
        <v>667</v>
      </c>
      <c r="E41" s="5">
        <v>667</v>
      </c>
      <c r="F41" s="5"/>
      <c r="G41" s="5"/>
      <c r="H41" s="5"/>
      <c r="I41" s="5"/>
      <c r="J41" s="5"/>
      <c r="K41" s="5"/>
      <c r="L41" s="5"/>
      <c r="M41" s="5"/>
      <c r="N41" s="5"/>
      <c r="O41" s="5">
        <f t="shared" si="3"/>
        <v>500</v>
      </c>
      <c r="P41" s="5">
        <f t="shared" si="4"/>
        <v>667</v>
      </c>
      <c r="Q41" s="5">
        <f t="shared" si="5"/>
        <v>667</v>
      </c>
      <c r="R41" s="147"/>
      <c r="S41" s="147"/>
      <c r="T41" s="147"/>
      <c r="U41" s="147"/>
      <c r="V41" s="147"/>
    </row>
    <row r="42" spans="1:22" s="3" customFormat="1" ht="15.75">
      <c r="A42" s="139" t="s">
        <v>636</v>
      </c>
      <c r="B42" s="108">
        <v>2</v>
      </c>
      <c r="C42" s="5">
        <v>160</v>
      </c>
      <c r="D42" s="5">
        <v>0</v>
      </c>
      <c r="E42" s="5">
        <v>0</v>
      </c>
      <c r="F42" s="5">
        <v>43</v>
      </c>
      <c r="G42" s="5">
        <v>0</v>
      </c>
      <c r="H42" s="5">
        <v>0</v>
      </c>
      <c r="I42" s="5">
        <v>300</v>
      </c>
      <c r="J42" s="5">
        <v>0</v>
      </c>
      <c r="K42" s="5">
        <v>0</v>
      </c>
      <c r="L42" s="5">
        <v>81</v>
      </c>
      <c r="M42" s="5">
        <v>0</v>
      </c>
      <c r="N42" s="5">
        <v>0</v>
      </c>
      <c r="O42" s="5">
        <f t="shared" si="3"/>
        <v>584</v>
      </c>
      <c r="P42" s="5">
        <f t="shared" si="4"/>
        <v>0</v>
      </c>
      <c r="Q42" s="5">
        <f t="shared" si="5"/>
        <v>0</v>
      </c>
      <c r="R42" s="147"/>
      <c r="S42" s="147"/>
      <c r="T42" s="147"/>
      <c r="U42" s="147"/>
      <c r="V42" s="147"/>
    </row>
    <row r="43" spans="1:22" s="3" customFormat="1" ht="31.5">
      <c r="A43" s="7" t="s">
        <v>591</v>
      </c>
      <c r="B43" s="108">
        <v>2</v>
      </c>
      <c r="C43" s="5">
        <v>100</v>
      </c>
      <c r="D43" s="5">
        <v>100</v>
      </c>
      <c r="E43" s="5"/>
      <c r="F43" s="5">
        <v>27</v>
      </c>
      <c r="G43" s="5">
        <v>27</v>
      </c>
      <c r="H43" s="5"/>
      <c r="I43" s="5">
        <v>643</v>
      </c>
      <c r="J43" s="5">
        <v>643</v>
      </c>
      <c r="K43" s="5"/>
      <c r="L43" s="5">
        <v>174</v>
      </c>
      <c r="M43" s="5">
        <v>174</v>
      </c>
      <c r="N43" s="5"/>
      <c r="O43" s="5">
        <f t="shared" si="3"/>
        <v>944</v>
      </c>
      <c r="P43" s="5">
        <f t="shared" si="4"/>
        <v>944</v>
      </c>
      <c r="Q43" s="5">
        <f t="shared" si="5"/>
        <v>0</v>
      </c>
      <c r="R43" s="147"/>
      <c r="S43" s="147"/>
      <c r="T43" s="147"/>
      <c r="U43" s="147"/>
      <c r="V43" s="147"/>
    </row>
    <row r="44" spans="1:22" s="3" customFormat="1" ht="15.75">
      <c r="A44" s="7" t="s">
        <v>323</v>
      </c>
      <c r="B44" s="108">
        <v>2</v>
      </c>
      <c r="C44" s="5"/>
      <c r="D44" s="5"/>
      <c r="E44" s="5"/>
      <c r="F44" s="5"/>
      <c r="G44" s="5"/>
      <c r="H44" s="5"/>
      <c r="I44" s="5">
        <v>4980</v>
      </c>
      <c r="J44" s="5">
        <v>4865</v>
      </c>
      <c r="K44" s="5">
        <v>4325</v>
      </c>
      <c r="L44" s="5">
        <v>1345</v>
      </c>
      <c r="M44" s="5">
        <v>1313</v>
      </c>
      <c r="N44" s="5">
        <v>1168</v>
      </c>
      <c r="O44" s="5">
        <f t="shared" si="3"/>
        <v>6325</v>
      </c>
      <c r="P44" s="5">
        <f t="shared" si="4"/>
        <v>6178</v>
      </c>
      <c r="Q44" s="5">
        <f t="shared" si="5"/>
        <v>5493</v>
      </c>
      <c r="R44" s="147"/>
      <c r="S44" s="147"/>
      <c r="T44" s="147"/>
      <c r="U44" s="147"/>
      <c r="V44" s="147"/>
    </row>
    <row r="45" spans="1:22" s="3" customFormat="1" ht="15.75">
      <c r="A45" s="7" t="s">
        <v>644</v>
      </c>
      <c r="B45" s="108">
        <v>2</v>
      </c>
      <c r="C45" s="5"/>
      <c r="D45" s="5"/>
      <c r="E45" s="5"/>
      <c r="F45" s="5"/>
      <c r="G45" s="5"/>
      <c r="H45" s="5"/>
      <c r="I45" s="5"/>
      <c r="J45" s="5"/>
      <c r="K45" s="5"/>
      <c r="L45" s="5">
        <v>1000</v>
      </c>
      <c r="M45" s="5">
        <v>1000</v>
      </c>
      <c r="N45" s="5">
        <v>397</v>
      </c>
      <c r="O45" s="5">
        <f t="shared" si="3"/>
        <v>1000</v>
      </c>
      <c r="P45" s="5">
        <f t="shared" si="4"/>
        <v>1000</v>
      </c>
      <c r="Q45" s="5">
        <f t="shared" si="5"/>
        <v>397</v>
      </c>
      <c r="R45" s="147"/>
      <c r="S45" s="147"/>
      <c r="T45" s="147"/>
      <c r="U45" s="147"/>
      <c r="V45" s="147"/>
    </row>
    <row r="46" spans="1:22" s="3" customFormat="1" ht="15.75">
      <c r="A46" s="7" t="s">
        <v>645</v>
      </c>
      <c r="B46" s="108">
        <v>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>
        <f t="shared" si="3"/>
        <v>0</v>
      </c>
      <c r="P46" s="5">
        <f t="shared" si="4"/>
        <v>0</v>
      </c>
      <c r="Q46" s="5">
        <f t="shared" si="5"/>
        <v>0</v>
      </c>
      <c r="R46" s="147"/>
      <c r="S46" s="147"/>
      <c r="T46" s="147"/>
      <c r="U46" s="147"/>
      <c r="V46" s="147"/>
    </row>
    <row r="47" spans="1:22" s="3" customFormat="1" ht="15.75">
      <c r="A47" s="7" t="s">
        <v>173</v>
      </c>
      <c r="B47" s="108"/>
      <c r="C47" s="5"/>
      <c r="D47" s="5"/>
      <c r="E47" s="5"/>
      <c r="F47" s="5"/>
      <c r="G47" s="5"/>
      <c r="H47" s="5"/>
      <c r="I47" s="5">
        <f>SUM(I48:I50)</f>
        <v>7876</v>
      </c>
      <c r="J47" s="5">
        <f>SUM(J48:J50)</f>
        <v>7031</v>
      </c>
      <c r="K47" s="5">
        <f>SUM(K48:K50)</f>
        <v>4806</v>
      </c>
      <c r="L47" s="5"/>
      <c r="M47" s="5"/>
      <c r="N47" s="5"/>
      <c r="O47" s="5">
        <f t="shared" si="3"/>
        <v>7876</v>
      </c>
      <c r="P47" s="5">
        <f t="shared" si="4"/>
        <v>7031</v>
      </c>
      <c r="Q47" s="5">
        <f t="shared" si="5"/>
        <v>4806</v>
      </c>
      <c r="R47" s="147"/>
      <c r="S47" s="147"/>
      <c r="T47" s="147"/>
      <c r="U47" s="147"/>
      <c r="V47" s="147"/>
    </row>
    <row r="48" spans="1:22" s="3" customFormat="1" ht="15.75">
      <c r="A48" s="96" t="s">
        <v>489</v>
      </c>
      <c r="B48" s="108">
        <v>1</v>
      </c>
      <c r="C48" s="5"/>
      <c r="D48" s="5"/>
      <c r="E48" s="5"/>
      <c r="F48" s="5"/>
      <c r="G48" s="5"/>
      <c r="H48" s="5"/>
      <c r="I48" s="91">
        <f>SUMIF($B$6:$B$47,"1",L$6:L$47)</f>
        <v>0</v>
      </c>
      <c r="J48" s="91">
        <f>SUMIF($B$6:$B$47,"1",M$6:M$47)</f>
        <v>0</v>
      </c>
      <c r="K48" s="91">
        <f>SUMIF($B$6:$B$47,"1",N$6:N$47)</f>
        <v>0</v>
      </c>
      <c r="L48" s="5"/>
      <c r="M48" s="5"/>
      <c r="N48" s="5"/>
      <c r="O48" s="5">
        <f t="shared" si="3"/>
        <v>0</v>
      </c>
      <c r="P48" s="5">
        <f t="shared" si="4"/>
        <v>0</v>
      </c>
      <c r="Q48" s="5">
        <f t="shared" si="5"/>
        <v>0</v>
      </c>
      <c r="R48" s="147"/>
      <c r="S48" s="147"/>
      <c r="T48" s="147"/>
      <c r="U48" s="147"/>
      <c r="V48" s="147"/>
    </row>
    <row r="49" spans="1:22" s="3" customFormat="1" ht="15.75">
      <c r="A49" s="96" t="s">
        <v>289</v>
      </c>
      <c r="B49" s="108">
        <v>2</v>
      </c>
      <c r="C49" s="5"/>
      <c r="D49" s="5"/>
      <c r="E49" s="5"/>
      <c r="F49" s="5"/>
      <c r="G49" s="5"/>
      <c r="H49" s="5"/>
      <c r="I49" s="91">
        <f>SUMIF($B$6:$B$47,"2",L$6:L$47)</f>
        <v>7876</v>
      </c>
      <c r="J49" s="91">
        <f>SUMIF($B$6:$B$47,"2",M$6:M$47)</f>
        <v>7031</v>
      </c>
      <c r="K49" s="91">
        <f>SUMIF($B$6:$B$47,"2",N$6:N$47)</f>
        <v>4806</v>
      </c>
      <c r="L49" s="5"/>
      <c r="M49" s="5"/>
      <c r="N49" s="5"/>
      <c r="O49" s="5">
        <f t="shared" si="3"/>
        <v>7876</v>
      </c>
      <c r="P49" s="5">
        <f t="shared" si="4"/>
        <v>7031</v>
      </c>
      <c r="Q49" s="5">
        <f t="shared" si="5"/>
        <v>4806</v>
      </c>
      <c r="R49" s="147"/>
      <c r="S49" s="147"/>
      <c r="T49" s="147"/>
      <c r="U49" s="147"/>
      <c r="V49" s="147"/>
    </row>
    <row r="50" spans="1:22" s="3" customFormat="1" ht="15.75">
      <c r="A50" s="96" t="s">
        <v>145</v>
      </c>
      <c r="B50" s="108">
        <v>3</v>
      </c>
      <c r="C50" s="5"/>
      <c r="D50" s="5"/>
      <c r="E50" s="5"/>
      <c r="F50" s="5"/>
      <c r="G50" s="5"/>
      <c r="H50" s="5"/>
      <c r="I50" s="91">
        <f>SUMIF($B$6:$B$47,"3",L$6:L$47)</f>
        <v>0</v>
      </c>
      <c r="J50" s="91">
        <f>SUMIF($B$6:$B$47,"3",M$6:M$47)</f>
        <v>0</v>
      </c>
      <c r="K50" s="91">
        <f>SUMIF($B$6:$B$47,"3",N$6:N$47)</f>
        <v>0</v>
      </c>
      <c r="L50" s="5"/>
      <c r="M50" s="5"/>
      <c r="N50" s="5"/>
      <c r="O50" s="5">
        <f t="shared" si="3"/>
        <v>0</v>
      </c>
      <c r="P50" s="5">
        <f t="shared" si="4"/>
        <v>0</v>
      </c>
      <c r="Q50" s="5">
        <f t="shared" si="5"/>
        <v>0</v>
      </c>
      <c r="R50" s="147"/>
      <c r="S50" s="147"/>
      <c r="T50" s="147"/>
      <c r="U50" s="147"/>
      <c r="V50" s="147"/>
    </row>
    <row r="51" spans="1:22" s="3" customFormat="1" ht="15.75">
      <c r="A51" s="8" t="s">
        <v>508</v>
      </c>
      <c r="B51" s="108"/>
      <c r="C51" s="14">
        <f aca="true" t="shared" si="6" ref="C51:N51">SUM(C52:C54)</f>
        <v>38104</v>
      </c>
      <c r="D51" s="14">
        <f t="shared" si="6"/>
        <v>36372</v>
      </c>
      <c r="E51" s="14">
        <f t="shared" si="6"/>
        <v>35662</v>
      </c>
      <c r="F51" s="14">
        <f t="shared" si="6"/>
        <v>7322</v>
      </c>
      <c r="G51" s="14">
        <f t="shared" si="6"/>
        <v>7376</v>
      </c>
      <c r="H51" s="14">
        <f t="shared" si="6"/>
        <v>7099</v>
      </c>
      <c r="I51" s="14">
        <f t="shared" si="6"/>
        <v>33877</v>
      </c>
      <c r="J51" s="14">
        <f t="shared" si="6"/>
        <v>31233</v>
      </c>
      <c r="K51" s="14">
        <f t="shared" si="6"/>
        <v>26486</v>
      </c>
      <c r="L51" s="14">
        <f t="shared" si="6"/>
        <v>0</v>
      </c>
      <c r="M51" s="14">
        <f t="shared" si="6"/>
        <v>0</v>
      </c>
      <c r="N51" s="14">
        <f t="shared" si="6"/>
        <v>0</v>
      </c>
      <c r="O51" s="14">
        <f t="shared" si="3"/>
        <v>79303</v>
      </c>
      <c r="P51" s="14">
        <f t="shared" si="4"/>
        <v>74981</v>
      </c>
      <c r="Q51" s="14">
        <f t="shared" si="5"/>
        <v>69247</v>
      </c>
      <c r="R51" s="147"/>
      <c r="S51" s="147"/>
      <c r="T51" s="147"/>
      <c r="U51" s="147"/>
      <c r="V51" s="147"/>
    </row>
    <row r="52" spans="1:22" s="3" customFormat="1" ht="15.75">
      <c r="A52" s="96" t="s">
        <v>489</v>
      </c>
      <c r="B52" s="108">
        <v>1</v>
      </c>
      <c r="C52" s="91">
        <f aca="true" t="shared" si="7" ref="C52:K52">SUMIF($B$6:$B$51,"1",C$6:C$51)</f>
        <v>0</v>
      </c>
      <c r="D52" s="91">
        <f t="shared" si="7"/>
        <v>0</v>
      </c>
      <c r="E52" s="91">
        <f t="shared" si="7"/>
        <v>0</v>
      </c>
      <c r="F52" s="91">
        <f t="shared" si="7"/>
        <v>0</v>
      </c>
      <c r="G52" s="91">
        <f t="shared" si="7"/>
        <v>0</v>
      </c>
      <c r="H52" s="91">
        <f t="shared" si="7"/>
        <v>0</v>
      </c>
      <c r="I52" s="91">
        <f t="shared" si="7"/>
        <v>0</v>
      </c>
      <c r="J52" s="91">
        <f t="shared" si="7"/>
        <v>0</v>
      </c>
      <c r="K52" s="91">
        <f t="shared" si="7"/>
        <v>0</v>
      </c>
      <c r="L52" s="5"/>
      <c r="M52" s="5"/>
      <c r="N52" s="5"/>
      <c r="O52" s="5">
        <f t="shared" si="3"/>
        <v>0</v>
      </c>
      <c r="P52" s="5">
        <f t="shared" si="4"/>
        <v>0</v>
      </c>
      <c r="Q52" s="5">
        <f t="shared" si="5"/>
        <v>0</v>
      </c>
      <c r="R52" s="147"/>
      <c r="S52" s="147"/>
      <c r="T52" s="147"/>
      <c r="U52" s="147"/>
      <c r="V52" s="147"/>
    </row>
    <row r="53" spans="1:22" s="3" customFormat="1" ht="15.75">
      <c r="A53" s="96" t="s">
        <v>289</v>
      </c>
      <c r="B53" s="108">
        <v>2</v>
      </c>
      <c r="C53" s="91">
        <f aca="true" t="shared" si="8" ref="C53:K53">SUMIF($B$6:$B$51,"2",C$6:C$51)</f>
        <v>37086</v>
      </c>
      <c r="D53" s="91">
        <f t="shared" si="8"/>
        <v>35352</v>
      </c>
      <c r="E53" s="91">
        <f t="shared" si="8"/>
        <v>34654</v>
      </c>
      <c r="F53" s="91">
        <f t="shared" si="8"/>
        <v>7023</v>
      </c>
      <c r="G53" s="91">
        <f t="shared" si="8"/>
        <v>7076</v>
      </c>
      <c r="H53" s="91">
        <f t="shared" si="8"/>
        <v>6805</v>
      </c>
      <c r="I53" s="91">
        <f t="shared" si="8"/>
        <v>33877</v>
      </c>
      <c r="J53" s="91">
        <f t="shared" si="8"/>
        <v>31233</v>
      </c>
      <c r="K53" s="91">
        <f t="shared" si="8"/>
        <v>26486</v>
      </c>
      <c r="L53" s="5"/>
      <c r="M53" s="5"/>
      <c r="N53" s="5"/>
      <c r="O53" s="5">
        <f t="shared" si="3"/>
        <v>77986</v>
      </c>
      <c r="P53" s="5">
        <f t="shared" si="4"/>
        <v>73661</v>
      </c>
      <c r="Q53" s="5">
        <f t="shared" si="5"/>
        <v>67945</v>
      </c>
      <c r="R53" s="147"/>
      <c r="S53" s="147"/>
      <c r="T53" s="147"/>
      <c r="U53" s="147"/>
      <c r="V53" s="147"/>
    </row>
    <row r="54" spans="1:22" s="3" customFormat="1" ht="15.75">
      <c r="A54" s="96" t="s">
        <v>145</v>
      </c>
      <c r="B54" s="108">
        <v>3</v>
      </c>
      <c r="C54" s="91">
        <f aca="true" t="shared" si="9" ref="C54:K54">SUMIF($B$6:$B$51,"3",C$6:C$51)</f>
        <v>1018</v>
      </c>
      <c r="D54" s="91">
        <f t="shared" si="9"/>
        <v>1020</v>
      </c>
      <c r="E54" s="91">
        <f t="shared" si="9"/>
        <v>1008</v>
      </c>
      <c r="F54" s="91">
        <f t="shared" si="9"/>
        <v>299</v>
      </c>
      <c r="G54" s="91">
        <f t="shared" si="9"/>
        <v>300</v>
      </c>
      <c r="H54" s="91">
        <f t="shared" si="9"/>
        <v>294</v>
      </c>
      <c r="I54" s="91">
        <f t="shared" si="9"/>
        <v>0</v>
      </c>
      <c r="J54" s="91">
        <f t="shared" si="9"/>
        <v>0</v>
      </c>
      <c r="K54" s="91">
        <f t="shared" si="9"/>
        <v>0</v>
      </c>
      <c r="L54" s="5"/>
      <c r="M54" s="5"/>
      <c r="N54" s="5"/>
      <c r="O54" s="5">
        <f t="shared" si="3"/>
        <v>1317</v>
      </c>
      <c r="P54" s="5">
        <f t="shared" si="4"/>
        <v>1320</v>
      </c>
      <c r="Q54" s="5">
        <f t="shared" si="5"/>
        <v>1302</v>
      </c>
      <c r="R54" s="147"/>
      <c r="S54" s="147"/>
      <c r="T54" s="147"/>
      <c r="U54" s="147"/>
      <c r="V54" s="147"/>
    </row>
    <row r="66" ht="15.75">
      <c r="C66" s="142"/>
    </row>
  </sheetData>
  <sheetProtection/>
  <mergeCells count="9">
    <mergeCell ref="F4:H4"/>
    <mergeCell ref="I4:K4"/>
    <mergeCell ref="L4:N4"/>
    <mergeCell ref="O4:Q4"/>
    <mergeCell ref="A1:P1"/>
    <mergeCell ref="A2:P2"/>
    <mergeCell ref="A4:A5"/>
    <mergeCell ref="B4:B5"/>
    <mergeCell ref="C4:E4"/>
  </mergeCells>
  <printOptions horizontalCentered="1"/>
  <pageMargins left="0.35433070866141736" right="0.35433070866141736" top="0.35433070866141736" bottom="0.2362204724409449" header="0.31496062992125984" footer="0.2755905511811024"/>
  <pageSetup fitToHeight="1" fitToWidth="1" horizontalDpi="600" verticalDpi="600" orientation="landscape" paperSize="9" scale="59" r:id="rId1"/>
  <headerFooter>
    <oddFooter>&amp;C&amp;P. oldal, összesen: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H186"/>
  <sheetViews>
    <sheetView zoomScalePageLayoutView="0" workbookViewId="0" topLeftCell="A96">
      <selection activeCell="A68" sqref="A68:IV71"/>
    </sheetView>
  </sheetViews>
  <sheetFormatPr defaultColWidth="9.140625" defaultRowHeight="15"/>
  <cols>
    <col min="1" max="1" width="50.8515625" style="123" customWidth="1"/>
    <col min="2" max="2" width="5.7109375" style="16" customWidth="1"/>
    <col min="3" max="3" width="8.140625" style="41" customWidth="1"/>
    <col min="4" max="6" width="7.8515625" style="41" customWidth="1"/>
    <col min="7" max="7" width="9.140625" style="16" customWidth="1"/>
    <col min="8" max="8" width="10.140625" style="16" hidden="1" customWidth="1"/>
    <col min="9" max="16384" width="9.140625" style="16" customWidth="1"/>
  </cols>
  <sheetData>
    <row r="1" spans="1:6" ht="15.75">
      <c r="A1" s="370" t="s">
        <v>475</v>
      </c>
      <c r="B1" s="370"/>
      <c r="C1" s="370"/>
      <c r="D1" s="370"/>
      <c r="E1" s="370"/>
      <c r="F1" s="370"/>
    </row>
    <row r="2" spans="1:6" ht="15.75">
      <c r="A2" s="371" t="s">
        <v>509</v>
      </c>
      <c r="B2" s="371"/>
      <c r="C2" s="371"/>
      <c r="D2" s="371"/>
      <c r="E2" s="371"/>
      <c r="F2" s="371"/>
    </row>
    <row r="3" spans="1:6" ht="15.75">
      <c r="A3" s="121"/>
      <c r="B3" s="46"/>
      <c r="C3" s="46"/>
      <c r="D3" s="46"/>
      <c r="E3" s="46"/>
      <c r="F3" s="46"/>
    </row>
    <row r="4" spans="1:6" s="10" customFormat="1" ht="31.5">
      <c r="A4" s="111" t="s">
        <v>9</v>
      </c>
      <c r="B4" s="17" t="s">
        <v>162</v>
      </c>
      <c r="C4" s="40" t="s">
        <v>4</v>
      </c>
      <c r="D4" s="40" t="s">
        <v>710</v>
      </c>
      <c r="E4" s="40" t="s">
        <v>711</v>
      </c>
      <c r="F4" s="40" t="s">
        <v>728</v>
      </c>
    </row>
    <row r="5" spans="1:6" s="10" customFormat="1" ht="16.5">
      <c r="A5" s="70" t="s">
        <v>95</v>
      </c>
      <c r="B5" s="114"/>
      <c r="C5" s="91"/>
      <c r="D5" s="91"/>
      <c r="E5" s="91"/>
      <c r="F5" s="91"/>
    </row>
    <row r="6" spans="1:6" s="10" customFormat="1" ht="31.5">
      <c r="A6" s="69" t="s">
        <v>325</v>
      </c>
      <c r="B6" s="17"/>
      <c r="C6" s="91"/>
      <c r="D6" s="91"/>
      <c r="E6" s="91"/>
      <c r="F6" s="91"/>
    </row>
    <row r="7" spans="1:6" s="10" customFormat="1" ht="15.75" hidden="1">
      <c r="A7" s="65"/>
      <c r="B7" s="17"/>
      <c r="C7" s="91"/>
      <c r="D7" s="91"/>
      <c r="E7" s="91"/>
      <c r="F7" s="91"/>
    </row>
    <row r="8" spans="1:6" s="10" customFormat="1" ht="15.75" hidden="1">
      <c r="A8" s="65" t="s">
        <v>350</v>
      </c>
      <c r="B8" s="17"/>
      <c r="C8" s="91"/>
      <c r="D8" s="91"/>
      <c r="E8" s="91"/>
      <c r="F8" s="91"/>
    </row>
    <row r="9" spans="1:6" s="10" customFormat="1" ht="15.75" hidden="1">
      <c r="A9" s="65"/>
      <c r="B9" s="17"/>
      <c r="C9" s="91"/>
      <c r="D9" s="91"/>
      <c r="E9" s="91"/>
      <c r="F9" s="91"/>
    </row>
    <row r="10" spans="1:6" s="10" customFormat="1" ht="31.5" hidden="1">
      <c r="A10" s="65" t="s">
        <v>353</v>
      </c>
      <c r="B10" s="17"/>
      <c r="C10" s="91"/>
      <c r="D10" s="91"/>
      <c r="E10" s="91"/>
      <c r="F10" s="91"/>
    </row>
    <row r="11" spans="1:6" s="10" customFormat="1" ht="15.75" hidden="1">
      <c r="A11" s="65"/>
      <c r="B11" s="17"/>
      <c r="C11" s="91"/>
      <c r="D11" s="91"/>
      <c r="E11" s="91"/>
      <c r="F11" s="91"/>
    </row>
    <row r="12" spans="1:6" s="10" customFormat="1" ht="31.5" hidden="1">
      <c r="A12" s="65" t="s">
        <v>352</v>
      </c>
      <c r="B12" s="17"/>
      <c r="C12" s="91"/>
      <c r="D12" s="91"/>
      <c r="E12" s="91"/>
      <c r="F12" s="91"/>
    </row>
    <row r="13" spans="1:6" s="10" customFormat="1" ht="15.75" hidden="1">
      <c r="A13" s="65"/>
      <c r="B13" s="17"/>
      <c r="C13" s="91"/>
      <c r="D13" s="91"/>
      <c r="E13" s="91"/>
      <c r="F13" s="91"/>
    </row>
    <row r="14" spans="1:6" s="10" customFormat="1" ht="31.5" hidden="1">
      <c r="A14" s="65" t="s">
        <v>351</v>
      </c>
      <c r="B14" s="17"/>
      <c r="C14" s="91"/>
      <c r="D14" s="91"/>
      <c r="E14" s="91"/>
      <c r="F14" s="91"/>
    </row>
    <row r="15" spans="1:6" s="10" customFormat="1" ht="15.75" hidden="1">
      <c r="A15" s="96"/>
      <c r="B15" s="109"/>
      <c r="C15" s="91"/>
      <c r="D15" s="91"/>
      <c r="E15" s="91"/>
      <c r="F15" s="91"/>
    </row>
    <row r="16" spans="1:6" s="10" customFormat="1" ht="15.75">
      <c r="A16" s="96" t="s">
        <v>476</v>
      </c>
      <c r="B16" s="109">
        <v>2</v>
      </c>
      <c r="C16" s="91"/>
      <c r="D16" s="91">
        <v>19</v>
      </c>
      <c r="E16" s="91">
        <v>19</v>
      </c>
      <c r="F16" s="159">
        <f>E16/D16*100</f>
        <v>100</v>
      </c>
    </row>
    <row r="17" spans="1:6" s="10" customFormat="1" ht="15.75" hidden="1">
      <c r="A17" s="96" t="s">
        <v>138</v>
      </c>
      <c r="B17" s="109">
        <v>2</v>
      </c>
      <c r="C17" s="91"/>
      <c r="D17" s="91"/>
      <c r="E17" s="91"/>
      <c r="F17" s="159"/>
    </row>
    <row r="18" spans="1:6" s="10" customFormat="1" ht="15.75" hidden="1">
      <c r="A18" s="96" t="s">
        <v>138</v>
      </c>
      <c r="B18" s="109">
        <v>2</v>
      </c>
      <c r="C18" s="91"/>
      <c r="D18" s="91"/>
      <c r="E18" s="91"/>
      <c r="F18" s="159"/>
    </row>
    <row r="19" spans="1:6" s="10" customFormat="1" ht="15.75">
      <c r="A19" s="118" t="s">
        <v>477</v>
      </c>
      <c r="B19" s="109"/>
      <c r="C19" s="91">
        <f>SUM(C16:C18)</f>
        <v>0</v>
      </c>
      <c r="D19" s="91">
        <f>SUM(D16:D18)</f>
        <v>19</v>
      </c>
      <c r="E19" s="91">
        <f>SUM(E16:E18)</f>
        <v>19</v>
      </c>
      <c r="F19" s="159">
        <f>E19/D19*100</f>
        <v>100</v>
      </c>
    </row>
    <row r="20" spans="1:6" s="10" customFormat="1" ht="15.75" hidden="1">
      <c r="A20" s="96" t="s">
        <v>185</v>
      </c>
      <c r="B20" s="109">
        <v>2</v>
      </c>
      <c r="C20" s="91"/>
      <c r="D20" s="91"/>
      <c r="E20" s="91"/>
      <c r="F20" s="159"/>
    </row>
    <row r="21" spans="1:6" s="10" customFormat="1" ht="15.75" hidden="1">
      <c r="A21" s="96" t="s">
        <v>138</v>
      </c>
      <c r="B21" s="109"/>
      <c r="C21" s="91"/>
      <c r="D21" s="91"/>
      <c r="E21" s="91"/>
      <c r="F21" s="159"/>
    </row>
    <row r="22" spans="1:6" s="10" customFormat="1" ht="15.75" hidden="1">
      <c r="A22" s="118" t="s">
        <v>187</v>
      </c>
      <c r="B22" s="109"/>
      <c r="C22" s="91">
        <f>SUM(C20:C21)</f>
        <v>0</v>
      </c>
      <c r="D22" s="91">
        <f>SUM(D20:D21)</f>
        <v>0</v>
      </c>
      <c r="E22" s="91">
        <f>SUM(E20:E21)</f>
        <v>0</v>
      </c>
      <c r="F22" s="159"/>
    </row>
    <row r="23" spans="1:6" s="10" customFormat="1" ht="15.75" hidden="1">
      <c r="A23" s="65"/>
      <c r="B23" s="17"/>
      <c r="C23" s="91"/>
      <c r="D23" s="91"/>
      <c r="E23" s="91"/>
      <c r="F23" s="159"/>
    </row>
    <row r="24" spans="1:6" s="10" customFormat="1" ht="15.75" hidden="1">
      <c r="A24" s="65"/>
      <c r="B24" s="17"/>
      <c r="C24" s="91"/>
      <c r="D24" s="91"/>
      <c r="E24" s="91"/>
      <c r="F24" s="159"/>
    </row>
    <row r="25" spans="1:6" s="10" customFormat="1" ht="31.5">
      <c r="A25" s="119" t="s">
        <v>356</v>
      </c>
      <c r="B25" s="17"/>
      <c r="C25" s="91">
        <f>C19+C22</f>
        <v>0</v>
      </c>
      <c r="D25" s="91">
        <f>D19+D22</f>
        <v>19</v>
      </c>
      <c r="E25" s="91">
        <f>E19+E22</f>
        <v>19</v>
      </c>
      <c r="F25" s="159">
        <f>E25/D25*100</f>
        <v>100</v>
      </c>
    </row>
    <row r="26" spans="1:6" s="10" customFormat="1" ht="31.5">
      <c r="A26" s="44" t="s">
        <v>325</v>
      </c>
      <c r="B26" s="111"/>
      <c r="C26" s="93">
        <f>SUM(C27:C27:C29)</f>
        <v>0</v>
      </c>
      <c r="D26" s="93">
        <f>SUM(D27:D27:D29)</f>
        <v>19</v>
      </c>
      <c r="E26" s="93">
        <f>SUM(E27:E27:E29)</f>
        <v>19</v>
      </c>
      <c r="F26" s="159">
        <f>E26/D26*100</f>
        <v>100</v>
      </c>
    </row>
    <row r="27" spans="1:6" s="10" customFormat="1" ht="15.75">
      <c r="A27" s="96" t="s">
        <v>489</v>
      </c>
      <c r="B27" s="109">
        <v>1</v>
      </c>
      <c r="C27" s="91">
        <f>SUMIF($B$6:$B$26,"1",C$6:C$26)</f>
        <v>0</v>
      </c>
      <c r="D27" s="91">
        <f>SUMIF($B$6:$B$26,"1",D$6:D$26)</f>
        <v>0</v>
      </c>
      <c r="E27" s="91">
        <f>SUMIF($B$6:$B$26,"1",E$6:E$26)</f>
        <v>0</v>
      </c>
      <c r="F27" s="159"/>
    </row>
    <row r="28" spans="1:6" s="10" customFormat="1" ht="15.75">
      <c r="A28" s="96" t="s">
        <v>289</v>
      </c>
      <c r="B28" s="109">
        <v>2</v>
      </c>
      <c r="C28" s="91">
        <f>SUMIF($B$6:$B$26,"2",C$6:C$26)</f>
        <v>0</v>
      </c>
      <c r="D28" s="91">
        <f>SUMIF($B$6:$B$26,"2",D$6:D$26)</f>
        <v>19</v>
      </c>
      <c r="E28" s="91">
        <f>SUMIF($B$6:$B$26,"2",E$6:E$26)</f>
        <v>19</v>
      </c>
      <c r="F28" s="159">
        <f>E28/D28*100</f>
        <v>100</v>
      </c>
    </row>
    <row r="29" spans="1:6" s="10" customFormat="1" ht="15.75">
      <c r="A29" s="96" t="s">
        <v>145</v>
      </c>
      <c r="B29" s="109">
        <v>3</v>
      </c>
      <c r="C29" s="91">
        <f>SUMIF($B$6:$B$26,"3",C$6:C$26)</f>
        <v>0</v>
      </c>
      <c r="D29" s="91">
        <f>SUMIF($B$6:$B$26,"3",D$6:D$26)</f>
        <v>0</v>
      </c>
      <c r="E29" s="91">
        <f>SUMIF($B$6:$B$26,"3",E$6:E$26)</f>
        <v>0</v>
      </c>
      <c r="F29" s="159"/>
    </row>
    <row r="30" spans="1:6" s="10" customFormat="1" ht="31.5" hidden="1">
      <c r="A30" s="69" t="s">
        <v>357</v>
      </c>
      <c r="B30" s="17"/>
      <c r="C30" s="93"/>
      <c r="D30" s="93"/>
      <c r="E30" s="93"/>
      <c r="F30" s="159"/>
    </row>
    <row r="31" spans="1:6" s="10" customFormat="1" ht="15.75" hidden="1">
      <c r="A31" s="118" t="s">
        <v>359</v>
      </c>
      <c r="B31" s="17"/>
      <c r="C31" s="91">
        <v>0</v>
      </c>
      <c r="D31" s="91">
        <v>0</v>
      </c>
      <c r="E31" s="91">
        <v>0</v>
      </c>
      <c r="F31" s="159"/>
    </row>
    <row r="32" spans="1:6" s="10" customFormat="1" ht="15.75" hidden="1">
      <c r="A32" s="96" t="s">
        <v>360</v>
      </c>
      <c r="B32" s="17"/>
      <c r="C32" s="91"/>
      <c r="D32" s="91"/>
      <c r="E32" s="91"/>
      <c r="F32" s="159"/>
    </row>
    <row r="33" spans="1:6" s="10" customFormat="1" ht="15.75" hidden="1">
      <c r="A33" s="118" t="s">
        <v>361</v>
      </c>
      <c r="B33" s="17"/>
      <c r="C33" s="91">
        <f>SUM(C32:C32)</f>
        <v>0</v>
      </c>
      <c r="D33" s="91">
        <f>SUM(D32:D32)</f>
        <v>0</v>
      </c>
      <c r="E33" s="91">
        <f>SUM(E32:E32)</f>
        <v>0</v>
      </c>
      <c r="F33" s="159"/>
    </row>
    <row r="34" spans="1:6" s="10" customFormat="1" ht="15.75" hidden="1">
      <c r="A34" s="119" t="s">
        <v>362</v>
      </c>
      <c r="B34" s="17"/>
      <c r="C34" s="91">
        <f>C31+C33</f>
        <v>0</v>
      </c>
      <c r="D34" s="91">
        <f>D31+D33</f>
        <v>0</v>
      </c>
      <c r="E34" s="91">
        <f>E31+E33</f>
        <v>0</v>
      </c>
      <c r="F34" s="159"/>
    </row>
    <row r="35" spans="1:6" s="10" customFormat="1" ht="15.75" hidden="1">
      <c r="A35" s="65"/>
      <c r="B35" s="17"/>
      <c r="C35" s="91"/>
      <c r="D35" s="91"/>
      <c r="E35" s="91"/>
      <c r="F35" s="159"/>
    </row>
    <row r="36" spans="1:6" s="10" customFormat="1" ht="31.5" hidden="1">
      <c r="A36" s="65" t="s">
        <v>363</v>
      </c>
      <c r="B36" s="17"/>
      <c r="C36" s="91"/>
      <c r="D36" s="91"/>
      <c r="E36" s="91"/>
      <c r="F36" s="159"/>
    </row>
    <row r="37" spans="1:6" s="10" customFormat="1" ht="15.75" hidden="1">
      <c r="A37" s="65"/>
      <c r="B37" s="17"/>
      <c r="C37" s="91"/>
      <c r="D37" s="91"/>
      <c r="E37" s="91"/>
      <c r="F37" s="159"/>
    </row>
    <row r="38" spans="1:6" s="10" customFormat="1" ht="31.5" hidden="1">
      <c r="A38" s="65" t="s">
        <v>364</v>
      </c>
      <c r="B38" s="17"/>
      <c r="C38" s="91"/>
      <c r="D38" s="91"/>
      <c r="E38" s="91"/>
      <c r="F38" s="159"/>
    </row>
    <row r="39" spans="1:6" s="10" customFormat="1" ht="15.75" hidden="1">
      <c r="A39" s="65"/>
      <c r="B39" s="17"/>
      <c r="C39" s="91"/>
      <c r="D39" s="91"/>
      <c r="E39" s="91"/>
      <c r="F39" s="159"/>
    </row>
    <row r="40" spans="1:6" s="10" customFormat="1" ht="31.5" hidden="1">
      <c r="A40" s="65" t="s">
        <v>365</v>
      </c>
      <c r="B40" s="17"/>
      <c r="C40" s="91"/>
      <c r="D40" s="91"/>
      <c r="E40" s="91"/>
      <c r="F40" s="159"/>
    </row>
    <row r="41" spans="1:6" s="10" customFormat="1" ht="15.75" hidden="1">
      <c r="A41" s="65"/>
      <c r="B41" s="17"/>
      <c r="C41" s="91"/>
      <c r="D41" s="91"/>
      <c r="E41" s="91"/>
      <c r="F41" s="159"/>
    </row>
    <row r="42" spans="1:6" s="10" customFormat="1" ht="31.5" hidden="1">
      <c r="A42" s="65" t="s">
        <v>366</v>
      </c>
      <c r="B42" s="17"/>
      <c r="C42" s="91"/>
      <c r="D42" s="91"/>
      <c r="E42" s="91"/>
      <c r="F42" s="159"/>
    </row>
    <row r="43" spans="1:6" s="10" customFormat="1" ht="31.5" hidden="1">
      <c r="A43" s="44" t="s">
        <v>357</v>
      </c>
      <c r="B43" s="111"/>
      <c r="C43" s="93">
        <f>SUM(C44:C44:C46)</f>
        <v>0</v>
      </c>
      <c r="D43" s="93">
        <f>SUM(D44:D44:D46)</f>
        <v>0</v>
      </c>
      <c r="E43" s="93">
        <f>SUM(E44:E44:E46)</f>
        <v>0</v>
      </c>
      <c r="F43" s="159"/>
    </row>
    <row r="44" spans="1:6" s="10" customFormat="1" ht="15.75" hidden="1">
      <c r="A44" s="96" t="s">
        <v>489</v>
      </c>
      <c r="B44" s="109">
        <v>1</v>
      </c>
      <c r="C44" s="91">
        <f>SUMIF($B$30:$B$43,"1",C$30:C$43)</f>
        <v>0</v>
      </c>
      <c r="D44" s="91">
        <f>SUMIF($B$30:$B$43,"1",D$30:D$43)</f>
        <v>0</v>
      </c>
      <c r="E44" s="91">
        <f>SUMIF($B$30:$B$43,"1",E$30:E$43)</f>
        <v>0</v>
      </c>
      <c r="F44" s="159"/>
    </row>
    <row r="45" spans="1:6" s="10" customFormat="1" ht="15.75" hidden="1">
      <c r="A45" s="96" t="s">
        <v>289</v>
      </c>
      <c r="B45" s="109">
        <v>2</v>
      </c>
      <c r="C45" s="91">
        <f>SUMIF($B$30:$B$43,"2",C$30:C$43)</f>
        <v>0</v>
      </c>
      <c r="D45" s="91">
        <f>SUMIF($B$30:$B$43,"2",D$30:D$43)</f>
        <v>0</v>
      </c>
      <c r="E45" s="91">
        <f>SUMIF($B$30:$B$43,"2",E$30:E$43)</f>
        <v>0</v>
      </c>
      <c r="F45" s="159"/>
    </row>
    <row r="46" spans="1:6" s="10" customFormat="1" ht="15.75" hidden="1">
      <c r="A46" s="96" t="s">
        <v>145</v>
      </c>
      <c r="B46" s="109">
        <v>3</v>
      </c>
      <c r="C46" s="91">
        <f>SUMIF($B$30:$B$43,"3",C$30:C$43)</f>
        <v>0</v>
      </c>
      <c r="D46" s="91">
        <f>SUMIF($B$30:$B$43,"3",D$30:D$43)</f>
        <v>0</v>
      </c>
      <c r="E46" s="91">
        <f>SUMIF($B$30:$B$43,"3",E$30:E$43)</f>
        <v>0</v>
      </c>
      <c r="F46" s="159"/>
    </row>
    <row r="47" spans="1:6" s="10" customFormat="1" ht="15.75" hidden="1">
      <c r="A47" s="69" t="s">
        <v>368</v>
      </c>
      <c r="B47" s="17"/>
      <c r="C47" s="93"/>
      <c r="D47" s="93"/>
      <c r="E47" s="93"/>
      <c r="F47" s="159"/>
    </row>
    <row r="48" spans="1:6" s="10" customFormat="1" ht="15.75" hidden="1">
      <c r="A48" s="65" t="s">
        <v>369</v>
      </c>
      <c r="B48" s="17"/>
      <c r="C48" s="91">
        <v>0</v>
      </c>
      <c r="D48" s="91">
        <v>0</v>
      </c>
      <c r="E48" s="91">
        <v>0</v>
      </c>
      <c r="F48" s="159"/>
    </row>
    <row r="49" spans="1:6" s="10" customFormat="1" ht="15.75" hidden="1">
      <c r="A49" s="65" t="s">
        <v>371</v>
      </c>
      <c r="B49" s="17"/>
      <c r="C49" s="91">
        <v>0</v>
      </c>
      <c r="D49" s="91">
        <v>0</v>
      </c>
      <c r="E49" s="91">
        <v>0</v>
      </c>
      <c r="F49" s="159"/>
    </row>
    <row r="50" spans="1:6" s="10" customFormat="1" ht="15.75" hidden="1">
      <c r="A50" s="65" t="s">
        <v>374</v>
      </c>
      <c r="B50" s="17"/>
      <c r="C50" s="91">
        <v>0</v>
      </c>
      <c r="D50" s="91">
        <v>0</v>
      </c>
      <c r="E50" s="91">
        <v>0</v>
      </c>
      <c r="F50" s="159"/>
    </row>
    <row r="51" spans="1:6" s="10" customFormat="1" ht="15.75" hidden="1">
      <c r="A51" s="65" t="s">
        <v>378</v>
      </c>
      <c r="B51" s="17"/>
      <c r="C51" s="91">
        <v>0</v>
      </c>
      <c r="D51" s="91">
        <v>0</v>
      </c>
      <c r="E51" s="91">
        <v>0</v>
      </c>
      <c r="F51" s="159"/>
    </row>
    <row r="52" spans="1:6" s="10" customFormat="1" ht="15.75" hidden="1">
      <c r="A52" s="65" t="s">
        <v>381</v>
      </c>
      <c r="B52" s="17"/>
      <c r="C52" s="91">
        <v>0</v>
      </c>
      <c r="D52" s="91">
        <v>0</v>
      </c>
      <c r="E52" s="91">
        <v>0</v>
      </c>
      <c r="F52" s="159"/>
    </row>
    <row r="53" spans="1:6" s="10" customFormat="1" ht="15.75" hidden="1">
      <c r="A53" s="96" t="s">
        <v>382</v>
      </c>
      <c r="B53" s="17">
        <v>2</v>
      </c>
      <c r="C53" s="91"/>
      <c r="D53" s="91"/>
      <c r="E53" s="91"/>
      <c r="F53" s="159"/>
    </row>
    <row r="54" spans="1:6" s="10" customFormat="1" ht="31.5" hidden="1">
      <c r="A54" s="96" t="s">
        <v>387</v>
      </c>
      <c r="B54" s="17"/>
      <c r="C54" s="91"/>
      <c r="D54" s="91"/>
      <c r="E54" s="91"/>
      <c r="F54" s="159"/>
    </row>
    <row r="55" spans="1:6" s="10" customFormat="1" ht="15.75" hidden="1">
      <c r="A55" s="119" t="s">
        <v>388</v>
      </c>
      <c r="B55" s="17"/>
      <c r="C55" s="91">
        <f>SUM(C53:C53)+C54</f>
        <v>0</v>
      </c>
      <c r="D55" s="91">
        <f>SUM(D53:D53)+D54</f>
        <v>0</v>
      </c>
      <c r="E55" s="91">
        <f>SUM(E53:E53)+E54</f>
        <v>0</v>
      </c>
      <c r="F55" s="159"/>
    </row>
    <row r="56" spans="1:6" s="10" customFormat="1" ht="15.75" hidden="1">
      <c r="A56" s="44" t="s">
        <v>368</v>
      </c>
      <c r="B56" s="111"/>
      <c r="C56" s="93">
        <f>SUM(C57:C57:C59)</f>
        <v>0</v>
      </c>
      <c r="D56" s="93">
        <f>SUM(D57:D57:D59)</f>
        <v>0</v>
      </c>
      <c r="E56" s="93">
        <f>SUM(E57:E57:E59)</f>
        <v>0</v>
      </c>
      <c r="F56" s="159"/>
    </row>
    <row r="57" spans="1:6" s="10" customFormat="1" ht="15.75" hidden="1">
      <c r="A57" s="96" t="s">
        <v>489</v>
      </c>
      <c r="B57" s="109">
        <v>1</v>
      </c>
      <c r="C57" s="91">
        <f>SUMIF($B$47:$B$56,"1",C$47:C$56)</f>
        <v>0</v>
      </c>
      <c r="D57" s="91">
        <f>SUMIF($B$47:$B$56,"1",D$47:D$56)</f>
        <v>0</v>
      </c>
      <c r="E57" s="91">
        <f>SUMIF($B$47:$B$56,"1",E$47:E$56)</f>
        <v>0</v>
      </c>
      <c r="F57" s="159"/>
    </row>
    <row r="58" spans="1:6" s="10" customFormat="1" ht="15.75" hidden="1">
      <c r="A58" s="96" t="s">
        <v>289</v>
      </c>
      <c r="B58" s="109">
        <v>2</v>
      </c>
      <c r="C58" s="91">
        <f>SUMIF($B$47:$B$56,"2",C$47:C$56)</f>
        <v>0</v>
      </c>
      <c r="D58" s="91">
        <f>SUMIF($B$47:$B$56,"2",D$47:D$56)</f>
        <v>0</v>
      </c>
      <c r="E58" s="91">
        <f>SUMIF($B$47:$B$56,"2",E$47:E$56)</f>
        <v>0</v>
      </c>
      <c r="F58" s="159"/>
    </row>
    <row r="59" spans="1:6" s="10" customFormat="1" ht="15.75" hidden="1">
      <c r="A59" s="96" t="s">
        <v>145</v>
      </c>
      <c r="B59" s="109">
        <v>3</v>
      </c>
      <c r="C59" s="91">
        <f>SUMIF($B$47:$B$56,"3",C$47:C$56)</f>
        <v>0</v>
      </c>
      <c r="D59" s="91">
        <f>SUMIF($B$47:$B$56,"3",D$47:D$56)</f>
        <v>0</v>
      </c>
      <c r="E59" s="91">
        <f>SUMIF($B$47:$B$56,"3",E$47:E$56)</f>
        <v>0</v>
      </c>
      <c r="F59" s="159"/>
    </row>
    <row r="60" spans="1:6" s="10" customFormat="1" ht="15.75">
      <c r="A60" s="69" t="s">
        <v>393</v>
      </c>
      <c r="B60" s="17"/>
      <c r="C60" s="93"/>
      <c r="D60" s="93"/>
      <c r="E60" s="93"/>
      <c r="F60" s="159"/>
    </row>
    <row r="61" spans="1:6" ht="15.75" hidden="1">
      <c r="A61" s="151"/>
      <c r="B61" s="152"/>
      <c r="C61" s="153"/>
      <c r="D61" s="153"/>
      <c r="E61" s="153"/>
      <c r="F61" s="159"/>
    </row>
    <row r="62" spans="1:6" s="10" customFormat="1" ht="15.75" hidden="1">
      <c r="A62" s="96" t="s">
        <v>137</v>
      </c>
      <c r="B62" s="17"/>
      <c r="C62" s="93"/>
      <c r="D62" s="93"/>
      <c r="E62" s="93"/>
      <c r="F62" s="159"/>
    </row>
    <row r="63" spans="1:6" s="10" customFormat="1" ht="15.75" hidden="1">
      <c r="A63" s="118" t="s">
        <v>389</v>
      </c>
      <c r="B63" s="17"/>
      <c r="C63" s="91">
        <f>SUM(C61:C62)</f>
        <v>0</v>
      </c>
      <c r="D63" s="91">
        <f>SUM(D61:D62)</f>
        <v>0</v>
      </c>
      <c r="E63" s="91">
        <f>SUM(E61:E62)</f>
        <v>0</v>
      </c>
      <c r="F63" s="159"/>
    </row>
    <row r="64" spans="1:6" s="10" customFormat="1" ht="15.75" hidden="1">
      <c r="A64" s="96" t="s">
        <v>390</v>
      </c>
      <c r="B64" s="17">
        <v>2</v>
      </c>
      <c r="C64" s="91"/>
      <c r="D64" s="91"/>
      <c r="E64" s="91"/>
      <c r="F64" s="159"/>
    </row>
    <row r="65" spans="1:6" s="10" customFormat="1" ht="15.75">
      <c r="A65" s="96" t="s">
        <v>609</v>
      </c>
      <c r="B65" s="17">
        <v>2</v>
      </c>
      <c r="C65" s="91">
        <v>60</v>
      </c>
      <c r="D65" s="91">
        <v>127</v>
      </c>
      <c r="E65" s="91">
        <v>127</v>
      </c>
      <c r="F65" s="159">
        <f>E65/D65*100</f>
        <v>100</v>
      </c>
    </row>
    <row r="66" spans="1:6" s="10" customFormat="1" ht="15.75" hidden="1">
      <c r="A66" s="96" t="s">
        <v>137</v>
      </c>
      <c r="B66" s="17"/>
      <c r="C66" s="91"/>
      <c r="D66" s="91"/>
      <c r="E66" s="91"/>
      <c r="F66" s="159"/>
    </row>
    <row r="67" spans="1:6" s="10" customFormat="1" ht="15.75">
      <c r="A67" s="119" t="s">
        <v>392</v>
      </c>
      <c r="B67" s="17"/>
      <c r="C67" s="91">
        <f>SUM(C64:C66)</f>
        <v>60</v>
      </c>
      <c r="D67" s="91">
        <f>SUM(D64:D66)</f>
        <v>127</v>
      </c>
      <c r="E67" s="91">
        <f>SUM(E64:E66)</f>
        <v>127</v>
      </c>
      <c r="F67" s="159">
        <f>E67/D67*100</f>
        <v>100</v>
      </c>
    </row>
    <row r="68" spans="1:6" s="10" customFormat="1" ht="15.75" hidden="1">
      <c r="A68" s="96" t="s">
        <v>138</v>
      </c>
      <c r="B68" s="17"/>
      <c r="C68" s="91"/>
      <c r="D68" s="91"/>
      <c r="E68" s="91"/>
      <c r="F68" s="159"/>
    </row>
    <row r="69" spans="1:6" s="10" customFormat="1" ht="15.75" hidden="1">
      <c r="A69" s="96" t="s">
        <v>138</v>
      </c>
      <c r="B69" s="17"/>
      <c r="C69" s="91"/>
      <c r="D69" s="91"/>
      <c r="E69" s="91"/>
      <c r="F69" s="159"/>
    </row>
    <row r="70" spans="1:6" s="10" customFormat="1" ht="15.75" hidden="1">
      <c r="A70" s="118" t="s">
        <v>394</v>
      </c>
      <c r="B70" s="17"/>
      <c r="C70" s="91">
        <f>SUM(C68:C69)</f>
        <v>0</v>
      </c>
      <c r="D70" s="91">
        <f>SUM(D68:D69)</f>
        <v>0</v>
      </c>
      <c r="E70" s="91">
        <f>SUM(E68:E69)</f>
        <v>0</v>
      </c>
      <c r="F70" s="159"/>
    </row>
    <row r="71" spans="1:6" s="10" customFormat="1" ht="15.75" hidden="1">
      <c r="A71" s="96" t="s">
        <v>138</v>
      </c>
      <c r="B71" s="17"/>
      <c r="C71" s="91"/>
      <c r="D71" s="91"/>
      <c r="E71" s="91"/>
      <c r="F71" s="159"/>
    </row>
    <row r="72" spans="1:6" s="10" customFormat="1" ht="15.75">
      <c r="A72" s="96" t="s">
        <v>610</v>
      </c>
      <c r="B72" s="17">
        <v>2</v>
      </c>
      <c r="C72" s="91">
        <v>10</v>
      </c>
      <c r="D72" s="91">
        <v>10</v>
      </c>
      <c r="E72" s="91">
        <v>3</v>
      </c>
      <c r="F72" s="159">
        <f aca="true" t="shared" si="0" ref="F72:F90">E72/D72*100</f>
        <v>30</v>
      </c>
    </row>
    <row r="73" spans="1:6" s="10" customFormat="1" ht="15.75">
      <c r="A73" s="118" t="s">
        <v>395</v>
      </c>
      <c r="B73" s="17"/>
      <c r="C73" s="91">
        <f>SUM(C71:C72)</f>
        <v>10</v>
      </c>
      <c r="D73" s="91">
        <f>SUM(D71:D72)</f>
        <v>10</v>
      </c>
      <c r="E73" s="91">
        <f>SUM(E71:E72)</f>
        <v>3</v>
      </c>
      <c r="F73" s="159">
        <f t="shared" si="0"/>
        <v>30</v>
      </c>
    </row>
    <row r="74" spans="1:6" s="10" customFormat="1" ht="31.5">
      <c r="A74" s="65" t="s">
        <v>396</v>
      </c>
      <c r="B74" s="17"/>
      <c r="C74" s="91">
        <f>C70+C73</f>
        <v>10</v>
      </c>
      <c r="D74" s="91">
        <f>D70+D73</f>
        <v>10</v>
      </c>
      <c r="E74" s="91">
        <f>E70+E73</f>
        <v>3</v>
      </c>
      <c r="F74" s="159">
        <f t="shared" si="0"/>
        <v>30</v>
      </c>
    </row>
    <row r="75" spans="1:6" s="10" customFormat="1" ht="15.75" hidden="1">
      <c r="A75" s="96" t="s">
        <v>138</v>
      </c>
      <c r="B75" s="17">
        <v>2</v>
      </c>
      <c r="C75" s="91"/>
      <c r="D75" s="91"/>
      <c r="E75" s="91"/>
      <c r="F75" s="159" t="e">
        <f t="shared" si="0"/>
        <v>#DIV/0!</v>
      </c>
    </row>
    <row r="76" spans="1:6" s="10" customFormat="1" ht="15.75" hidden="1">
      <c r="A76" s="96" t="s">
        <v>138</v>
      </c>
      <c r="B76" s="17">
        <v>2</v>
      </c>
      <c r="C76" s="91"/>
      <c r="D76" s="91"/>
      <c r="E76" s="91"/>
      <c r="F76" s="159" t="e">
        <f t="shared" si="0"/>
        <v>#DIV/0!</v>
      </c>
    </row>
    <row r="77" spans="1:6" s="10" customFormat="1" ht="15.75" hidden="1">
      <c r="A77" s="65" t="s">
        <v>404</v>
      </c>
      <c r="B77" s="17"/>
      <c r="C77" s="91">
        <f>SUM(C75:C76)</f>
        <v>0</v>
      </c>
      <c r="D77" s="91">
        <f>SUM(D75:D76)</f>
        <v>0</v>
      </c>
      <c r="E77" s="91">
        <f>SUM(E75:E76)</f>
        <v>0</v>
      </c>
      <c r="F77" s="159" t="e">
        <f t="shared" si="0"/>
        <v>#DIV/0!</v>
      </c>
    </row>
    <row r="78" spans="1:6" s="10" customFormat="1" ht="15.75" hidden="1">
      <c r="A78" s="119" t="s">
        <v>407</v>
      </c>
      <c r="B78" s="17"/>
      <c r="C78" s="91">
        <v>0</v>
      </c>
      <c r="D78" s="91">
        <v>0</v>
      </c>
      <c r="E78" s="91">
        <v>0</v>
      </c>
      <c r="F78" s="159" t="e">
        <f t="shared" si="0"/>
        <v>#DIV/0!</v>
      </c>
    </row>
    <row r="79" spans="1:6" s="10" customFormat="1" ht="15.75" hidden="1">
      <c r="A79" s="65" t="s">
        <v>408</v>
      </c>
      <c r="B79" s="17"/>
      <c r="C79" s="91"/>
      <c r="D79" s="91"/>
      <c r="E79" s="91"/>
      <c r="F79" s="159" t="e">
        <f t="shared" si="0"/>
        <v>#DIV/0!</v>
      </c>
    </row>
    <row r="80" spans="1:6" s="10" customFormat="1" ht="15.75" hidden="1">
      <c r="A80" s="65" t="s">
        <v>409</v>
      </c>
      <c r="B80" s="17"/>
      <c r="C80" s="91"/>
      <c r="D80" s="91"/>
      <c r="E80" s="91"/>
      <c r="F80" s="159" t="e">
        <f t="shared" si="0"/>
        <v>#DIV/0!</v>
      </c>
    </row>
    <row r="81" spans="1:6" s="10" customFormat="1" ht="15.75" hidden="1">
      <c r="A81" s="96" t="s">
        <v>410</v>
      </c>
      <c r="B81" s="17">
        <v>2</v>
      </c>
      <c r="C81" s="91"/>
      <c r="D81" s="91"/>
      <c r="E81" s="91"/>
      <c r="F81" s="159" t="e">
        <f t="shared" si="0"/>
        <v>#DIV/0!</v>
      </c>
    </row>
    <row r="82" spans="1:6" s="10" customFormat="1" ht="15.75" hidden="1">
      <c r="A82" s="96" t="s">
        <v>411</v>
      </c>
      <c r="B82" s="17">
        <v>2</v>
      </c>
      <c r="C82" s="91"/>
      <c r="D82" s="91"/>
      <c r="E82" s="91"/>
      <c r="F82" s="159" t="e">
        <f t="shared" si="0"/>
        <v>#DIV/0!</v>
      </c>
    </row>
    <row r="83" spans="1:6" s="10" customFormat="1" ht="15.75" hidden="1">
      <c r="A83" s="96" t="s">
        <v>412</v>
      </c>
      <c r="B83" s="17">
        <v>2</v>
      </c>
      <c r="C83" s="91"/>
      <c r="D83" s="91"/>
      <c r="E83" s="91"/>
      <c r="F83" s="159" t="e">
        <f t="shared" si="0"/>
        <v>#DIV/0!</v>
      </c>
    </row>
    <row r="84" spans="1:6" s="10" customFormat="1" ht="15.75">
      <c r="A84" s="96" t="s">
        <v>413</v>
      </c>
      <c r="B84" s="17">
        <v>2</v>
      </c>
      <c r="C84" s="91">
        <v>1</v>
      </c>
      <c r="D84" s="91">
        <v>1</v>
      </c>
      <c r="E84" s="91">
        <v>1</v>
      </c>
      <c r="F84" s="159">
        <f t="shared" si="0"/>
        <v>100</v>
      </c>
    </row>
    <row r="85" spans="1:6" s="10" customFormat="1" ht="15.75">
      <c r="A85" s="65" t="s">
        <v>414</v>
      </c>
      <c r="B85" s="17"/>
      <c r="C85" s="91">
        <f>SUM(C81:C84)</f>
        <v>1</v>
      </c>
      <c r="D85" s="91">
        <f>SUM(D81:D84)</f>
        <v>1</v>
      </c>
      <c r="E85" s="91">
        <f>SUM(E81:E84)</f>
        <v>1</v>
      </c>
      <c r="F85" s="159">
        <f t="shared" si="0"/>
        <v>100</v>
      </c>
    </row>
    <row r="86" spans="1:6" s="10" customFormat="1" ht="15.75" hidden="1">
      <c r="A86" s="96" t="s">
        <v>418</v>
      </c>
      <c r="B86" s="17">
        <v>2</v>
      </c>
      <c r="C86" s="91"/>
      <c r="D86" s="91"/>
      <c r="E86" s="91"/>
      <c r="F86" s="159" t="e">
        <f t="shared" si="0"/>
        <v>#DIV/0!</v>
      </c>
    </row>
    <row r="87" spans="1:6" s="10" customFormat="1" ht="15.75" hidden="1">
      <c r="A87" s="65" t="s">
        <v>419</v>
      </c>
      <c r="B87" s="115"/>
      <c r="C87" s="91">
        <f>SUM(C86:C86)</f>
        <v>0</v>
      </c>
      <c r="D87" s="91">
        <f>SUM(D86:D86)</f>
        <v>0</v>
      </c>
      <c r="E87" s="91">
        <f>SUM(E86:E86)</f>
        <v>0</v>
      </c>
      <c r="F87" s="159" t="e">
        <f t="shared" si="0"/>
        <v>#DIV/0!</v>
      </c>
    </row>
    <row r="88" spans="1:6" s="10" customFormat="1" ht="15.75" hidden="1">
      <c r="A88" s="96" t="s">
        <v>546</v>
      </c>
      <c r="B88" s="115">
        <v>2</v>
      </c>
      <c r="C88" s="91"/>
      <c r="D88" s="91"/>
      <c r="E88" s="91"/>
      <c r="F88" s="159" t="e">
        <f t="shared" si="0"/>
        <v>#DIV/0!</v>
      </c>
    </row>
    <row r="89" spans="1:6" s="10" customFormat="1" ht="63" hidden="1">
      <c r="A89" s="96" t="s">
        <v>420</v>
      </c>
      <c r="B89" s="115"/>
      <c r="C89" s="91"/>
      <c r="D89" s="91"/>
      <c r="E89" s="91"/>
      <c r="F89" s="159" t="e">
        <f t="shared" si="0"/>
        <v>#DIV/0!</v>
      </c>
    </row>
    <row r="90" spans="1:6" s="10" customFormat="1" ht="47.25">
      <c r="A90" s="96" t="s">
        <v>422</v>
      </c>
      <c r="B90" s="115">
        <v>2</v>
      </c>
      <c r="C90" s="91">
        <v>50</v>
      </c>
      <c r="D90" s="91">
        <v>80</v>
      </c>
      <c r="E90" s="91">
        <v>90</v>
      </c>
      <c r="F90" s="159">
        <f t="shared" si="0"/>
        <v>112.5</v>
      </c>
    </row>
    <row r="91" spans="1:6" s="10" customFormat="1" ht="15.75">
      <c r="A91" s="96" t="s">
        <v>423</v>
      </c>
      <c r="B91" s="115"/>
      <c r="C91" s="91"/>
      <c r="D91" s="91"/>
      <c r="E91" s="91"/>
      <c r="F91" s="159"/>
    </row>
    <row r="92" spans="1:6" s="10" customFormat="1" ht="15.75">
      <c r="A92" s="118" t="s">
        <v>421</v>
      </c>
      <c r="B92" s="115"/>
      <c r="C92" s="91">
        <f>SUM(C90:C91)</f>
        <v>50</v>
      </c>
      <c r="D92" s="91">
        <f>SUM(D90:D91)</f>
        <v>80</v>
      </c>
      <c r="E92" s="91">
        <f>SUM(E90:E91)</f>
        <v>90</v>
      </c>
      <c r="F92" s="159">
        <f aca="true" t="shared" si="1" ref="F92:F97">E92/D92*100</f>
        <v>112.5</v>
      </c>
    </row>
    <row r="93" spans="1:6" s="10" customFormat="1" ht="15.75" hidden="1">
      <c r="A93" s="96" t="s">
        <v>138</v>
      </c>
      <c r="B93" s="115"/>
      <c r="C93" s="91"/>
      <c r="D93" s="91"/>
      <c r="E93" s="91"/>
      <c r="F93" s="159" t="e">
        <f t="shared" si="1"/>
        <v>#DIV/0!</v>
      </c>
    </row>
    <row r="94" spans="1:6" s="10" customFormat="1" ht="15.75" hidden="1">
      <c r="A94" s="96" t="s">
        <v>138</v>
      </c>
      <c r="B94" s="115"/>
      <c r="C94" s="91"/>
      <c r="D94" s="91"/>
      <c r="E94" s="91"/>
      <c r="F94" s="159" t="e">
        <f t="shared" si="1"/>
        <v>#DIV/0!</v>
      </c>
    </row>
    <row r="95" spans="1:6" s="10" customFormat="1" ht="31.5" hidden="1">
      <c r="A95" s="118" t="s">
        <v>424</v>
      </c>
      <c r="B95" s="115"/>
      <c r="C95" s="91">
        <f>SUM(C93:C94)</f>
        <v>0</v>
      </c>
      <c r="D95" s="91">
        <f>SUM(D93:D94)</f>
        <v>0</v>
      </c>
      <c r="E95" s="91">
        <f>SUM(E93:E94)</f>
        <v>0</v>
      </c>
      <c r="F95" s="159" t="e">
        <f t="shared" si="1"/>
        <v>#DIV/0!</v>
      </c>
    </row>
    <row r="96" spans="1:6" s="10" customFormat="1" ht="15.75">
      <c r="A96" s="65" t="s">
        <v>545</v>
      </c>
      <c r="B96" s="115"/>
      <c r="C96" s="91">
        <f>SUM(C89)+C92+C95</f>
        <v>50</v>
      </c>
      <c r="D96" s="91">
        <f>SUM(D89)+D92+D95</f>
        <v>80</v>
      </c>
      <c r="E96" s="91">
        <f>SUM(E89)+E92+E95</f>
        <v>90</v>
      </c>
      <c r="F96" s="159">
        <f t="shared" si="1"/>
        <v>112.5</v>
      </c>
    </row>
    <row r="97" spans="1:6" s="10" customFormat="1" ht="15.75">
      <c r="A97" s="44" t="s">
        <v>393</v>
      </c>
      <c r="B97" s="111"/>
      <c r="C97" s="93">
        <f>SUM(C98:C98:C100)</f>
        <v>121</v>
      </c>
      <c r="D97" s="93">
        <f>SUM(D98:D98:D100)</f>
        <v>218</v>
      </c>
      <c r="E97" s="93">
        <f>SUM(E98:E98:E100)</f>
        <v>221</v>
      </c>
      <c r="F97" s="159">
        <f t="shared" si="1"/>
        <v>101.37614678899082</v>
      </c>
    </row>
    <row r="98" spans="1:6" s="10" customFormat="1" ht="15.75">
      <c r="A98" s="96" t="s">
        <v>489</v>
      </c>
      <c r="B98" s="109">
        <v>1</v>
      </c>
      <c r="C98" s="91">
        <f>SUMIF($B$60:$B$97,"1",C$60:C$97)</f>
        <v>0</v>
      </c>
      <c r="D98" s="91">
        <f>SUMIF($B$60:$B$97,"1",D$60:D$97)</f>
        <v>0</v>
      </c>
      <c r="E98" s="91">
        <f>SUMIF($B$60:$B$97,"1",E$60:E$97)</f>
        <v>0</v>
      </c>
      <c r="F98" s="159"/>
    </row>
    <row r="99" spans="1:6" s="10" customFormat="1" ht="15.75">
      <c r="A99" s="96" t="s">
        <v>289</v>
      </c>
      <c r="B99" s="109">
        <v>2</v>
      </c>
      <c r="C99" s="91">
        <f>SUMIF($B$60:$B$97,"2",C$60:C$97)</f>
        <v>121</v>
      </c>
      <c r="D99" s="91">
        <f>SUMIF($B$60:$B$97,"2",D$60:D$97)</f>
        <v>218</v>
      </c>
      <c r="E99" s="91">
        <f>SUMIF($B$60:$B$97,"2",E$60:E$97)</f>
        <v>221</v>
      </c>
      <c r="F99" s="159">
        <f>E99/D99*100</f>
        <v>101.37614678899082</v>
      </c>
    </row>
    <row r="100" spans="1:6" s="10" customFormat="1" ht="15.75">
      <c r="A100" s="96" t="s">
        <v>145</v>
      </c>
      <c r="B100" s="109">
        <v>3</v>
      </c>
      <c r="C100" s="91">
        <f>SUMIF($B$60:$B$97,"3",C$60:C$97)</f>
        <v>0</v>
      </c>
      <c r="D100" s="91">
        <f>SUMIF($B$60:$B$97,"3",D$60:D$97)</f>
        <v>0</v>
      </c>
      <c r="E100" s="91">
        <f>SUMIF($B$60:$B$97,"3",E$60:E$97)</f>
        <v>0</v>
      </c>
      <c r="F100" s="159"/>
    </row>
    <row r="101" spans="1:6" s="10" customFormat="1" ht="15.75" hidden="1">
      <c r="A101" s="69" t="s">
        <v>425</v>
      </c>
      <c r="B101" s="17"/>
      <c r="C101" s="93"/>
      <c r="D101" s="93"/>
      <c r="E101" s="93"/>
      <c r="F101" s="159"/>
    </row>
    <row r="102" spans="1:6" s="10" customFormat="1" ht="15.75" hidden="1">
      <c r="A102" s="96" t="s">
        <v>137</v>
      </c>
      <c r="B102" s="115"/>
      <c r="C102" s="91"/>
      <c r="D102" s="91"/>
      <c r="E102" s="91"/>
      <c r="F102" s="159"/>
    </row>
    <row r="103" spans="1:6" s="10" customFormat="1" ht="15.75" hidden="1">
      <c r="A103" s="119" t="s">
        <v>426</v>
      </c>
      <c r="B103" s="115"/>
      <c r="C103" s="91">
        <f>SUM(C102)</f>
        <v>0</v>
      </c>
      <c r="D103" s="91">
        <f>SUM(D102)</f>
        <v>0</v>
      </c>
      <c r="E103" s="91">
        <f>SUM(E102)</f>
        <v>0</v>
      </c>
      <c r="F103" s="159"/>
    </row>
    <row r="104" spans="1:6" s="10" customFormat="1" ht="15.75" hidden="1">
      <c r="A104" s="65" t="s">
        <v>428</v>
      </c>
      <c r="B104" s="115"/>
      <c r="C104" s="91">
        <v>0</v>
      </c>
      <c r="D104" s="91">
        <v>0</v>
      </c>
      <c r="E104" s="91">
        <v>0</v>
      </c>
      <c r="F104" s="159"/>
    </row>
    <row r="105" spans="1:6" s="10" customFormat="1" ht="15.75" hidden="1">
      <c r="A105" s="96" t="s">
        <v>137</v>
      </c>
      <c r="B105" s="115">
        <v>2</v>
      </c>
      <c r="C105" s="91"/>
      <c r="D105" s="91"/>
      <c r="E105" s="91"/>
      <c r="F105" s="159"/>
    </row>
    <row r="106" spans="1:6" s="10" customFormat="1" ht="15.75" hidden="1">
      <c r="A106" s="96" t="s">
        <v>137</v>
      </c>
      <c r="B106" s="115">
        <v>2</v>
      </c>
      <c r="C106" s="91"/>
      <c r="D106" s="91"/>
      <c r="E106" s="91"/>
      <c r="F106" s="159"/>
    </row>
    <row r="107" spans="1:6" s="10" customFormat="1" ht="15.75" hidden="1">
      <c r="A107" s="96" t="s">
        <v>137</v>
      </c>
      <c r="B107" s="115">
        <v>2</v>
      </c>
      <c r="C107" s="91"/>
      <c r="D107" s="91"/>
      <c r="E107" s="91"/>
      <c r="F107" s="159"/>
    </row>
    <row r="108" spans="1:6" s="10" customFormat="1" ht="15.75" hidden="1">
      <c r="A108" s="119" t="s">
        <v>430</v>
      </c>
      <c r="B108" s="115"/>
      <c r="C108" s="91">
        <f>SUM(C105:C107)</f>
        <v>0</v>
      </c>
      <c r="D108" s="91">
        <f>SUM(D105:D107)</f>
        <v>0</v>
      </c>
      <c r="E108" s="91">
        <f>SUM(E105:E107)</f>
        <v>0</v>
      </c>
      <c r="F108" s="159"/>
    </row>
    <row r="109" spans="1:6" s="10" customFormat="1" ht="15.75" hidden="1">
      <c r="A109" s="65" t="s">
        <v>433</v>
      </c>
      <c r="B109" s="115"/>
      <c r="C109" s="91"/>
      <c r="D109" s="91"/>
      <c r="E109" s="91"/>
      <c r="F109" s="159"/>
    </row>
    <row r="110" spans="1:6" s="10" customFormat="1" ht="31.5" hidden="1">
      <c r="A110" s="65" t="s">
        <v>434</v>
      </c>
      <c r="B110" s="115">
        <v>2</v>
      </c>
      <c r="C110" s="91"/>
      <c r="D110" s="91"/>
      <c r="E110" s="91"/>
      <c r="F110" s="159"/>
    </row>
    <row r="111" spans="1:6" s="10" customFormat="1" ht="15.75" hidden="1">
      <c r="A111" s="44" t="s">
        <v>425</v>
      </c>
      <c r="B111" s="111"/>
      <c r="C111" s="93">
        <f>SUM(C112:C112:C114)</f>
        <v>0</v>
      </c>
      <c r="D111" s="93">
        <f>SUM(D112:D112:D114)</f>
        <v>0</v>
      </c>
      <c r="E111" s="93">
        <f>SUM(E112:E112:E114)</f>
        <v>0</v>
      </c>
      <c r="F111" s="159"/>
    </row>
    <row r="112" spans="1:6" s="10" customFormat="1" ht="15.75" hidden="1">
      <c r="A112" s="96" t="s">
        <v>489</v>
      </c>
      <c r="B112" s="109">
        <v>1</v>
      </c>
      <c r="C112" s="91">
        <f>SUMIF($B$101:$B$111,"1",C$101:C$111)</f>
        <v>0</v>
      </c>
      <c r="D112" s="91">
        <f>SUMIF($B$101:$B$111,"1",D$101:D$111)</f>
        <v>0</v>
      </c>
      <c r="E112" s="91">
        <f>SUMIF($B$101:$B$111,"1",E$101:E$111)</f>
        <v>0</v>
      </c>
      <c r="F112" s="159"/>
    </row>
    <row r="113" spans="1:6" s="10" customFormat="1" ht="15.75" hidden="1">
      <c r="A113" s="96" t="s">
        <v>289</v>
      </c>
      <c r="B113" s="109">
        <v>2</v>
      </c>
      <c r="C113" s="91">
        <f>SUMIF($B$101:$B$111,"2",C$101:C$111)</f>
        <v>0</v>
      </c>
      <c r="D113" s="91">
        <f>SUMIF($B$101:$B$111,"2",D$101:D$111)</f>
        <v>0</v>
      </c>
      <c r="E113" s="91">
        <f>SUMIF($B$101:$B$111,"2",E$101:E$111)</f>
        <v>0</v>
      </c>
      <c r="F113" s="159"/>
    </row>
    <row r="114" spans="1:6" s="10" customFormat="1" ht="15.75" hidden="1">
      <c r="A114" s="96" t="s">
        <v>145</v>
      </c>
      <c r="B114" s="109">
        <v>3</v>
      </c>
      <c r="C114" s="91">
        <f>SUMIF($B$101:$B$111,"3",C$101:C$111)</f>
        <v>0</v>
      </c>
      <c r="D114" s="91">
        <f>SUMIF($B$101:$B$111,"3",D$101:D$111)</f>
        <v>0</v>
      </c>
      <c r="E114" s="91">
        <f>SUMIF($B$101:$B$111,"3",E$101:E$111)</f>
        <v>0</v>
      </c>
      <c r="F114" s="159"/>
    </row>
    <row r="115" spans="1:6" s="10" customFormat="1" ht="15.75" hidden="1">
      <c r="A115" s="69" t="s">
        <v>438</v>
      </c>
      <c r="B115" s="17"/>
      <c r="C115" s="93"/>
      <c r="D115" s="93"/>
      <c r="E115" s="93"/>
      <c r="F115" s="159"/>
    </row>
    <row r="116" spans="1:6" s="10" customFormat="1" ht="15.75" hidden="1">
      <c r="A116" s="65"/>
      <c r="B116" s="17"/>
      <c r="C116" s="91"/>
      <c r="D116" s="91"/>
      <c r="E116" s="91"/>
      <c r="F116" s="159"/>
    </row>
    <row r="117" spans="1:6" s="10" customFormat="1" ht="31.5" hidden="1">
      <c r="A117" s="65" t="s">
        <v>437</v>
      </c>
      <c r="B117" s="17"/>
      <c r="C117" s="91"/>
      <c r="D117" s="91"/>
      <c r="E117" s="91"/>
      <c r="F117" s="159"/>
    </row>
    <row r="118" spans="1:6" s="10" customFormat="1" ht="15.75" hidden="1">
      <c r="A118" s="65"/>
      <c r="B118" s="17"/>
      <c r="C118" s="91"/>
      <c r="D118" s="91"/>
      <c r="E118" s="91"/>
      <c r="F118" s="159"/>
    </row>
    <row r="119" spans="1:6" s="10" customFormat="1" ht="31.5" hidden="1">
      <c r="A119" s="65" t="s">
        <v>547</v>
      </c>
      <c r="B119" s="17"/>
      <c r="C119" s="91"/>
      <c r="D119" s="91"/>
      <c r="E119" s="91"/>
      <c r="F119" s="159"/>
    </row>
    <row r="120" spans="1:6" s="10" customFormat="1" ht="15.75" hidden="1">
      <c r="A120" s="65"/>
      <c r="B120" s="17"/>
      <c r="C120" s="91"/>
      <c r="D120" s="91"/>
      <c r="E120" s="91"/>
      <c r="F120" s="159"/>
    </row>
    <row r="121" spans="1:6" s="10" customFormat="1" ht="15.75" hidden="1">
      <c r="A121" s="65"/>
      <c r="B121" s="17"/>
      <c r="C121" s="91"/>
      <c r="D121" s="91"/>
      <c r="E121" s="91"/>
      <c r="F121" s="159"/>
    </row>
    <row r="122" spans="1:6" s="10" customFormat="1" ht="15.75" hidden="1">
      <c r="A122" s="65"/>
      <c r="B122" s="17"/>
      <c r="C122" s="91"/>
      <c r="D122" s="91"/>
      <c r="E122" s="91"/>
      <c r="F122" s="159"/>
    </row>
    <row r="123" spans="1:6" s="10" customFormat="1" ht="15.75" hidden="1">
      <c r="A123" s="65" t="s">
        <v>548</v>
      </c>
      <c r="B123" s="17"/>
      <c r="C123" s="91"/>
      <c r="D123" s="91"/>
      <c r="E123" s="91"/>
      <c r="F123" s="159"/>
    </row>
    <row r="124" spans="1:6" s="10" customFormat="1" ht="15.75" hidden="1">
      <c r="A124" s="44" t="s">
        <v>438</v>
      </c>
      <c r="B124" s="111"/>
      <c r="C124" s="93">
        <f>SUM(C125:C125:C127)</f>
        <v>0</v>
      </c>
      <c r="D124" s="93">
        <f>SUM(D125:D125:D127)</f>
        <v>0</v>
      </c>
      <c r="E124" s="93">
        <f>SUM(E125:E125:E127)</f>
        <v>0</v>
      </c>
      <c r="F124" s="159"/>
    </row>
    <row r="125" spans="1:6" s="10" customFormat="1" ht="15.75" hidden="1">
      <c r="A125" s="96" t="s">
        <v>489</v>
      </c>
      <c r="B125" s="109">
        <v>1</v>
      </c>
      <c r="C125" s="91">
        <f>SUMIF($B$115:$B$124,"1",C$115:C$124)</f>
        <v>0</v>
      </c>
      <c r="D125" s="91">
        <f>SUMIF($B$115:$B$124,"1",D$115:D$124)</f>
        <v>0</v>
      </c>
      <c r="E125" s="91">
        <f>SUMIF($B$115:$B$124,"1",E$115:E$124)</f>
        <v>0</v>
      </c>
      <c r="F125" s="159"/>
    </row>
    <row r="126" spans="1:6" s="10" customFormat="1" ht="15.75" hidden="1">
      <c r="A126" s="96" t="s">
        <v>289</v>
      </c>
      <c r="B126" s="109">
        <v>2</v>
      </c>
      <c r="C126" s="91">
        <f>SUMIF($B$115:$B$124,"2",C$115:C$124)</f>
        <v>0</v>
      </c>
      <c r="D126" s="91">
        <f>SUMIF($B$115:$B$124,"2",D$115:D$124)</f>
        <v>0</v>
      </c>
      <c r="E126" s="91">
        <f>SUMIF($B$115:$B$124,"2",E$115:E$124)</f>
        <v>0</v>
      </c>
      <c r="F126" s="159"/>
    </row>
    <row r="127" spans="1:6" s="10" customFormat="1" ht="15.75" hidden="1">
      <c r="A127" s="96" t="s">
        <v>145</v>
      </c>
      <c r="B127" s="109">
        <v>3</v>
      </c>
      <c r="C127" s="91">
        <f>SUMIF($B$115:$B$124,"3",C$115:C$124)</f>
        <v>0</v>
      </c>
      <c r="D127" s="91">
        <f>SUMIF($B$115:$B$124,"3",D$115:D$124)</f>
        <v>0</v>
      </c>
      <c r="E127" s="91">
        <f>SUMIF($B$115:$B$124,"3",E$115:E$124)</f>
        <v>0</v>
      </c>
      <c r="F127" s="159"/>
    </row>
    <row r="128" spans="1:6" s="10" customFormat="1" ht="15.75" hidden="1">
      <c r="A128" s="69" t="s">
        <v>439</v>
      </c>
      <c r="B128" s="17"/>
      <c r="C128" s="93"/>
      <c r="D128" s="93"/>
      <c r="E128" s="93"/>
      <c r="F128" s="159"/>
    </row>
    <row r="129" spans="1:6" s="10" customFormat="1" ht="15.75" hidden="1">
      <c r="A129" s="65"/>
      <c r="B129" s="17"/>
      <c r="C129" s="91"/>
      <c r="D129" s="91"/>
      <c r="E129" s="91"/>
      <c r="F129" s="159"/>
    </row>
    <row r="130" spans="1:6" s="10" customFormat="1" ht="31.5" hidden="1">
      <c r="A130" s="65" t="s">
        <v>440</v>
      </c>
      <c r="B130" s="17"/>
      <c r="C130" s="91"/>
      <c r="D130" s="91"/>
      <c r="E130" s="91"/>
      <c r="F130" s="159"/>
    </row>
    <row r="131" spans="1:6" s="10" customFormat="1" ht="15.75" hidden="1">
      <c r="A131" s="65"/>
      <c r="B131" s="17"/>
      <c r="C131" s="91"/>
      <c r="D131" s="91"/>
      <c r="E131" s="91"/>
      <c r="F131" s="159"/>
    </row>
    <row r="132" spans="1:6" s="10" customFormat="1" ht="31.5" hidden="1">
      <c r="A132" s="65" t="s">
        <v>549</v>
      </c>
      <c r="B132" s="17"/>
      <c r="C132" s="91"/>
      <c r="D132" s="91"/>
      <c r="E132" s="91"/>
      <c r="F132" s="159"/>
    </row>
    <row r="133" spans="1:6" s="10" customFormat="1" ht="15.75" hidden="1">
      <c r="A133" s="65"/>
      <c r="B133" s="17"/>
      <c r="C133" s="91"/>
      <c r="D133" s="91"/>
      <c r="E133" s="91"/>
      <c r="F133" s="159"/>
    </row>
    <row r="134" spans="1:6" s="10" customFormat="1" ht="15.75" hidden="1">
      <c r="A134" s="65"/>
      <c r="B134" s="17"/>
      <c r="C134" s="91"/>
      <c r="D134" s="91"/>
      <c r="E134" s="91"/>
      <c r="F134" s="159"/>
    </row>
    <row r="135" spans="1:6" s="10" customFormat="1" ht="15.75" hidden="1">
      <c r="A135" s="65"/>
      <c r="B135" s="17"/>
      <c r="C135" s="91"/>
      <c r="D135" s="91"/>
      <c r="E135" s="91"/>
      <c r="F135" s="159"/>
    </row>
    <row r="136" spans="1:6" s="10" customFormat="1" ht="15.75" hidden="1">
      <c r="A136" s="65" t="s">
        <v>550</v>
      </c>
      <c r="B136" s="17"/>
      <c r="C136" s="91"/>
      <c r="D136" s="91"/>
      <c r="E136" s="91"/>
      <c r="F136" s="159"/>
    </row>
    <row r="137" spans="1:6" s="10" customFormat="1" ht="15.75" hidden="1">
      <c r="A137" s="44" t="s">
        <v>439</v>
      </c>
      <c r="B137" s="111"/>
      <c r="C137" s="93">
        <f>SUM(C138:C138:C140)</f>
        <v>0</v>
      </c>
      <c r="D137" s="93">
        <f>SUM(D138:D138:D140)</f>
        <v>0</v>
      </c>
      <c r="E137" s="93">
        <f>SUM(E138:E138:E140)</f>
        <v>0</v>
      </c>
      <c r="F137" s="159"/>
    </row>
    <row r="138" spans="1:6" s="10" customFormat="1" ht="15.75" hidden="1">
      <c r="A138" s="96" t="s">
        <v>489</v>
      </c>
      <c r="B138" s="109">
        <v>1</v>
      </c>
      <c r="C138" s="91">
        <f>SUMIF($B$128:$B$137,"1",C$128:C$137)</f>
        <v>0</v>
      </c>
      <c r="D138" s="91">
        <f>SUMIF($B$128:$B$137,"1",D$128:D$137)</f>
        <v>0</v>
      </c>
      <c r="E138" s="91">
        <f>SUMIF($B$128:$B$137,"1",E$128:E$137)</f>
        <v>0</v>
      </c>
      <c r="F138" s="159"/>
    </row>
    <row r="139" spans="1:6" s="10" customFormat="1" ht="15.75" hidden="1">
      <c r="A139" s="96" t="s">
        <v>289</v>
      </c>
      <c r="B139" s="109">
        <v>2</v>
      </c>
      <c r="C139" s="91">
        <f>SUMIF($B$128:$B$137,"2",C$128:C$137)</f>
        <v>0</v>
      </c>
      <c r="D139" s="91">
        <f>SUMIF($B$128:$B$137,"2",D$128:D$137)</f>
        <v>0</v>
      </c>
      <c r="E139" s="91">
        <f>SUMIF($B$128:$B$137,"2",E$128:E$137)</f>
        <v>0</v>
      </c>
      <c r="F139" s="159"/>
    </row>
    <row r="140" spans="1:6" s="10" customFormat="1" ht="15.75" hidden="1">
      <c r="A140" s="96" t="s">
        <v>145</v>
      </c>
      <c r="B140" s="109">
        <v>3</v>
      </c>
      <c r="C140" s="91">
        <f>SUMIF($B$128:$B$137,"3",C$128:C$137)</f>
        <v>0</v>
      </c>
      <c r="D140" s="91">
        <f>SUMIF($B$128:$B$137,"3",D$128:D$137)</f>
        <v>0</v>
      </c>
      <c r="E140" s="91">
        <f>SUMIF($B$128:$B$137,"3",E$128:E$137)</f>
        <v>0</v>
      </c>
      <c r="F140" s="159"/>
    </row>
    <row r="141" spans="1:6" s="10" customFormat="1" ht="49.5">
      <c r="A141" s="70" t="s">
        <v>611</v>
      </c>
      <c r="B141" s="112"/>
      <c r="C141" s="92"/>
      <c r="D141" s="92"/>
      <c r="E141" s="92"/>
      <c r="F141" s="159"/>
    </row>
    <row r="142" spans="1:6" s="10" customFormat="1" ht="31.5">
      <c r="A142" s="69" t="s">
        <v>192</v>
      </c>
      <c r="B142" s="112"/>
      <c r="C142" s="92"/>
      <c r="D142" s="92"/>
      <c r="E142" s="92"/>
      <c r="F142" s="159"/>
    </row>
    <row r="143" spans="1:6" s="10" customFormat="1" ht="31.5">
      <c r="A143" s="65" t="s">
        <v>275</v>
      </c>
      <c r="B143" s="112">
        <v>2</v>
      </c>
      <c r="C143" s="94">
        <v>10096</v>
      </c>
      <c r="D143" s="94">
        <v>9888</v>
      </c>
      <c r="E143" s="94">
        <v>9888</v>
      </c>
      <c r="F143" s="159">
        <f>E143/D143*100</f>
        <v>100</v>
      </c>
    </row>
    <row r="144" spans="1:6" s="10" customFormat="1" ht="31.5">
      <c r="A144" s="65" t="s">
        <v>551</v>
      </c>
      <c r="B144" s="111">
        <v>2</v>
      </c>
      <c r="C144" s="94"/>
      <c r="D144" s="94"/>
      <c r="E144" s="94"/>
      <c r="F144" s="159"/>
    </row>
    <row r="145" spans="1:6" s="10" customFormat="1" ht="31.5">
      <c r="A145" s="44" t="s">
        <v>192</v>
      </c>
      <c r="B145" s="111"/>
      <c r="C145" s="93">
        <f>SUM(C146:C148)</f>
        <v>10096</v>
      </c>
      <c r="D145" s="93">
        <f>SUM(D146:D148)</f>
        <v>9888</v>
      </c>
      <c r="E145" s="93">
        <f>SUM(E146:E148)</f>
        <v>9888</v>
      </c>
      <c r="F145" s="159">
        <f aca="true" t="shared" si="2" ref="F145:F178">E145/D145*100</f>
        <v>100</v>
      </c>
    </row>
    <row r="146" spans="1:6" s="10" customFormat="1" ht="15.75">
      <c r="A146" s="96" t="s">
        <v>489</v>
      </c>
      <c r="B146" s="109">
        <v>1</v>
      </c>
      <c r="C146" s="91">
        <f>SUMIF($B$142:$B$145,"1",C$142:C$145)</f>
        <v>0</v>
      </c>
      <c r="D146" s="91">
        <f>SUMIF($B$142:$B$145,"1",D$142:D$145)</f>
        <v>0</v>
      </c>
      <c r="E146" s="91">
        <f>SUMIF($B$142:$B$145,"1",E$142:E$145)</f>
        <v>0</v>
      </c>
      <c r="F146" s="159"/>
    </row>
    <row r="147" spans="1:6" s="10" customFormat="1" ht="15.75">
      <c r="A147" s="96" t="s">
        <v>289</v>
      </c>
      <c r="B147" s="109">
        <v>2</v>
      </c>
      <c r="C147" s="91">
        <f>SUMIF($B$142:$B$145,"2",C$142:C$145)</f>
        <v>10096</v>
      </c>
      <c r="D147" s="91">
        <f>SUMIF($B$142:$B$145,"2",D$142:D$145)</f>
        <v>9888</v>
      </c>
      <c r="E147" s="91">
        <f>SUMIF($B$142:$B$145,"2",E$142:E$145)</f>
        <v>9888</v>
      </c>
      <c r="F147" s="159">
        <f t="shared" si="2"/>
        <v>100</v>
      </c>
    </row>
    <row r="148" spans="1:6" s="10" customFormat="1" ht="15.75">
      <c r="A148" s="96" t="s">
        <v>145</v>
      </c>
      <c r="B148" s="109">
        <v>3</v>
      </c>
      <c r="C148" s="91">
        <f>SUMIF($B$142:$B$145,"3",C$142:C$145)</f>
        <v>0</v>
      </c>
      <c r="D148" s="91">
        <f>SUMIF($B$142:$B$145,"3",D$142:D$145)</f>
        <v>0</v>
      </c>
      <c r="E148" s="91">
        <f>SUMIF($B$142:$B$145,"3",E$142:E$145)</f>
        <v>0</v>
      </c>
      <c r="F148" s="159"/>
    </row>
    <row r="149" spans="1:6" s="10" customFormat="1" ht="15.75" hidden="1">
      <c r="A149" s="69" t="s">
        <v>193</v>
      </c>
      <c r="B149" s="109"/>
      <c r="C149" s="91"/>
      <c r="D149" s="91"/>
      <c r="E149" s="91"/>
      <c r="F149" s="159"/>
    </row>
    <row r="150" spans="1:6" s="10" customFormat="1" ht="31.5" hidden="1">
      <c r="A150" s="65" t="s">
        <v>275</v>
      </c>
      <c r="B150" s="112">
        <v>2</v>
      </c>
      <c r="C150" s="91"/>
      <c r="D150" s="91"/>
      <c r="E150" s="91"/>
      <c r="F150" s="159"/>
    </row>
    <row r="151" spans="1:6" s="10" customFormat="1" ht="15.75" hidden="1">
      <c r="A151" s="65" t="s">
        <v>551</v>
      </c>
      <c r="B151" s="111">
        <v>2</v>
      </c>
      <c r="C151" s="94"/>
      <c r="D151" s="94"/>
      <c r="E151" s="94"/>
      <c r="F151" s="159"/>
    </row>
    <row r="152" spans="1:6" s="10" customFormat="1" ht="15.75" hidden="1">
      <c r="A152" s="44" t="s">
        <v>193</v>
      </c>
      <c r="B152" s="111"/>
      <c r="C152" s="93">
        <f>SUM(C153:C155)</f>
        <v>0</v>
      </c>
      <c r="D152" s="93">
        <f>SUM(D153:D155)</f>
        <v>0</v>
      </c>
      <c r="E152" s="93">
        <f>SUM(E153:E155)</f>
        <v>0</v>
      </c>
      <c r="F152" s="159"/>
    </row>
    <row r="153" spans="1:6" s="10" customFormat="1" ht="15.75" hidden="1">
      <c r="A153" s="96" t="s">
        <v>489</v>
      </c>
      <c r="B153" s="109">
        <v>1</v>
      </c>
      <c r="C153" s="91">
        <f>SUMIF($B$149:$B$152,"1",C$149:C$152)</f>
        <v>0</v>
      </c>
      <c r="D153" s="91">
        <f>SUMIF($B$149:$B$152,"1",D$149:D$152)</f>
        <v>0</v>
      </c>
      <c r="E153" s="91">
        <f>SUMIF($B$149:$B$152,"1",E$149:E$152)</f>
        <v>0</v>
      </c>
      <c r="F153" s="159"/>
    </row>
    <row r="154" spans="1:6" s="10" customFormat="1" ht="15.75" hidden="1">
      <c r="A154" s="96" t="s">
        <v>289</v>
      </c>
      <c r="B154" s="109">
        <v>2</v>
      </c>
      <c r="C154" s="91">
        <f>SUMIF($B$149:$B$152,"2",C$149:C$152)</f>
        <v>0</v>
      </c>
      <c r="D154" s="91">
        <f>SUMIF($B$149:$B$152,"2",D$149:D$152)</f>
        <v>0</v>
      </c>
      <c r="E154" s="91">
        <f>SUMIF($B$149:$B$152,"2",E$149:E$152)</f>
        <v>0</v>
      </c>
      <c r="F154" s="159"/>
    </row>
    <row r="155" spans="1:6" s="10" customFormat="1" ht="15.75" hidden="1">
      <c r="A155" s="96" t="s">
        <v>145</v>
      </c>
      <c r="B155" s="109">
        <v>3</v>
      </c>
      <c r="C155" s="91">
        <f>SUMIF($B$149:$B$152,"3",C$149:C$152)</f>
        <v>0</v>
      </c>
      <c r="D155" s="91">
        <f>SUMIF($B$149:$B$152,"3",D$149:D$152)</f>
        <v>0</v>
      </c>
      <c r="E155" s="91">
        <f>SUMIF($B$149:$B$152,"3",E$149:E$152)</f>
        <v>0</v>
      </c>
      <c r="F155" s="159"/>
    </row>
    <row r="156" spans="1:6" s="10" customFormat="1" ht="33" hidden="1">
      <c r="A156" s="70" t="s">
        <v>97</v>
      </c>
      <c r="B156" s="112"/>
      <c r="C156" s="92">
        <f>C157+C172</f>
        <v>0</v>
      </c>
      <c r="D156" s="92">
        <f>D157+D172</f>
        <v>0</v>
      </c>
      <c r="E156" s="92">
        <f>E157+E172</f>
        <v>0</v>
      </c>
      <c r="F156" s="159"/>
    </row>
    <row r="157" spans="1:6" s="10" customFormat="1" ht="31.5">
      <c r="A157" s="69" t="s">
        <v>190</v>
      </c>
      <c r="B157" s="111"/>
      <c r="C157" s="94"/>
      <c r="D157" s="94"/>
      <c r="E157" s="94"/>
      <c r="F157" s="159"/>
    </row>
    <row r="158" spans="1:6" s="10" customFormat="1" ht="15.75">
      <c r="A158" s="119" t="s">
        <v>478</v>
      </c>
      <c r="B158" s="111"/>
      <c r="C158" s="94">
        <f>SUM(C159:C166)</f>
        <v>60181</v>
      </c>
      <c r="D158" s="94">
        <f>SUM(D159:D166)</f>
        <v>66044</v>
      </c>
      <c r="E158" s="94">
        <f>SUM(E159:E166)</f>
        <v>66044</v>
      </c>
      <c r="F158" s="159">
        <f t="shared" si="2"/>
        <v>100</v>
      </c>
    </row>
    <row r="159" spans="1:6" s="10" customFormat="1" ht="31.5">
      <c r="A159" s="96" t="s">
        <v>607</v>
      </c>
      <c r="B159" s="111">
        <v>2</v>
      </c>
      <c r="C159" s="94">
        <v>60181</v>
      </c>
      <c r="D159" s="94">
        <v>60181</v>
      </c>
      <c r="E159" s="94">
        <v>60181</v>
      </c>
      <c r="F159" s="159">
        <f t="shared" si="2"/>
        <v>100</v>
      </c>
    </row>
    <row r="160" spans="1:6" s="10" customFormat="1" ht="15.75">
      <c r="A160" s="65" t="s">
        <v>692</v>
      </c>
      <c r="B160" s="111">
        <v>2</v>
      </c>
      <c r="C160" s="94"/>
      <c r="D160" s="94">
        <v>2400</v>
      </c>
      <c r="E160" s="94">
        <v>2400</v>
      </c>
      <c r="F160" s="159">
        <f t="shared" si="2"/>
        <v>100</v>
      </c>
    </row>
    <row r="161" spans="1:6" s="10" customFormat="1" ht="15.75">
      <c r="A161" s="65" t="s">
        <v>691</v>
      </c>
      <c r="B161" s="111">
        <v>2</v>
      </c>
      <c r="C161" s="94"/>
      <c r="D161" s="94">
        <v>2560</v>
      </c>
      <c r="E161" s="94">
        <v>2560</v>
      </c>
      <c r="F161" s="159">
        <f t="shared" si="2"/>
        <v>100</v>
      </c>
    </row>
    <row r="162" spans="1:6" s="10" customFormat="1" ht="15.75">
      <c r="A162" s="96" t="s">
        <v>658</v>
      </c>
      <c r="B162" s="111">
        <v>2</v>
      </c>
      <c r="C162" s="94"/>
      <c r="D162" s="94">
        <v>903</v>
      </c>
      <c r="E162" s="94">
        <v>903</v>
      </c>
      <c r="F162" s="159">
        <f t="shared" si="2"/>
        <v>100</v>
      </c>
    </row>
    <row r="163" spans="1:6" s="10" customFormat="1" ht="15.75" hidden="1">
      <c r="A163" s="96" t="s">
        <v>479</v>
      </c>
      <c r="B163" s="111">
        <v>2</v>
      </c>
      <c r="C163" s="94"/>
      <c r="D163" s="94"/>
      <c r="E163" s="94"/>
      <c r="F163" s="159" t="e">
        <f t="shared" si="2"/>
        <v>#DIV/0!</v>
      </c>
    </row>
    <row r="164" spans="1:6" s="10" customFormat="1" ht="15.75" hidden="1">
      <c r="A164" s="96" t="s">
        <v>479</v>
      </c>
      <c r="B164" s="111">
        <v>2</v>
      </c>
      <c r="C164" s="94"/>
      <c r="D164" s="94"/>
      <c r="E164" s="94"/>
      <c r="F164" s="159" t="e">
        <f t="shared" si="2"/>
        <v>#DIV/0!</v>
      </c>
    </row>
    <row r="165" spans="1:6" ht="15.75" hidden="1">
      <c r="A165" s="96" t="s">
        <v>479</v>
      </c>
      <c r="B165" s="111">
        <v>2</v>
      </c>
      <c r="C165" s="15"/>
      <c r="D165" s="15"/>
      <c r="E165" s="15"/>
      <c r="F165" s="159" t="e">
        <f t="shared" si="2"/>
        <v>#DIV/0!</v>
      </c>
    </row>
    <row r="166" spans="1:6" ht="15.75" hidden="1">
      <c r="A166" s="96" t="s">
        <v>479</v>
      </c>
      <c r="B166" s="111">
        <v>2</v>
      </c>
      <c r="C166" s="15"/>
      <c r="D166" s="15"/>
      <c r="E166" s="15"/>
      <c r="F166" s="159" t="e">
        <f t="shared" si="2"/>
        <v>#DIV/0!</v>
      </c>
    </row>
    <row r="167" spans="1:6" s="10" customFormat="1" ht="15.75">
      <c r="A167" s="119" t="s">
        <v>284</v>
      </c>
      <c r="B167" s="111"/>
      <c r="C167" s="94">
        <f>C158</f>
        <v>60181</v>
      </c>
      <c r="D167" s="94">
        <f>D158</f>
        <v>66044</v>
      </c>
      <c r="E167" s="94">
        <f>E158</f>
        <v>66044</v>
      </c>
      <c r="F167" s="159">
        <f t="shared" si="2"/>
        <v>100</v>
      </c>
    </row>
    <row r="168" spans="1:6" s="10" customFormat="1" ht="31.5">
      <c r="A168" s="44" t="s">
        <v>190</v>
      </c>
      <c r="B168" s="111"/>
      <c r="C168" s="93">
        <f>SUM(C169:C171)</f>
        <v>60181</v>
      </c>
      <c r="D168" s="93">
        <f>SUM(D169:D171)</f>
        <v>66044</v>
      </c>
      <c r="E168" s="93">
        <f>SUM(E169:E171)</f>
        <v>66044</v>
      </c>
      <c r="F168" s="159">
        <f t="shared" si="2"/>
        <v>100</v>
      </c>
    </row>
    <row r="169" spans="1:6" s="10" customFormat="1" ht="15.75">
      <c r="A169" s="96" t="s">
        <v>489</v>
      </c>
      <c r="B169" s="109">
        <v>1</v>
      </c>
      <c r="C169" s="91">
        <f>SUMIF($B$157:$B$168,"1",C$157:C$168)</f>
        <v>0</v>
      </c>
      <c r="D169" s="91">
        <f>SUMIF($B$157:$B$168,"1",D$157:D$168)</f>
        <v>0</v>
      </c>
      <c r="E169" s="91">
        <f>SUMIF($B$157:$B$168,"1",E$157:E$168)</f>
        <v>0</v>
      </c>
      <c r="F169" s="159"/>
    </row>
    <row r="170" spans="1:6" s="10" customFormat="1" ht="15.75">
      <c r="A170" s="96" t="s">
        <v>289</v>
      </c>
      <c r="B170" s="109">
        <v>2</v>
      </c>
      <c r="C170" s="91">
        <f>SUMIF($B$157:$B$168,"2",C$157:C$168)</f>
        <v>60181</v>
      </c>
      <c r="D170" s="91">
        <f>SUMIF($B$157:$B$168,"2",D$157:D$168)</f>
        <v>66044</v>
      </c>
      <c r="E170" s="91">
        <f>SUMIF($B$157:$B$168,"2",E$157:E$168)</f>
        <v>66044</v>
      </c>
      <c r="F170" s="159">
        <f t="shared" si="2"/>
        <v>100</v>
      </c>
    </row>
    <row r="171" spans="1:6" s="10" customFormat="1" ht="15.75">
      <c r="A171" s="96" t="s">
        <v>145</v>
      </c>
      <c r="B171" s="109">
        <v>3</v>
      </c>
      <c r="C171" s="91">
        <f>SUMIF($B$157:$B$168,"3",C$157:C$168)</f>
        <v>0</v>
      </c>
      <c r="D171" s="91">
        <f>SUMIF($B$157:$B$168,"3",D$157:D$168)</f>
        <v>0</v>
      </c>
      <c r="E171" s="91">
        <f>SUMIF($B$157:$B$168,"3",E$157:E$168)</f>
        <v>0</v>
      </c>
      <c r="F171" s="159"/>
    </row>
    <row r="172" spans="1:6" s="10" customFormat="1" ht="15.75" hidden="1">
      <c r="A172" s="69" t="s">
        <v>191</v>
      </c>
      <c r="B172" s="111"/>
      <c r="C172" s="94"/>
      <c r="D172" s="94"/>
      <c r="E172" s="94"/>
      <c r="F172" s="159" t="e">
        <f t="shared" si="2"/>
        <v>#DIV/0!</v>
      </c>
    </row>
    <row r="173" spans="1:6" s="10" customFormat="1" ht="15.75" hidden="1">
      <c r="A173" s="96" t="s">
        <v>284</v>
      </c>
      <c r="B173" s="111"/>
      <c r="C173" s="94"/>
      <c r="D173" s="94"/>
      <c r="E173" s="94"/>
      <c r="F173" s="159" t="e">
        <f t="shared" si="2"/>
        <v>#DIV/0!</v>
      </c>
    </row>
    <row r="174" spans="1:6" s="10" customFormat="1" ht="15.75" hidden="1">
      <c r="A174" s="44" t="s">
        <v>191</v>
      </c>
      <c r="B174" s="111"/>
      <c r="C174" s="93">
        <f>SUM(C175:C177)</f>
        <v>0</v>
      </c>
      <c r="D174" s="93">
        <f>SUM(D175:D177)</f>
        <v>0</v>
      </c>
      <c r="E174" s="93">
        <f>SUM(E175:E177)</f>
        <v>0</v>
      </c>
      <c r="F174" s="159" t="e">
        <f t="shared" si="2"/>
        <v>#DIV/0!</v>
      </c>
    </row>
    <row r="175" spans="1:6" s="10" customFormat="1" ht="15.75" hidden="1">
      <c r="A175" s="96" t="s">
        <v>489</v>
      </c>
      <c r="B175" s="109">
        <v>1</v>
      </c>
      <c r="C175" s="91">
        <f>SUMIF($B$172:$B$174,"1",C$172:C$174)</f>
        <v>0</v>
      </c>
      <c r="D175" s="91">
        <f>SUMIF($B$172:$B$174,"1",D$172:D$174)</f>
        <v>0</v>
      </c>
      <c r="E175" s="91">
        <f>SUMIF($B$172:$B$174,"1",E$172:E$174)</f>
        <v>0</v>
      </c>
      <c r="F175" s="159" t="e">
        <f t="shared" si="2"/>
        <v>#DIV/0!</v>
      </c>
    </row>
    <row r="176" spans="1:6" s="10" customFormat="1" ht="15.75" hidden="1">
      <c r="A176" s="96" t="s">
        <v>289</v>
      </c>
      <c r="B176" s="109">
        <v>2</v>
      </c>
      <c r="C176" s="91">
        <f>SUMIF($B$172:$B$174,"2",C$172:C$174)</f>
        <v>0</v>
      </c>
      <c r="D176" s="91">
        <f>SUMIF($B$172:$B$174,"2",D$172:D$174)</f>
        <v>0</v>
      </c>
      <c r="E176" s="91">
        <f>SUMIF($B$172:$B$174,"2",E$172:E$174)</f>
        <v>0</v>
      </c>
      <c r="F176" s="159" t="e">
        <f t="shared" si="2"/>
        <v>#DIV/0!</v>
      </c>
    </row>
    <row r="177" spans="1:6" s="10" customFormat="1" ht="15.75" hidden="1">
      <c r="A177" s="96" t="s">
        <v>145</v>
      </c>
      <c r="B177" s="109">
        <v>3</v>
      </c>
      <c r="C177" s="91">
        <f>SUMIF($B$172:$B$174,"3",C$172:C$174)</f>
        <v>0</v>
      </c>
      <c r="D177" s="91">
        <f>SUMIF($B$172:$B$174,"3",D$172:D$174)</f>
        <v>0</v>
      </c>
      <c r="E177" s="91">
        <f>SUMIF($B$172:$B$174,"3",E$172:E$174)</f>
        <v>0</v>
      </c>
      <c r="F177" s="159" t="e">
        <f t="shared" si="2"/>
        <v>#DIV/0!</v>
      </c>
    </row>
    <row r="178" spans="1:8" s="10" customFormat="1" ht="16.5">
      <c r="A178" s="70" t="s">
        <v>98</v>
      </c>
      <c r="B178" s="112"/>
      <c r="C178" s="116">
        <f>C26+C43+C56+C97++C111+C124+C137+C145+C152+C168+C174</f>
        <v>70398</v>
      </c>
      <c r="D178" s="116">
        <f>D26+D43+D56+D97++D111+D124+D137+D145+D152+D168+D174</f>
        <v>76169</v>
      </c>
      <c r="E178" s="116">
        <f>E26+E43+E56+E97++E111+E124+E137+E145+E152+E168+E174</f>
        <v>76172</v>
      </c>
      <c r="F178" s="159">
        <f t="shared" si="2"/>
        <v>100.00393861019575</v>
      </c>
      <c r="H178" s="10">
        <v>76171478</v>
      </c>
    </row>
    <row r="179" ht="15.75"/>
    <row r="180" ht="15.75" hidden="1">
      <c r="A180" s="123" t="s">
        <v>713</v>
      </c>
    </row>
    <row r="181" spans="1:3" ht="15.75" hidden="1">
      <c r="A181" s="123" t="s">
        <v>714</v>
      </c>
      <c r="C181" s="41">
        <v>7612</v>
      </c>
    </row>
    <row r="182" spans="1:3" ht="15.75" hidden="1">
      <c r="A182" s="123" t="s">
        <v>715</v>
      </c>
      <c r="C182" s="41">
        <v>66284</v>
      </c>
    </row>
    <row r="183" spans="1:3" ht="15.75" hidden="1">
      <c r="A183" s="123" t="s">
        <v>716</v>
      </c>
      <c r="C183" s="41">
        <v>-72246</v>
      </c>
    </row>
    <row r="184" spans="1:3" ht="15.75" hidden="1">
      <c r="A184" s="123" t="s">
        <v>717</v>
      </c>
      <c r="C184" s="41">
        <v>2276</v>
      </c>
    </row>
    <row r="185" spans="1:3" ht="15.75" hidden="1">
      <c r="A185" s="123" t="s">
        <v>718</v>
      </c>
      <c r="C185" s="41">
        <v>0</v>
      </c>
    </row>
    <row r="186" spans="1:3" ht="15.75" hidden="1">
      <c r="A186" s="123" t="s">
        <v>719</v>
      </c>
      <c r="C186" s="41">
        <f>SUM(C181:C185)</f>
        <v>3926</v>
      </c>
    </row>
    <row r="271" ht="15.75"/>
    <row r="272" ht="15.75"/>
    <row r="273" ht="15.75"/>
    <row r="274" ht="15.75"/>
    <row r="275" ht="15.75"/>
    <row r="276" ht="15.75"/>
    <row r="277" ht="15.75"/>
    <row r="278" ht="15.75"/>
    <row r="279" ht="15.75"/>
    <row r="280" ht="15.75"/>
    <row r="285" ht="15.75"/>
    <row r="286" ht="15.75"/>
    <row r="287" ht="15.75"/>
    <row r="288" ht="15.75"/>
    <row r="289" ht="15.75"/>
    <row r="290" ht="15.75"/>
    <row r="291" ht="15.75"/>
    <row r="292" ht="15.75"/>
    <row r="293" ht="15.75"/>
    <row r="294" ht="15.75"/>
    <row r="295" ht="15.75"/>
    <row r="296" ht="15.75"/>
    <row r="297" ht="15.75"/>
    <row r="298" ht="15.75"/>
    <row r="299" ht="15.75"/>
    <row r="300" ht="15.75"/>
    <row r="301" ht="15.75"/>
    <row r="302" ht="15.75"/>
    <row r="303" ht="15.75"/>
    <row r="304" ht="15.75"/>
    <row r="305" ht="15.75"/>
    <row r="306" ht="15.75"/>
    <row r="307" ht="15.75"/>
    <row r="308" ht="15.75"/>
    <row r="309" ht="15.75"/>
    <row r="310" ht="15.75"/>
    <row r="311" ht="15.75"/>
    <row r="312" ht="15.75"/>
    <row r="313" ht="15.75"/>
    <row r="314" ht="15.75"/>
    <row r="315" ht="15.75"/>
    <row r="316" ht="15.75"/>
    <row r="317" ht="15.75"/>
    <row r="318" ht="15.75"/>
    <row r="319" ht="15.75"/>
    <row r="320" ht="15.75"/>
    <row r="321" ht="15.75"/>
    <row r="322" ht="15.75"/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H97"/>
  <sheetViews>
    <sheetView zoomScalePageLayoutView="0" workbookViewId="0" topLeftCell="A29">
      <selection activeCell="H28" sqref="H1:H16384"/>
    </sheetView>
  </sheetViews>
  <sheetFormatPr defaultColWidth="9.140625" defaultRowHeight="15"/>
  <cols>
    <col min="1" max="1" width="56.00390625" style="16" customWidth="1"/>
    <col min="2" max="2" width="5.7109375" style="110" customWidth="1"/>
    <col min="3" max="3" width="8.00390625" style="41" customWidth="1"/>
    <col min="4" max="5" width="8.140625" style="41" customWidth="1"/>
    <col min="6" max="6" width="7.140625" style="41" customWidth="1"/>
    <col min="7" max="7" width="9.140625" style="16" customWidth="1"/>
    <col min="8" max="8" width="11.28125" style="16" hidden="1" customWidth="1"/>
    <col min="9" max="16384" width="9.140625" style="16" customWidth="1"/>
  </cols>
  <sheetData>
    <row r="1" spans="1:6" ht="15.75">
      <c r="A1" s="370" t="s">
        <v>475</v>
      </c>
      <c r="B1" s="370"/>
      <c r="C1" s="370"/>
      <c r="D1" s="370"/>
      <c r="E1" s="370"/>
      <c r="F1" s="370"/>
    </row>
    <row r="2" spans="1:6" ht="15.75">
      <c r="A2" s="371" t="s">
        <v>510</v>
      </c>
      <c r="B2" s="371"/>
      <c r="C2" s="371"/>
      <c r="D2" s="371"/>
      <c r="E2" s="371"/>
      <c r="F2" s="371"/>
    </row>
    <row r="3" spans="1:6" ht="15.75">
      <c r="A3" s="46"/>
      <c r="C3" s="46"/>
      <c r="D3" s="46"/>
      <c r="E3" s="46"/>
      <c r="F3" s="46"/>
    </row>
    <row r="4" spans="1:6" s="10" customFormat="1" ht="31.5">
      <c r="A4" s="17" t="s">
        <v>9</v>
      </c>
      <c r="B4" s="17" t="s">
        <v>162</v>
      </c>
      <c r="C4" s="40" t="s">
        <v>4</v>
      </c>
      <c r="D4" s="40" t="s">
        <v>710</v>
      </c>
      <c r="E4" s="40" t="s">
        <v>711</v>
      </c>
      <c r="F4" s="40" t="s">
        <v>728</v>
      </c>
    </row>
    <row r="5" spans="1:6" s="10" customFormat="1" ht="16.5">
      <c r="A5" s="70" t="s">
        <v>96</v>
      </c>
      <c r="B5" s="112"/>
      <c r="C5" s="91"/>
      <c r="D5" s="91"/>
      <c r="E5" s="91"/>
      <c r="F5" s="91"/>
    </row>
    <row r="6" spans="1:6" s="10" customFormat="1" ht="15.75">
      <c r="A6" s="69" t="s">
        <v>89</v>
      </c>
      <c r="B6" s="111"/>
      <c r="C6" s="91"/>
      <c r="D6" s="91"/>
      <c r="E6" s="91"/>
      <c r="F6" s="91"/>
    </row>
    <row r="7" spans="1:6" s="10" customFormat="1" ht="15.75">
      <c r="A7" s="69" t="s">
        <v>199</v>
      </c>
      <c r="B7" s="111"/>
      <c r="C7" s="91"/>
      <c r="D7" s="91"/>
      <c r="E7" s="91"/>
      <c r="F7" s="91"/>
    </row>
    <row r="8" spans="1:6" s="10" customFormat="1" ht="47.25">
      <c r="A8" s="96" t="s">
        <v>296</v>
      </c>
      <c r="B8" s="109">
        <v>2</v>
      </c>
      <c r="C8" s="91">
        <v>44625</v>
      </c>
      <c r="D8" s="91">
        <v>48300</v>
      </c>
      <c r="E8" s="91">
        <v>46934</v>
      </c>
      <c r="F8" s="159">
        <f>E8/D8*100</f>
        <v>97.17184265010353</v>
      </c>
    </row>
    <row r="9" spans="1:6" s="10" customFormat="1" ht="15.75">
      <c r="A9" s="96" t="s">
        <v>482</v>
      </c>
      <c r="B9" s="109">
        <v>2</v>
      </c>
      <c r="C9" s="91">
        <v>2042</v>
      </c>
      <c r="D9" s="91">
        <v>2369</v>
      </c>
      <c r="E9" s="91">
        <v>2274</v>
      </c>
      <c r="F9" s="159">
        <f aca="true" t="shared" si="0" ref="F9:F71">E9/D9*100</f>
        <v>95.98986914309835</v>
      </c>
    </row>
    <row r="10" spans="1:6" s="10" customFormat="1" ht="31.5" hidden="1">
      <c r="A10" s="96" t="s">
        <v>483</v>
      </c>
      <c r="B10" s="109">
        <v>2</v>
      </c>
      <c r="C10" s="91"/>
      <c r="D10" s="91"/>
      <c r="E10" s="91"/>
      <c r="F10" s="159" t="e">
        <f t="shared" si="0"/>
        <v>#DIV/0!</v>
      </c>
    </row>
    <row r="11" spans="1:8" s="10" customFormat="1" ht="15.75">
      <c r="A11" s="44" t="s">
        <v>199</v>
      </c>
      <c r="B11" s="111"/>
      <c r="C11" s="93">
        <f>SUM(C12:C14)</f>
        <v>46667</v>
      </c>
      <c r="D11" s="93">
        <f>SUM(D12:D14)</f>
        <v>50669</v>
      </c>
      <c r="E11" s="93">
        <f>SUM(E12:E14)</f>
        <v>49208</v>
      </c>
      <c r="F11" s="159">
        <f t="shared" si="0"/>
        <v>97.11658015749275</v>
      </c>
      <c r="H11" s="10">
        <v>49208097</v>
      </c>
    </row>
    <row r="12" spans="1:6" s="10" customFormat="1" ht="15.75">
      <c r="A12" s="96" t="s">
        <v>489</v>
      </c>
      <c r="B12" s="109">
        <v>1</v>
      </c>
      <c r="C12" s="91">
        <f>SUMIF($B$7:$B$11,"1",C$7:C$11)</f>
        <v>0</v>
      </c>
      <c r="D12" s="91">
        <f>SUMIF($B$7:$B$11,"1",D$7:D$11)</f>
        <v>0</v>
      </c>
      <c r="E12" s="91">
        <f>SUMIF($B$7:$B$11,"1",E$7:E$11)</f>
        <v>0</v>
      </c>
      <c r="F12" s="159"/>
    </row>
    <row r="13" spans="1:6" s="10" customFormat="1" ht="15.75">
      <c r="A13" s="96" t="s">
        <v>289</v>
      </c>
      <c r="B13" s="109">
        <v>2</v>
      </c>
      <c r="C13" s="91">
        <f>SUMIF($B$7:$B$11,"2",C$7:C$11)</f>
        <v>46667</v>
      </c>
      <c r="D13" s="91">
        <f>SUMIF($B$7:$B$11,"2",D$7:D$11)</f>
        <v>50669</v>
      </c>
      <c r="E13" s="91">
        <f>SUMIF($B$7:$B$11,"2",E$7:E$11)</f>
        <v>49208</v>
      </c>
      <c r="F13" s="159">
        <f t="shared" si="0"/>
        <v>97.11658015749275</v>
      </c>
    </row>
    <row r="14" spans="1:6" s="10" customFormat="1" ht="15.75">
      <c r="A14" s="96" t="s">
        <v>145</v>
      </c>
      <c r="B14" s="109">
        <v>3</v>
      </c>
      <c r="C14" s="91">
        <f>SUMIF($B$7:$B$11,"3",C$7:C$11)</f>
        <v>0</v>
      </c>
      <c r="D14" s="91">
        <f>SUMIF($B$7:$B$11,"3",D$7:D$11)</f>
        <v>0</v>
      </c>
      <c r="E14" s="91">
        <f>SUMIF($B$7:$B$11,"3",E$7:E$11)</f>
        <v>0</v>
      </c>
      <c r="F14" s="159"/>
    </row>
    <row r="15" spans="1:6" s="10" customFormat="1" ht="31.5">
      <c r="A15" s="69" t="s">
        <v>201</v>
      </c>
      <c r="B15" s="109"/>
      <c r="C15" s="91"/>
      <c r="D15" s="91"/>
      <c r="E15" s="91"/>
      <c r="F15" s="159"/>
    </row>
    <row r="16" spans="1:6" s="10" customFormat="1" ht="47.25">
      <c r="A16" s="96" t="s">
        <v>296</v>
      </c>
      <c r="B16" s="109">
        <v>2</v>
      </c>
      <c r="C16" s="91">
        <v>12127</v>
      </c>
      <c r="D16" s="91">
        <v>13090</v>
      </c>
      <c r="E16" s="91">
        <v>12758</v>
      </c>
      <c r="F16" s="159">
        <f t="shared" si="0"/>
        <v>97.46371275783041</v>
      </c>
    </row>
    <row r="17" spans="1:6" s="10" customFormat="1" ht="15.75">
      <c r="A17" s="96" t="s">
        <v>482</v>
      </c>
      <c r="B17" s="109">
        <v>2</v>
      </c>
      <c r="C17" s="91">
        <v>536</v>
      </c>
      <c r="D17" s="91">
        <v>624</v>
      </c>
      <c r="E17" s="91">
        <v>607</v>
      </c>
      <c r="F17" s="159">
        <f t="shared" si="0"/>
        <v>97.27564102564102</v>
      </c>
    </row>
    <row r="18" spans="1:6" s="10" customFormat="1" ht="31.5" hidden="1">
      <c r="A18" s="96" t="s">
        <v>483</v>
      </c>
      <c r="B18" s="109">
        <v>2</v>
      </c>
      <c r="C18" s="91"/>
      <c r="D18" s="91"/>
      <c r="E18" s="91"/>
      <c r="F18" s="159" t="e">
        <f t="shared" si="0"/>
        <v>#DIV/0!</v>
      </c>
    </row>
    <row r="19" spans="1:8" s="10" customFormat="1" ht="31.5">
      <c r="A19" s="44" t="s">
        <v>201</v>
      </c>
      <c r="B19" s="111"/>
      <c r="C19" s="93">
        <f>SUM(C20:C22)</f>
        <v>12663</v>
      </c>
      <c r="D19" s="93">
        <f>SUM(D20:D22)</f>
        <v>13714</v>
      </c>
      <c r="E19" s="93">
        <f>SUM(E20:E22)</f>
        <v>13365</v>
      </c>
      <c r="F19" s="159">
        <f t="shared" si="0"/>
        <v>97.45515531573574</v>
      </c>
      <c r="H19" s="10">
        <v>13364179</v>
      </c>
    </row>
    <row r="20" spans="1:6" s="10" customFormat="1" ht="15.75">
      <c r="A20" s="96" t="s">
        <v>489</v>
      </c>
      <c r="B20" s="109">
        <v>1</v>
      </c>
      <c r="C20" s="91">
        <f>SUMIF($B$15:$B$19,"1",C$15:C$19)</f>
        <v>0</v>
      </c>
      <c r="D20" s="91">
        <f>SUMIF($B$15:$B$19,"1",D$15:D$19)</f>
        <v>0</v>
      </c>
      <c r="E20" s="91">
        <f>SUMIF($B$15:$B$19,"1",E$15:E$19)</f>
        <v>0</v>
      </c>
      <c r="F20" s="159"/>
    </row>
    <row r="21" spans="1:6" s="10" customFormat="1" ht="15.75">
      <c r="A21" s="96" t="s">
        <v>289</v>
      </c>
      <c r="B21" s="109">
        <v>2</v>
      </c>
      <c r="C21" s="91">
        <f>SUMIF($B$15:$B$19,"2",C$15:C$19)</f>
        <v>12663</v>
      </c>
      <c r="D21" s="91">
        <f>SUMIF($B$15:$B$19,"2",D$15:D$19)</f>
        <v>13714</v>
      </c>
      <c r="E21" s="91">
        <f>SUMIF($B$15:$B$19,"2",E$15:E$19)</f>
        <v>13365</v>
      </c>
      <c r="F21" s="159">
        <f t="shared" si="0"/>
        <v>97.45515531573574</v>
      </c>
    </row>
    <row r="22" spans="1:6" s="10" customFormat="1" ht="15.75">
      <c r="A22" s="96" t="s">
        <v>145</v>
      </c>
      <c r="B22" s="109">
        <v>3</v>
      </c>
      <c r="C22" s="91">
        <f>SUMIF($B$15:$B$19,"3",C$15:C$19)</f>
        <v>0</v>
      </c>
      <c r="D22" s="91">
        <f>SUMIF($B$15:$B$19,"3",D$15:D$19)</f>
        <v>0</v>
      </c>
      <c r="E22" s="91">
        <f>SUMIF($B$15:$B$19,"3",E$15:E$19)</f>
        <v>0</v>
      </c>
      <c r="F22" s="159"/>
    </row>
    <row r="23" spans="1:6" s="10" customFormat="1" ht="15.75">
      <c r="A23" s="69" t="s">
        <v>202</v>
      </c>
      <c r="B23" s="109"/>
      <c r="C23" s="91"/>
      <c r="D23" s="91"/>
      <c r="E23" s="91"/>
      <c r="F23" s="159"/>
    </row>
    <row r="24" spans="1:6" s="10" customFormat="1" ht="47.25">
      <c r="A24" s="96" t="s">
        <v>296</v>
      </c>
      <c r="B24" s="109">
        <v>2</v>
      </c>
      <c r="C24" s="91">
        <v>9691</v>
      </c>
      <c r="D24" s="91">
        <v>9483</v>
      </c>
      <c r="E24" s="91">
        <v>9009</v>
      </c>
      <c r="F24" s="159">
        <f t="shared" si="0"/>
        <v>95.00158177791837</v>
      </c>
    </row>
    <row r="25" spans="1:6" s="10" customFormat="1" ht="15.75">
      <c r="A25" s="96" t="s">
        <v>482</v>
      </c>
      <c r="B25" s="109">
        <v>2</v>
      </c>
      <c r="C25" s="91">
        <v>352</v>
      </c>
      <c r="D25" s="91">
        <v>352</v>
      </c>
      <c r="E25" s="91">
        <v>318</v>
      </c>
      <c r="F25" s="159">
        <f t="shared" si="0"/>
        <v>90.3409090909091</v>
      </c>
    </row>
    <row r="26" spans="1:8" s="10" customFormat="1" ht="15.75">
      <c r="A26" s="44" t="s">
        <v>202</v>
      </c>
      <c r="B26" s="111"/>
      <c r="C26" s="93">
        <f>SUM(C27:C29)</f>
        <v>10043</v>
      </c>
      <c r="D26" s="93">
        <f>SUM(D27:D29)</f>
        <v>9835</v>
      </c>
      <c r="E26" s="93">
        <f>SUM(E27:E29)</f>
        <v>9327</v>
      </c>
      <c r="F26" s="159">
        <f t="shared" si="0"/>
        <v>94.83477376715811</v>
      </c>
      <c r="H26" s="10">
        <v>9327137</v>
      </c>
    </row>
    <row r="27" spans="1:6" s="10" customFormat="1" ht="15.75">
      <c r="A27" s="96" t="s">
        <v>489</v>
      </c>
      <c r="B27" s="109">
        <v>1</v>
      </c>
      <c r="C27" s="91">
        <f>SUMIF($B$23:$B$26,"1",C$23:C$26)</f>
        <v>0</v>
      </c>
      <c r="D27" s="91">
        <f>SUMIF($B$23:$B$26,"1",D$23:D$26)</f>
        <v>0</v>
      </c>
      <c r="E27" s="91">
        <f>SUMIF($B$23:$B$26,"1",E$23:E$26)</f>
        <v>0</v>
      </c>
      <c r="F27" s="159"/>
    </row>
    <row r="28" spans="1:6" s="10" customFormat="1" ht="15.75">
      <c r="A28" s="96" t="s">
        <v>289</v>
      </c>
      <c r="B28" s="109">
        <v>2</v>
      </c>
      <c r="C28" s="91">
        <f>SUMIF($B$23:$B$26,"2",C$23:C$26)</f>
        <v>10043</v>
      </c>
      <c r="D28" s="91">
        <f>SUMIF($B$23:$B$26,"2",D$23:D$26)</f>
        <v>9835</v>
      </c>
      <c r="E28" s="91">
        <f>SUMIF($B$23:$B$26,"2",E$23:E$26)</f>
        <v>9327</v>
      </c>
      <c r="F28" s="159">
        <f t="shared" si="0"/>
        <v>94.83477376715811</v>
      </c>
    </row>
    <row r="29" spans="1:6" s="10" customFormat="1" ht="15.75">
      <c r="A29" s="96" t="s">
        <v>145</v>
      </c>
      <c r="B29" s="109">
        <v>3</v>
      </c>
      <c r="C29" s="91">
        <f>SUMIF($B$23:$B$26,"3",C$23:C$26)</f>
        <v>0</v>
      </c>
      <c r="D29" s="91">
        <f>SUMIF($B$23:$B$26,"3",D$23:D$26)</f>
        <v>0</v>
      </c>
      <c r="E29" s="91">
        <f>SUMIF($B$23:$B$26,"3",E$23:E$26)</f>
        <v>0</v>
      </c>
      <c r="F29" s="159"/>
    </row>
    <row r="30" spans="1:6" s="10" customFormat="1" ht="15.75" hidden="1">
      <c r="A30" s="69" t="s">
        <v>203</v>
      </c>
      <c r="B30" s="111"/>
      <c r="C30" s="91"/>
      <c r="D30" s="91"/>
      <c r="E30" s="91"/>
      <c r="F30" s="159"/>
    </row>
    <row r="31" spans="1:6" s="10" customFormat="1" ht="15.75" hidden="1">
      <c r="A31" s="65" t="s">
        <v>204</v>
      </c>
      <c r="B31" s="111"/>
      <c r="C31" s="91">
        <v>0</v>
      </c>
      <c r="D31" s="91">
        <v>0</v>
      </c>
      <c r="E31" s="91">
        <v>0</v>
      </c>
      <c r="F31" s="159"/>
    </row>
    <row r="32" spans="1:6" s="10" customFormat="1" ht="15.75" hidden="1">
      <c r="A32" s="65" t="s">
        <v>231</v>
      </c>
      <c r="B32" s="111"/>
      <c r="C32" s="91"/>
      <c r="D32" s="91"/>
      <c r="E32" s="91"/>
      <c r="F32" s="159"/>
    </row>
    <row r="33" spans="1:6" s="10" customFormat="1" ht="31.5" hidden="1">
      <c r="A33" s="65" t="s">
        <v>205</v>
      </c>
      <c r="B33" s="111"/>
      <c r="C33" s="91">
        <v>0</v>
      </c>
      <c r="D33" s="91">
        <v>0</v>
      </c>
      <c r="E33" s="91">
        <v>0</v>
      </c>
      <c r="F33" s="159"/>
    </row>
    <row r="34" spans="1:6" s="10" customFormat="1" ht="31.5" hidden="1">
      <c r="A34" s="65" t="s">
        <v>224</v>
      </c>
      <c r="B34" s="111"/>
      <c r="C34" s="91">
        <v>0</v>
      </c>
      <c r="D34" s="91">
        <v>0</v>
      </c>
      <c r="E34" s="91">
        <v>0</v>
      </c>
      <c r="F34" s="159"/>
    </row>
    <row r="35" spans="1:6" s="10" customFormat="1" ht="15.75" hidden="1">
      <c r="A35" s="65" t="s">
        <v>222</v>
      </c>
      <c r="B35" s="111"/>
      <c r="C35" s="91">
        <v>0</v>
      </c>
      <c r="D35" s="91">
        <v>0</v>
      </c>
      <c r="E35" s="91">
        <v>0</v>
      </c>
      <c r="F35" s="159"/>
    </row>
    <row r="36" spans="1:6" s="10" customFormat="1" ht="63" hidden="1">
      <c r="A36" s="117" t="s">
        <v>219</v>
      </c>
      <c r="B36" s="111">
        <v>2</v>
      </c>
      <c r="C36" s="91"/>
      <c r="D36" s="91"/>
      <c r="E36" s="91"/>
      <c r="F36" s="159"/>
    </row>
    <row r="37" spans="1:6" s="10" customFormat="1" ht="15.75" hidden="1">
      <c r="A37" s="119" t="s">
        <v>218</v>
      </c>
      <c r="B37" s="111"/>
      <c r="C37" s="91">
        <f>SUM(C36:C36)</f>
        <v>0</v>
      </c>
      <c r="D37" s="91">
        <f>SUM(D36:D36)</f>
        <v>0</v>
      </c>
      <c r="E37" s="91">
        <f>SUM(E36:E36)</f>
        <v>0</v>
      </c>
      <c r="F37" s="159"/>
    </row>
    <row r="38" spans="1:6" s="10" customFormat="1" ht="15.75" hidden="1">
      <c r="A38" s="65" t="s">
        <v>206</v>
      </c>
      <c r="B38" s="111"/>
      <c r="C38" s="91">
        <v>0</v>
      </c>
      <c r="D38" s="91">
        <v>0</v>
      </c>
      <c r="E38" s="91">
        <v>0</v>
      </c>
      <c r="F38" s="159"/>
    </row>
    <row r="39" spans="1:6" s="10" customFormat="1" ht="15.75" hidden="1">
      <c r="A39" s="44" t="s">
        <v>203</v>
      </c>
      <c r="B39" s="111"/>
      <c r="C39" s="93">
        <f>SUM(C40:C42)</f>
        <v>0</v>
      </c>
      <c r="D39" s="93">
        <f>SUM(D40:D42)</f>
        <v>0</v>
      </c>
      <c r="E39" s="93">
        <f>SUM(E40:E42)</f>
        <v>0</v>
      </c>
      <c r="F39" s="159"/>
    </row>
    <row r="40" spans="1:6" s="10" customFormat="1" ht="15.75" hidden="1">
      <c r="A40" s="96" t="s">
        <v>489</v>
      </c>
      <c r="B40" s="109">
        <v>1</v>
      </c>
      <c r="C40" s="91">
        <f>SUMIF($B$30:$B$39,"1",C$30:C$39)</f>
        <v>0</v>
      </c>
      <c r="D40" s="91">
        <f>SUMIF($B$30:$B$39,"1",D$30:D$39)</f>
        <v>0</v>
      </c>
      <c r="E40" s="91">
        <f>SUMIF($B$30:$B$39,"1",E$30:E$39)</f>
        <v>0</v>
      </c>
      <c r="F40" s="159"/>
    </row>
    <row r="41" spans="1:6" s="10" customFormat="1" ht="15.75" hidden="1">
      <c r="A41" s="96" t="s">
        <v>289</v>
      </c>
      <c r="B41" s="109">
        <v>2</v>
      </c>
      <c r="C41" s="91">
        <f>SUMIF($B$30:$B$39,"2",C$30:C$39)</f>
        <v>0</v>
      </c>
      <c r="D41" s="91">
        <f>SUMIF($B$30:$B$39,"2",D$30:D$39)</f>
        <v>0</v>
      </c>
      <c r="E41" s="91">
        <f>SUMIF($B$30:$B$39,"2",E$30:E$39)</f>
        <v>0</v>
      </c>
      <c r="F41" s="159"/>
    </row>
    <row r="42" spans="1:6" s="10" customFormat="1" ht="15.75" hidden="1">
      <c r="A42" s="96" t="s">
        <v>145</v>
      </c>
      <c r="B42" s="109">
        <v>3</v>
      </c>
      <c r="C42" s="91">
        <f>SUMIF($B$30:$B$39,"3",C$30:C$39)</f>
        <v>0</v>
      </c>
      <c r="D42" s="91">
        <f>SUMIF($B$30:$B$39,"3",D$30:D$39)</f>
        <v>0</v>
      </c>
      <c r="E42" s="91">
        <f>SUMIF($B$30:$B$39,"3",E$30:E$39)</f>
        <v>0</v>
      </c>
      <c r="F42" s="159"/>
    </row>
    <row r="43" spans="1:6" s="10" customFormat="1" ht="15.75">
      <c r="A43" s="68" t="s">
        <v>290</v>
      </c>
      <c r="B43" s="17"/>
      <c r="C43" s="91"/>
      <c r="D43" s="91"/>
      <c r="E43" s="91"/>
      <c r="F43" s="159"/>
    </row>
    <row r="44" spans="1:6" s="10" customFormat="1" ht="15.75" hidden="1">
      <c r="A44" s="65" t="s">
        <v>234</v>
      </c>
      <c r="B44" s="17"/>
      <c r="C44" s="91"/>
      <c r="D44" s="91"/>
      <c r="E44" s="91"/>
      <c r="F44" s="159" t="e">
        <f t="shared" si="0"/>
        <v>#DIV/0!</v>
      </c>
    </row>
    <row r="45" spans="1:6" s="10" customFormat="1" ht="31.5" hidden="1">
      <c r="A45" s="65" t="s">
        <v>538</v>
      </c>
      <c r="B45" s="17"/>
      <c r="C45" s="91"/>
      <c r="D45" s="91"/>
      <c r="E45" s="91"/>
      <c r="F45" s="159" t="e">
        <f t="shared" si="0"/>
        <v>#DIV/0!</v>
      </c>
    </row>
    <row r="46" spans="1:6" s="10" customFormat="1" ht="31.5" hidden="1">
      <c r="A46" s="65" t="s">
        <v>539</v>
      </c>
      <c r="B46" s="17"/>
      <c r="C46" s="91"/>
      <c r="D46" s="91"/>
      <c r="E46" s="91"/>
      <c r="F46" s="159" t="e">
        <f t="shared" si="0"/>
        <v>#DIV/0!</v>
      </c>
    </row>
    <row r="47" spans="1:6" s="10" customFormat="1" ht="31.5">
      <c r="A47" s="65" t="s">
        <v>670</v>
      </c>
      <c r="B47" s="17">
        <v>2</v>
      </c>
      <c r="C47" s="91"/>
      <c r="D47" s="91">
        <v>29</v>
      </c>
      <c r="E47" s="91"/>
      <c r="F47" s="159">
        <f t="shared" si="0"/>
        <v>0</v>
      </c>
    </row>
    <row r="48" spans="1:6" s="10" customFormat="1" ht="15.75">
      <c r="A48" s="65" t="s">
        <v>540</v>
      </c>
      <c r="B48" s="17"/>
      <c r="C48" s="91"/>
      <c r="D48" s="91">
        <f>D47</f>
        <v>29</v>
      </c>
      <c r="E48" s="91">
        <f>E47</f>
        <v>0</v>
      </c>
      <c r="F48" s="159">
        <f t="shared" si="0"/>
        <v>0</v>
      </c>
    </row>
    <row r="49" spans="1:6" s="10" customFormat="1" ht="15.75" hidden="1">
      <c r="A49" s="65"/>
      <c r="B49" s="17"/>
      <c r="C49" s="91"/>
      <c r="D49" s="91"/>
      <c r="E49" s="91"/>
      <c r="F49" s="159" t="e">
        <f t="shared" si="0"/>
        <v>#DIV/0!</v>
      </c>
    </row>
    <row r="50" spans="1:6" s="10" customFormat="1" ht="31.5" hidden="1">
      <c r="A50" s="65" t="s">
        <v>232</v>
      </c>
      <c r="B50" s="17"/>
      <c r="C50" s="91"/>
      <c r="D50" s="91"/>
      <c r="E50" s="91"/>
      <c r="F50" s="159" t="e">
        <f t="shared" si="0"/>
        <v>#DIV/0!</v>
      </c>
    </row>
    <row r="51" spans="1:6" s="10" customFormat="1" ht="15.75" hidden="1">
      <c r="A51" s="65"/>
      <c r="B51" s="17"/>
      <c r="C51" s="91"/>
      <c r="D51" s="91"/>
      <c r="E51" s="91"/>
      <c r="F51" s="159" t="e">
        <f t="shared" si="0"/>
        <v>#DIV/0!</v>
      </c>
    </row>
    <row r="52" spans="1:6" s="10" customFormat="1" ht="31.5" hidden="1">
      <c r="A52" s="65" t="s">
        <v>233</v>
      </c>
      <c r="B52" s="17"/>
      <c r="C52" s="91"/>
      <c r="D52" s="91"/>
      <c r="E52" s="91"/>
      <c r="F52" s="159" t="e">
        <f t="shared" si="0"/>
        <v>#DIV/0!</v>
      </c>
    </row>
    <row r="53" spans="1:6" s="10" customFormat="1" ht="15.75" hidden="1">
      <c r="A53" s="65"/>
      <c r="B53" s="17"/>
      <c r="C53" s="91"/>
      <c r="D53" s="91"/>
      <c r="E53" s="91"/>
      <c r="F53" s="159" t="e">
        <f t="shared" si="0"/>
        <v>#DIV/0!</v>
      </c>
    </row>
    <row r="54" spans="1:6" s="10" customFormat="1" ht="31.5" hidden="1">
      <c r="A54" s="65" t="s">
        <v>236</v>
      </c>
      <c r="B54" s="17"/>
      <c r="C54" s="91"/>
      <c r="D54" s="91"/>
      <c r="E54" s="91"/>
      <c r="F54" s="159" t="e">
        <f t="shared" si="0"/>
        <v>#DIV/0!</v>
      </c>
    </row>
    <row r="55" spans="1:6" s="10" customFormat="1" ht="15.75" hidden="1">
      <c r="A55" s="96"/>
      <c r="B55" s="111"/>
      <c r="C55" s="91"/>
      <c r="D55" s="91"/>
      <c r="E55" s="91"/>
      <c r="F55" s="159" t="e">
        <f t="shared" si="0"/>
        <v>#DIV/0!</v>
      </c>
    </row>
    <row r="56" spans="1:6" s="10" customFormat="1" ht="31.5" hidden="1">
      <c r="A56" s="65" t="s">
        <v>235</v>
      </c>
      <c r="B56" s="17"/>
      <c r="C56" s="91"/>
      <c r="D56" s="91"/>
      <c r="E56" s="91"/>
      <c r="F56" s="159" t="e">
        <f t="shared" si="0"/>
        <v>#DIV/0!</v>
      </c>
    </row>
    <row r="57" spans="1:6" s="10" customFormat="1" ht="15.75" hidden="1">
      <c r="A57" s="65"/>
      <c r="B57" s="111"/>
      <c r="C57" s="91"/>
      <c r="D57" s="91"/>
      <c r="E57" s="91"/>
      <c r="F57" s="159" t="e">
        <f t="shared" si="0"/>
        <v>#DIV/0!</v>
      </c>
    </row>
    <row r="58" spans="1:6" s="10" customFormat="1" ht="31.5" hidden="1">
      <c r="A58" s="65" t="s">
        <v>248</v>
      </c>
      <c r="B58" s="111"/>
      <c r="C58" s="91"/>
      <c r="D58" s="91"/>
      <c r="E58" s="91"/>
      <c r="F58" s="159" t="e">
        <f t="shared" si="0"/>
        <v>#DIV/0!</v>
      </c>
    </row>
    <row r="59" spans="1:6" s="10" customFormat="1" ht="15.75" hidden="1">
      <c r="A59" s="65"/>
      <c r="B59" s="111"/>
      <c r="C59" s="91"/>
      <c r="D59" s="91"/>
      <c r="E59" s="91"/>
      <c r="F59" s="159" t="e">
        <f t="shared" si="0"/>
        <v>#DIV/0!</v>
      </c>
    </row>
    <row r="60" spans="1:6" s="10" customFormat="1" ht="31.5" hidden="1">
      <c r="A60" s="65" t="s">
        <v>249</v>
      </c>
      <c r="B60" s="111"/>
      <c r="C60" s="91"/>
      <c r="D60" s="91"/>
      <c r="E60" s="91"/>
      <c r="F60" s="159" t="e">
        <f t="shared" si="0"/>
        <v>#DIV/0!</v>
      </c>
    </row>
    <row r="61" spans="1:6" s="10" customFormat="1" ht="15.75" hidden="1">
      <c r="A61" s="65" t="s">
        <v>250</v>
      </c>
      <c r="B61" s="111"/>
      <c r="C61" s="91"/>
      <c r="D61" s="91"/>
      <c r="E61" s="91"/>
      <c r="F61" s="159" t="e">
        <f t="shared" si="0"/>
        <v>#DIV/0!</v>
      </c>
    </row>
    <row r="62" spans="1:6" s="10" customFormat="1" ht="15.75" hidden="1">
      <c r="A62" s="65" t="s">
        <v>251</v>
      </c>
      <c r="B62" s="111"/>
      <c r="C62" s="91"/>
      <c r="D62" s="91"/>
      <c r="E62" s="91"/>
      <c r="F62" s="159" t="e">
        <f t="shared" si="0"/>
        <v>#DIV/0!</v>
      </c>
    </row>
    <row r="63" spans="1:6" s="10" customFormat="1" ht="15.75" hidden="1">
      <c r="A63" s="69"/>
      <c r="B63" s="111"/>
      <c r="C63" s="91"/>
      <c r="D63" s="91"/>
      <c r="E63" s="91"/>
      <c r="F63" s="159" t="e">
        <f t="shared" si="0"/>
        <v>#DIV/0!</v>
      </c>
    </row>
    <row r="64" spans="1:8" s="10" customFormat="1" ht="15.75">
      <c r="A64" s="65" t="s">
        <v>665</v>
      </c>
      <c r="B64" s="111">
        <v>2</v>
      </c>
      <c r="C64" s="91"/>
      <c r="D64" s="91">
        <v>19</v>
      </c>
      <c r="E64" s="91">
        <v>19</v>
      </c>
      <c r="F64" s="159">
        <f t="shared" si="0"/>
        <v>100</v>
      </c>
      <c r="H64" s="10">
        <v>19275</v>
      </c>
    </row>
    <row r="65" spans="1:6" s="10" customFormat="1" ht="31.5">
      <c r="A65" s="65" t="s">
        <v>542</v>
      </c>
      <c r="B65" s="111"/>
      <c r="C65" s="91"/>
      <c r="D65" s="91">
        <f>D64</f>
        <v>19</v>
      </c>
      <c r="E65" s="91">
        <f>E64</f>
        <v>19</v>
      </c>
      <c r="F65" s="159">
        <f t="shared" si="0"/>
        <v>100</v>
      </c>
    </row>
    <row r="66" spans="1:6" s="10" customFormat="1" ht="15.75">
      <c r="A66" s="96" t="s">
        <v>272</v>
      </c>
      <c r="B66" s="111">
        <v>2</v>
      </c>
      <c r="C66" s="91">
        <v>200</v>
      </c>
      <c r="D66" s="91">
        <v>1078</v>
      </c>
      <c r="E66" s="91"/>
      <c r="F66" s="159">
        <f t="shared" si="0"/>
        <v>0</v>
      </c>
    </row>
    <row r="67" spans="1:6" s="10" customFormat="1" ht="15.75">
      <c r="A67" s="96" t="s">
        <v>273</v>
      </c>
      <c r="B67" s="111">
        <v>2</v>
      </c>
      <c r="C67" s="91"/>
      <c r="D67" s="91"/>
      <c r="E67" s="91"/>
      <c r="F67" s="159"/>
    </row>
    <row r="68" spans="1:6" s="10" customFormat="1" ht="15.75">
      <c r="A68" s="65" t="s">
        <v>541</v>
      </c>
      <c r="B68" s="111"/>
      <c r="C68" s="91">
        <f>SUM(C66:C67)</f>
        <v>200</v>
      </c>
      <c r="D68" s="91">
        <f>SUM(D66:D67)</f>
        <v>1078</v>
      </c>
      <c r="E68" s="91">
        <f>SUM(E66:E67)</f>
        <v>0</v>
      </c>
      <c r="F68" s="159">
        <f t="shared" si="0"/>
        <v>0</v>
      </c>
    </row>
    <row r="69" spans="1:6" s="10" customFormat="1" ht="15.75">
      <c r="A69" s="67" t="s">
        <v>290</v>
      </c>
      <c r="B69" s="111"/>
      <c r="C69" s="93">
        <f>SUM(C70:C70:C72)</f>
        <v>200</v>
      </c>
      <c r="D69" s="93">
        <f>SUM(D70:D70:D72)</f>
        <v>1126</v>
      </c>
      <c r="E69" s="93">
        <f>SUM(E70:E70:E72)</f>
        <v>19</v>
      </c>
      <c r="F69" s="159">
        <f t="shared" si="0"/>
        <v>1.6873889875666075</v>
      </c>
    </row>
    <row r="70" spans="1:6" s="10" customFormat="1" ht="15.75">
      <c r="A70" s="96" t="s">
        <v>489</v>
      </c>
      <c r="B70" s="109">
        <v>1</v>
      </c>
      <c r="C70" s="91">
        <f>SUMIF($B$43:$B$69,"1",C$43:C$69)</f>
        <v>0</v>
      </c>
      <c r="D70" s="91">
        <f>SUMIF($B$43:$B$69,"1",D$43:D$69)</f>
        <v>0</v>
      </c>
      <c r="E70" s="91">
        <f>SUMIF($B$43:$B$69,"1",E$43:E$69)</f>
        <v>0</v>
      </c>
      <c r="F70" s="159"/>
    </row>
    <row r="71" spans="1:6" s="10" customFormat="1" ht="15.75">
      <c r="A71" s="96" t="s">
        <v>289</v>
      </c>
      <c r="B71" s="109">
        <v>2</v>
      </c>
      <c r="C71" s="91">
        <f>SUMIF($B$43:$B$69,"2",C$43:C$69)</f>
        <v>200</v>
      </c>
      <c r="D71" s="91">
        <f>SUMIF($B$43:$B$69,"2",D$43:D$69)</f>
        <v>1126</v>
      </c>
      <c r="E71" s="91">
        <f>SUMIF($B$43:$B$69,"2",E$43:E$69)</f>
        <v>19</v>
      </c>
      <c r="F71" s="159">
        <f t="shared" si="0"/>
        <v>1.6873889875666075</v>
      </c>
    </row>
    <row r="72" spans="1:6" s="10" customFormat="1" ht="15.75">
      <c r="A72" s="96" t="s">
        <v>145</v>
      </c>
      <c r="B72" s="109">
        <v>3</v>
      </c>
      <c r="C72" s="91">
        <f>SUMIF($B$43:$B$69,"3",C$43:C$69)</f>
        <v>0</v>
      </c>
      <c r="D72" s="91">
        <f>SUMIF($B$43:$B$69,"3",D$43:D$69)</f>
        <v>0</v>
      </c>
      <c r="E72" s="91">
        <f>SUMIF($B$43:$B$69,"3",E$43:E$69)</f>
        <v>0</v>
      </c>
      <c r="F72" s="159"/>
    </row>
    <row r="73" spans="1:6" ht="15.75">
      <c r="A73" s="69" t="s">
        <v>94</v>
      </c>
      <c r="B73" s="111"/>
      <c r="C73" s="91"/>
      <c r="D73" s="91"/>
      <c r="E73" s="91"/>
      <c r="F73" s="159"/>
    </row>
    <row r="74" spans="1:8" ht="15.75">
      <c r="A74" s="44" t="s">
        <v>291</v>
      </c>
      <c r="B74" s="111"/>
      <c r="C74" s="93">
        <f>SUM(C75:C77)</f>
        <v>825</v>
      </c>
      <c r="D74" s="93">
        <f>SUM(D75:D77)</f>
        <v>825</v>
      </c>
      <c r="E74" s="93">
        <f>SUM(E75:E77)</f>
        <v>327</v>
      </c>
      <c r="F74" s="159">
        <f aca="true" t="shared" si="1" ref="F74:F97">E74/D74*100</f>
        <v>39.63636363636363</v>
      </c>
      <c r="H74" s="16">
        <v>327194</v>
      </c>
    </row>
    <row r="75" spans="1:6" ht="15.75">
      <c r="A75" s="96" t="s">
        <v>489</v>
      </c>
      <c r="B75" s="109">
        <v>1</v>
      </c>
      <c r="C75" s="91">
        <f>Felh!J95</f>
        <v>0</v>
      </c>
      <c r="D75" s="91">
        <f>Felh!K95</f>
        <v>0</v>
      </c>
      <c r="E75" s="91">
        <f>Felh!L95</f>
        <v>0</v>
      </c>
      <c r="F75" s="159"/>
    </row>
    <row r="76" spans="1:6" ht="15.75">
      <c r="A76" s="96" t="s">
        <v>289</v>
      </c>
      <c r="B76" s="109">
        <v>2</v>
      </c>
      <c r="C76" s="91">
        <f>Felh!J96</f>
        <v>825</v>
      </c>
      <c r="D76" s="91">
        <f>Felh!K96</f>
        <v>825</v>
      </c>
      <c r="E76" s="91">
        <f>Felh!L96</f>
        <v>327</v>
      </c>
      <c r="F76" s="159">
        <f t="shared" si="1"/>
        <v>39.63636363636363</v>
      </c>
    </row>
    <row r="77" spans="1:6" ht="15.75">
      <c r="A77" s="96" t="s">
        <v>145</v>
      </c>
      <c r="B77" s="109">
        <v>3</v>
      </c>
      <c r="C77" s="91">
        <f>Felh!J97</f>
        <v>0</v>
      </c>
      <c r="D77" s="91">
        <f>Felh!K97</f>
        <v>0</v>
      </c>
      <c r="E77" s="91">
        <f>Felh!L97</f>
        <v>0</v>
      </c>
      <c r="F77" s="159"/>
    </row>
    <row r="78" spans="1:6" ht="15.75" hidden="1">
      <c r="A78" s="44" t="s">
        <v>292</v>
      </c>
      <c r="B78" s="111"/>
      <c r="C78" s="93">
        <f>SUM(C79:C81)</f>
        <v>0</v>
      </c>
      <c r="D78" s="93">
        <f>SUM(D79:D81)</f>
        <v>0</v>
      </c>
      <c r="E78" s="93">
        <f>SUM(E79:E81)</f>
        <v>0</v>
      </c>
      <c r="F78" s="159" t="e">
        <f t="shared" si="1"/>
        <v>#DIV/0!</v>
      </c>
    </row>
    <row r="79" spans="1:6" ht="15.75" hidden="1">
      <c r="A79" s="96" t="s">
        <v>489</v>
      </c>
      <c r="B79" s="109">
        <v>1</v>
      </c>
      <c r="C79" s="91">
        <f>Felh!J109</f>
        <v>0</v>
      </c>
      <c r="D79" s="91">
        <f>Felh!K109</f>
        <v>0</v>
      </c>
      <c r="E79" s="91">
        <f>Felh!L109</f>
        <v>0</v>
      </c>
      <c r="F79" s="159" t="e">
        <f t="shared" si="1"/>
        <v>#DIV/0!</v>
      </c>
    </row>
    <row r="80" spans="1:6" ht="15.75" hidden="1">
      <c r="A80" s="96" t="s">
        <v>289</v>
      </c>
      <c r="B80" s="109">
        <v>2</v>
      </c>
      <c r="C80" s="91">
        <f>Felh!J110</f>
        <v>0</v>
      </c>
      <c r="D80" s="91">
        <f>Felh!K110</f>
        <v>0</v>
      </c>
      <c r="E80" s="91">
        <f>Felh!L110</f>
        <v>0</v>
      </c>
      <c r="F80" s="159" t="e">
        <f t="shared" si="1"/>
        <v>#DIV/0!</v>
      </c>
    </row>
    <row r="81" spans="1:6" ht="15.75" hidden="1">
      <c r="A81" s="96" t="s">
        <v>145</v>
      </c>
      <c r="B81" s="109">
        <v>3</v>
      </c>
      <c r="C81" s="91">
        <f>Felh!J111</f>
        <v>0</v>
      </c>
      <c r="D81" s="91">
        <f>Felh!K111</f>
        <v>0</v>
      </c>
      <c r="E81" s="91">
        <f>Felh!L111</f>
        <v>0</v>
      </c>
      <c r="F81" s="159" t="e">
        <f t="shared" si="1"/>
        <v>#DIV/0!</v>
      </c>
    </row>
    <row r="82" spans="1:6" ht="15.75" hidden="1">
      <c r="A82" s="44" t="s">
        <v>293</v>
      </c>
      <c r="B82" s="111"/>
      <c r="C82" s="93">
        <f>SUM(C83:C85)</f>
        <v>0</v>
      </c>
      <c r="D82" s="93">
        <f>SUM(D83:D85)</f>
        <v>0</v>
      </c>
      <c r="E82" s="93">
        <f>SUM(E83:E85)</f>
        <v>0</v>
      </c>
      <c r="F82" s="159" t="e">
        <f t="shared" si="1"/>
        <v>#DIV/0!</v>
      </c>
    </row>
    <row r="83" spans="1:6" ht="15.75" hidden="1">
      <c r="A83" s="96" t="s">
        <v>489</v>
      </c>
      <c r="B83" s="109">
        <v>1</v>
      </c>
      <c r="C83" s="91">
        <f>Felh!J129</f>
        <v>0</v>
      </c>
      <c r="D83" s="91">
        <f>Felh!K129</f>
        <v>0</v>
      </c>
      <c r="E83" s="91">
        <f>Felh!L129</f>
        <v>0</v>
      </c>
      <c r="F83" s="159" t="e">
        <f t="shared" si="1"/>
        <v>#DIV/0!</v>
      </c>
    </row>
    <row r="84" spans="1:6" ht="15.75" hidden="1">
      <c r="A84" s="96" t="s">
        <v>289</v>
      </c>
      <c r="B84" s="109">
        <v>2</v>
      </c>
      <c r="C84" s="91">
        <f>Felh!J130</f>
        <v>0</v>
      </c>
      <c r="D84" s="91">
        <f>Felh!K130</f>
        <v>0</v>
      </c>
      <c r="E84" s="91">
        <f>Felh!L130</f>
        <v>0</v>
      </c>
      <c r="F84" s="159" t="e">
        <f t="shared" si="1"/>
        <v>#DIV/0!</v>
      </c>
    </row>
    <row r="85" spans="1:6" ht="15.75" hidden="1">
      <c r="A85" s="96" t="s">
        <v>145</v>
      </c>
      <c r="B85" s="109">
        <v>3</v>
      </c>
      <c r="C85" s="91">
        <f>Felh!J131</f>
        <v>0</v>
      </c>
      <c r="D85" s="91">
        <f>Felh!K131</f>
        <v>0</v>
      </c>
      <c r="E85" s="91">
        <f>Felh!L131</f>
        <v>0</v>
      </c>
      <c r="F85" s="159" t="e">
        <f t="shared" si="1"/>
        <v>#DIV/0!</v>
      </c>
    </row>
    <row r="86" spans="1:6" ht="16.5" hidden="1">
      <c r="A86" s="71" t="s">
        <v>294</v>
      </c>
      <c r="B86" s="112"/>
      <c r="C86" s="91"/>
      <c r="D86" s="91"/>
      <c r="E86" s="91"/>
      <c r="F86" s="159" t="e">
        <f t="shared" si="1"/>
        <v>#DIV/0!</v>
      </c>
    </row>
    <row r="87" spans="1:6" ht="15.75" hidden="1">
      <c r="A87" s="69" t="s">
        <v>148</v>
      </c>
      <c r="B87" s="111"/>
      <c r="C87" s="15"/>
      <c r="D87" s="15"/>
      <c r="E87" s="15"/>
      <c r="F87" s="159" t="e">
        <f t="shared" si="1"/>
        <v>#DIV/0!</v>
      </c>
    </row>
    <row r="88" spans="1:6" ht="15.75" hidden="1">
      <c r="A88" s="44" t="s">
        <v>148</v>
      </c>
      <c r="B88" s="111"/>
      <c r="C88" s="93">
        <f>SUM(C89:C91)</f>
        <v>0</v>
      </c>
      <c r="D88" s="93">
        <f>SUM(D89:D91)</f>
        <v>0</v>
      </c>
      <c r="E88" s="93">
        <f>SUM(E89:E91)</f>
        <v>0</v>
      </c>
      <c r="F88" s="159" t="e">
        <f t="shared" si="1"/>
        <v>#DIV/0!</v>
      </c>
    </row>
    <row r="89" spans="1:6" ht="15.75" hidden="1">
      <c r="A89" s="96" t="s">
        <v>489</v>
      </c>
      <c r="B89" s="109">
        <v>1</v>
      </c>
      <c r="C89" s="91">
        <f>SUMIF($B$87:$B$88,"1",C$87:C$88)</f>
        <v>0</v>
      </c>
      <c r="D89" s="91">
        <f>SUMIF($B$87:$B$88,"1",D$87:D$88)</f>
        <v>0</v>
      </c>
      <c r="E89" s="91">
        <f>SUMIF($B$87:$B$88,"1",E$87:E$88)</f>
        <v>0</v>
      </c>
      <c r="F89" s="159" t="e">
        <f t="shared" si="1"/>
        <v>#DIV/0!</v>
      </c>
    </row>
    <row r="90" spans="1:6" ht="15.75" hidden="1">
      <c r="A90" s="96" t="s">
        <v>289</v>
      </c>
      <c r="B90" s="109">
        <v>2</v>
      </c>
      <c r="C90" s="91">
        <f>SUMIF($B$87:$B$88,"2",C$87:C$88)</f>
        <v>0</v>
      </c>
      <c r="D90" s="91">
        <f>SUMIF($B$87:$B$88,"2",D$87:D$88)</f>
        <v>0</v>
      </c>
      <c r="E90" s="91">
        <f>SUMIF($B$87:$B$88,"2",E$87:E$88)</f>
        <v>0</v>
      </c>
      <c r="F90" s="159" t="e">
        <f t="shared" si="1"/>
        <v>#DIV/0!</v>
      </c>
    </row>
    <row r="91" spans="1:6" ht="15.75" hidden="1">
      <c r="A91" s="96" t="s">
        <v>145</v>
      </c>
      <c r="B91" s="109">
        <v>3</v>
      </c>
      <c r="C91" s="91">
        <f>SUMIF($B$87:$B$88,"3",C$87:C$88)</f>
        <v>0</v>
      </c>
      <c r="D91" s="91">
        <f>SUMIF($B$87:$B$88,"3",D$87:D$88)</f>
        <v>0</v>
      </c>
      <c r="E91" s="91">
        <f>SUMIF($B$87:$B$88,"3",E$87:E$88)</f>
        <v>0</v>
      </c>
      <c r="F91" s="159" t="e">
        <f t="shared" si="1"/>
        <v>#DIV/0!</v>
      </c>
    </row>
    <row r="92" spans="1:6" ht="15.75" hidden="1">
      <c r="A92" s="69" t="s">
        <v>149</v>
      </c>
      <c r="B92" s="111"/>
      <c r="C92" s="15"/>
      <c r="D92" s="15"/>
      <c r="E92" s="15"/>
      <c r="F92" s="159" t="e">
        <f t="shared" si="1"/>
        <v>#DIV/0!</v>
      </c>
    </row>
    <row r="93" spans="1:6" ht="15.75" hidden="1">
      <c r="A93" s="44" t="s">
        <v>295</v>
      </c>
      <c r="B93" s="111"/>
      <c r="C93" s="93">
        <f>SUM(C94:C96)</f>
        <v>0</v>
      </c>
      <c r="D93" s="93">
        <f>SUM(D94:D96)</f>
        <v>0</v>
      </c>
      <c r="E93" s="93">
        <f>SUM(E94:E96)</f>
        <v>0</v>
      </c>
      <c r="F93" s="159" t="e">
        <f t="shared" si="1"/>
        <v>#DIV/0!</v>
      </c>
    </row>
    <row r="94" spans="1:6" ht="15.75" hidden="1">
      <c r="A94" s="96" t="s">
        <v>489</v>
      </c>
      <c r="B94" s="109">
        <v>1</v>
      </c>
      <c r="C94" s="91">
        <f>SUMIF($B$92:$B$93,"1",C$92:C$93)</f>
        <v>0</v>
      </c>
      <c r="D94" s="91">
        <f>SUMIF($B$92:$B$93,"1",D$92:D$93)</f>
        <v>0</v>
      </c>
      <c r="E94" s="91">
        <f>SUMIF($B$92:$B$93,"1",E$92:E$93)</f>
        <v>0</v>
      </c>
      <c r="F94" s="159" t="e">
        <f t="shared" si="1"/>
        <v>#DIV/0!</v>
      </c>
    </row>
    <row r="95" spans="1:6" ht="15.75" hidden="1">
      <c r="A95" s="96" t="s">
        <v>289</v>
      </c>
      <c r="B95" s="109">
        <v>2</v>
      </c>
      <c r="C95" s="91">
        <f>SUMIF($B$92:$B$93,"2",C$92:C$93)</f>
        <v>0</v>
      </c>
      <c r="D95" s="91">
        <f>SUMIF($B$92:$B$93,"2",D$92:D$93)</f>
        <v>0</v>
      </c>
      <c r="E95" s="91">
        <f>SUMIF($B$92:$B$93,"2",E$92:E$93)</f>
        <v>0</v>
      </c>
      <c r="F95" s="159" t="e">
        <f t="shared" si="1"/>
        <v>#DIV/0!</v>
      </c>
    </row>
    <row r="96" spans="1:6" ht="15.75" hidden="1">
      <c r="A96" s="96" t="s">
        <v>145</v>
      </c>
      <c r="B96" s="109">
        <v>3</v>
      </c>
      <c r="C96" s="91">
        <f>SUMIF($B$92:$B$93,"3",C$92:C$93)</f>
        <v>0</v>
      </c>
      <c r="D96" s="91">
        <f>SUMIF($B$92:$B$93,"3",D$92:D$93)</f>
        <v>0</v>
      </c>
      <c r="E96" s="91">
        <f>SUMIF($B$92:$B$93,"3",E$92:E$93)</f>
        <v>0</v>
      </c>
      <c r="F96" s="159" t="e">
        <f t="shared" si="1"/>
        <v>#DIV/0!</v>
      </c>
    </row>
    <row r="97" spans="1:8" ht="16.5">
      <c r="A97" s="70" t="s">
        <v>150</v>
      </c>
      <c r="B97" s="112"/>
      <c r="C97" s="18">
        <f>C11+C19+C26+C39+C69+C74+C78+C82+C88+C93</f>
        <v>70398</v>
      </c>
      <c r="D97" s="18">
        <f>D11+D19+D26+D39+D69+D74+D78+D82+D88+D93</f>
        <v>76169</v>
      </c>
      <c r="E97" s="18">
        <f>E11+E19+E26+E39+E69+E74+E78+E82+E88+E93</f>
        <v>72246</v>
      </c>
      <c r="F97" s="159">
        <f t="shared" si="1"/>
        <v>94.84961073402566</v>
      </c>
      <c r="H97" s="16">
        <v>72245882</v>
      </c>
    </row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4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</sheetData>
  <sheetProtection/>
  <mergeCells count="2">
    <mergeCell ref="A1:F1"/>
    <mergeCell ref="A2:F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3"/>
  <headerFooter>
    <oddFooter>&amp;C&amp;P. oldal, összesen: &amp;N</oddFooter>
  </headerFooter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42.28125" style="28" customWidth="1"/>
    <col min="2" max="5" width="9.7109375" style="32" customWidth="1"/>
    <col min="6" max="16384" width="9.140625" style="32" customWidth="1"/>
  </cols>
  <sheetData>
    <row r="1" spans="1:6" s="25" customFormat="1" ht="48.75" customHeight="1">
      <c r="A1" s="415" t="s">
        <v>630</v>
      </c>
      <c r="B1" s="415"/>
      <c r="C1" s="415"/>
      <c r="D1" s="415"/>
      <c r="E1" s="415"/>
      <c r="F1" s="137"/>
    </row>
    <row r="2" spans="1:5" s="25" customFormat="1" ht="13.5" customHeight="1">
      <c r="A2" s="136"/>
      <c r="B2" s="136"/>
      <c r="C2" s="136"/>
      <c r="D2" s="136"/>
      <c r="E2" s="136"/>
    </row>
    <row r="3" spans="1:5" s="25" customFormat="1" ht="40.5" customHeight="1">
      <c r="A3" s="416" t="s">
        <v>614</v>
      </c>
      <c r="B3" s="416"/>
      <c r="C3" s="416"/>
      <c r="D3" s="416"/>
      <c r="E3" s="416"/>
    </row>
    <row r="4" spans="1:5" s="25" customFormat="1" ht="14.25" customHeight="1">
      <c r="A4" s="26"/>
      <c r="B4" s="26"/>
      <c r="C4" s="26"/>
      <c r="D4" s="26"/>
      <c r="E4" s="26"/>
    </row>
    <row r="5" spans="1:6" s="29" customFormat="1" ht="21.75" customHeight="1">
      <c r="A5" s="125" t="s">
        <v>9</v>
      </c>
      <c r="B5" s="27" t="s">
        <v>101</v>
      </c>
      <c r="C5" s="27" t="s">
        <v>441</v>
      </c>
      <c r="D5" s="27" t="s">
        <v>495</v>
      </c>
      <c r="E5" s="27" t="s">
        <v>5</v>
      </c>
      <c r="F5" s="28"/>
    </row>
    <row r="6" spans="1:5" ht="15">
      <c r="A6" s="30" t="s">
        <v>493</v>
      </c>
      <c r="B6" s="31">
        <v>11100</v>
      </c>
      <c r="C6" s="31">
        <v>10300</v>
      </c>
      <c r="D6" s="31">
        <v>9800</v>
      </c>
      <c r="E6" s="31">
        <f aca="true" t="shared" si="0" ref="E6:E21">SUM(B6:D6)</f>
        <v>31200</v>
      </c>
    </row>
    <row r="7" spans="1:5" ht="15">
      <c r="A7" s="30" t="s">
        <v>491</v>
      </c>
      <c r="B7" s="31"/>
      <c r="C7" s="31"/>
      <c r="D7" s="31"/>
      <c r="E7" s="31">
        <f t="shared" si="0"/>
        <v>0</v>
      </c>
    </row>
    <row r="8" spans="1:5" ht="15">
      <c r="A8" s="30" t="s">
        <v>30</v>
      </c>
      <c r="B8" s="31">
        <v>130</v>
      </c>
      <c r="C8" s="31">
        <v>115</v>
      </c>
      <c r="D8" s="31">
        <v>90</v>
      </c>
      <c r="E8" s="31">
        <f t="shared" si="0"/>
        <v>335</v>
      </c>
    </row>
    <row r="9" spans="1:5" ht="32.25" customHeight="1">
      <c r="A9" s="33" t="s">
        <v>31</v>
      </c>
      <c r="B9" s="31">
        <v>4100</v>
      </c>
      <c r="C9" s="31">
        <v>3950</v>
      </c>
      <c r="D9" s="31">
        <v>3700</v>
      </c>
      <c r="E9" s="31">
        <f t="shared" si="0"/>
        <v>11750</v>
      </c>
    </row>
    <row r="10" spans="1:5" ht="20.25" customHeight="1">
      <c r="A10" s="30" t="s">
        <v>32</v>
      </c>
      <c r="B10" s="31"/>
      <c r="C10" s="31"/>
      <c r="D10" s="31"/>
      <c r="E10" s="31">
        <f t="shared" si="0"/>
        <v>0</v>
      </c>
    </row>
    <row r="11" spans="1:5" ht="19.5" customHeight="1">
      <c r="A11" s="30" t="s">
        <v>33</v>
      </c>
      <c r="B11" s="31"/>
      <c r="C11" s="31"/>
      <c r="D11" s="31"/>
      <c r="E11" s="31">
        <f t="shared" si="0"/>
        <v>0</v>
      </c>
    </row>
    <row r="12" spans="1:5" ht="15.75" customHeight="1">
      <c r="A12" s="33" t="s">
        <v>492</v>
      </c>
      <c r="B12" s="31"/>
      <c r="C12" s="31"/>
      <c r="D12" s="31"/>
      <c r="E12" s="31">
        <f t="shared" si="0"/>
        <v>0</v>
      </c>
    </row>
    <row r="13" spans="1:5" s="36" customFormat="1" ht="14.25">
      <c r="A13" s="34" t="s">
        <v>48</v>
      </c>
      <c r="B13" s="35">
        <f>SUM(B6:B12)</f>
        <v>15330</v>
      </c>
      <c r="C13" s="35">
        <f>SUM(C6:C12)</f>
        <v>14365</v>
      </c>
      <c r="D13" s="35">
        <f>SUM(D6:D12)</f>
        <v>13590</v>
      </c>
      <c r="E13" s="35">
        <f>SUM(E6:E12)</f>
        <v>43285</v>
      </c>
    </row>
    <row r="14" spans="1:5" ht="15">
      <c r="A14" s="34" t="s">
        <v>49</v>
      </c>
      <c r="B14" s="35">
        <f>ROUNDDOWN(B13*0.5,0)</f>
        <v>7665</v>
      </c>
      <c r="C14" s="35">
        <f>ROUNDDOWN(C13*0.5,0)</f>
        <v>7182</v>
      </c>
      <c r="D14" s="35">
        <f>ROUNDDOWN(D13*0.5,0)</f>
        <v>6795</v>
      </c>
      <c r="E14" s="35">
        <f t="shared" si="0"/>
        <v>21642</v>
      </c>
    </row>
    <row r="15" spans="1:5" ht="19.5" customHeight="1">
      <c r="A15" s="33" t="s">
        <v>35</v>
      </c>
      <c r="B15" s="31"/>
      <c r="C15" s="31"/>
      <c r="D15" s="31"/>
      <c r="E15" s="31">
        <f t="shared" si="0"/>
        <v>0</v>
      </c>
    </row>
    <row r="16" spans="1:5" ht="20.25" customHeight="1">
      <c r="A16" s="33" t="s">
        <v>42</v>
      </c>
      <c r="B16" s="31"/>
      <c r="C16" s="31"/>
      <c r="D16" s="31"/>
      <c r="E16" s="31">
        <f t="shared" si="0"/>
        <v>0</v>
      </c>
    </row>
    <row r="17" spans="1:5" ht="17.25" customHeight="1">
      <c r="A17" s="33" t="s">
        <v>37</v>
      </c>
      <c r="B17" s="31"/>
      <c r="C17" s="31"/>
      <c r="D17" s="31"/>
      <c r="E17" s="31">
        <f t="shared" si="0"/>
        <v>0</v>
      </c>
    </row>
    <row r="18" spans="1:5" ht="14.25" customHeight="1">
      <c r="A18" s="30" t="s">
        <v>38</v>
      </c>
      <c r="B18" s="31"/>
      <c r="C18" s="31"/>
      <c r="D18" s="31"/>
      <c r="E18" s="31">
        <f t="shared" si="0"/>
        <v>0</v>
      </c>
    </row>
    <row r="19" spans="1:5" ht="15">
      <c r="A19" s="30" t="s">
        <v>39</v>
      </c>
      <c r="B19" s="31"/>
      <c r="C19" s="31"/>
      <c r="D19" s="31"/>
      <c r="E19" s="31">
        <f t="shared" si="0"/>
        <v>0</v>
      </c>
    </row>
    <row r="20" spans="1:5" ht="15">
      <c r="A20" s="30" t="s">
        <v>43</v>
      </c>
      <c r="B20" s="31"/>
      <c r="C20" s="31"/>
      <c r="D20" s="31"/>
      <c r="E20" s="31">
        <f t="shared" si="0"/>
        <v>0</v>
      </c>
    </row>
    <row r="21" spans="1:5" ht="24">
      <c r="A21" s="33" t="s">
        <v>100</v>
      </c>
      <c r="B21" s="31"/>
      <c r="C21" s="31"/>
      <c r="D21" s="31"/>
      <c r="E21" s="31">
        <f t="shared" si="0"/>
        <v>0</v>
      </c>
    </row>
    <row r="22" spans="1:5" s="36" customFormat="1" ht="18" customHeight="1">
      <c r="A22" s="37" t="s">
        <v>52</v>
      </c>
      <c r="B22" s="35">
        <f>SUM(B15:B21)</f>
        <v>0</v>
      </c>
      <c r="C22" s="35">
        <f>SUM(C15:C21)</f>
        <v>0</v>
      </c>
      <c r="D22" s="35">
        <f>SUM(D15:D21)</f>
        <v>0</v>
      </c>
      <c r="E22" s="35">
        <f>SUM(E15:E21)</f>
        <v>0</v>
      </c>
    </row>
    <row r="23" spans="1:5" s="36" customFormat="1" ht="18.75" customHeight="1">
      <c r="A23" s="37" t="s">
        <v>53</v>
      </c>
      <c r="B23" s="35">
        <f>B14-B22</f>
        <v>7665</v>
      </c>
      <c r="C23" s="35">
        <f>C14-C22</f>
        <v>7182</v>
      </c>
      <c r="D23" s="35">
        <f>D14-D22</f>
        <v>6795</v>
      </c>
      <c r="E23" s="35">
        <f>E14-E22</f>
        <v>21642</v>
      </c>
    </row>
    <row r="24" spans="1:5" s="36" customFormat="1" ht="25.5" customHeight="1">
      <c r="A24" s="38" t="s">
        <v>65</v>
      </c>
      <c r="B24" s="35"/>
      <c r="C24" s="35"/>
      <c r="D24" s="35"/>
      <c r="E24" s="35">
        <f>SUM(B24:D24)</f>
        <v>0</v>
      </c>
    </row>
    <row r="25" spans="1:5" s="36" customFormat="1" ht="18.75" customHeight="1">
      <c r="A25" s="105"/>
      <c r="B25" s="106"/>
      <c r="C25" s="106"/>
      <c r="D25" s="106"/>
      <c r="E25" s="106"/>
    </row>
    <row r="26" spans="1:5" s="36" customFormat="1" ht="27.75" customHeight="1">
      <c r="A26" s="414" t="s">
        <v>459</v>
      </c>
      <c r="B26" s="414"/>
      <c r="C26" s="414"/>
      <c r="D26" s="414"/>
      <c r="E26" s="414"/>
    </row>
    <row r="27" ht="18.75" customHeight="1"/>
    <row r="28" ht="15">
      <c r="A28" s="107" t="s">
        <v>511</v>
      </c>
    </row>
    <row r="29" spans="1:3" ht="15">
      <c r="A29" s="39" t="s">
        <v>615</v>
      </c>
      <c r="C29" s="66"/>
    </row>
    <row r="30" ht="15">
      <c r="C30" s="66"/>
    </row>
    <row r="31" spans="1:4" ht="15">
      <c r="A31" s="66" t="s">
        <v>484</v>
      </c>
      <c r="B31" s="28"/>
      <c r="D31" s="66" t="s">
        <v>616</v>
      </c>
    </row>
    <row r="32" spans="1:4" ht="15">
      <c r="A32" s="66" t="s">
        <v>485</v>
      </c>
      <c r="B32" s="28"/>
      <c r="D32" s="66" t="s">
        <v>88</v>
      </c>
    </row>
  </sheetData>
  <sheetProtection/>
  <mergeCells count="3">
    <mergeCell ref="A26:E26"/>
    <mergeCell ref="A1:E1"/>
    <mergeCell ref="A3:E3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42.28125" style="28" customWidth="1"/>
    <col min="2" max="5" width="9.7109375" style="32" customWidth="1"/>
    <col min="6" max="16384" width="9.140625" style="32" customWidth="1"/>
  </cols>
  <sheetData>
    <row r="1" spans="1:5" s="25" customFormat="1" ht="21.75" customHeight="1">
      <c r="A1" s="417" t="s">
        <v>458</v>
      </c>
      <c r="B1" s="417"/>
      <c r="C1" s="417"/>
      <c r="D1" s="417"/>
      <c r="E1" s="417"/>
    </row>
    <row r="2" spans="1:5" s="25" customFormat="1" ht="14.25" customHeight="1">
      <c r="A2" s="136"/>
      <c r="B2" s="136"/>
      <c r="C2" s="136"/>
      <c r="D2" s="136"/>
      <c r="E2" s="136"/>
    </row>
    <row r="3" spans="1:5" s="25" customFormat="1" ht="27" customHeight="1">
      <c r="A3" s="417" t="s">
        <v>124</v>
      </c>
      <c r="B3" s="417"/>
      <c r="C3" s="417"/>
      <c r="D3" s="417"/>
      <c r="E3" s="417"/>
    </row>
    <row r="4" spans="1:5" s="25" customFormat="1" ht="13.5" customHeight="1">
      <c r="A4" s="136"/>
      <c r="B4" s="136"/>
      <c r="C4" s="136"/>
      <c r="D4" s="136"/>
      <c r="E4" s="136"/>
    </row>
    <row r="5" spans="1:5" s="25" customFormat="1" ht="40.5" customHeight="1">
      <c r="A5" s="417" t="s">
        <v>461</v>
      </c>
      <c r="B5" s="417"/>
      <c r="C5" s="417"/>
      <c r="D5" s="417"/>
      <c r="E5" s="417"/>
    </row>
    <row r="6" spans="1:5" s="25" customFormat="1" ht="14.25" customHeight="1">
      <c r="A6" s="26"/>
      <c r="B6" s="26"/>
      <c r="C6" s="26"/>
      <c r="D6" s="26"/>
      <c r="E6" s="26"/>
    </row>
    <row r="7" spans="1:6" s="29" customFormat="1" ht="21.75" customHeight="1">
      <c r="A7" s="125" t="s">
        <v>9</v>
      </c>
      <c r="B7" s="27" t="s">
        <v>47</v>
      </c>
      <c r="C7" s="27" t="s">
        <v>101</v>
      </c>
      <c r="D7" s="27" t="s">
        <v>441</v>
      </c>
      <c r="E7" s="27" t="s">
        <v>5</v>
      </c>
      <c r="F7" s="28"/>
    </row>
    <row r="8" spans="1:5" ht="15">
      <c r="A8" s="30" t="s">
        <v>28</v>
      </c>
      <c r="B8" s="31"/>
      <c r="C8" s="31"/>
      <c r="D8" s="31"/>
      <c r="E8" s="31">
        <f aca="true" t="shared" si="0" ref="E8:E32">SUM(B8:D8)</f>
        <v>0</v>
      </c>
    </row>
    <row r="9" spans="1:5" ht="15">
      <c r="A9" s="30" t="s">
        <v>29</v>
      </c>
      <c r="B9" s="31"/>
      <c r="C9" s="31"/>
      <c r="D9" s="31"/>
      <c r="E9" s="31">
        <f t="shared" si="0"/>
        <v>0</v>
      </c>
    </row>
    <row r="10" spans="1:5" ht="15">
      <c r="A10" s="30" t="s">
        <v>30</v>
      </c>
      <c r="B10" s="31"/>
      <c r="C10" s="31"/>
      <c r="D10" s="31"/>
      <c r="E10" s="31">
        <f t="shared" si="0"/>
        <v>0</v>
      </c>
    </row>
    <row r="11" spans="1:5" ht="32.25" customHeight="1">
      <c r="A11" s="33" t="s">
        <v>31</v>
      </c>
      <c r="B11" s="31"/>
      <c r="C11" s="31"/>
      <c r="D11" s="31"/>
      <c r="E11" s="31">
        <f t="shared" si="0"/>
        <v>0</v>
      </c>
    </row>
    <row r="12" spans="1:5" ht="20.25" customHeight="1">
      <c r="A12" s="30" t="s">
        <v>32</v>
      </c>
      <c r="B12" s="31"/>
      <c r="C12" s="31"/>
      <c r="D12" s="31"/>
      <c r="E12" s="31">
        <f t="shared" si="0"/>
        <v>0</v>
      </c>
    </row>
    <row r="13" spans="1:5" ht="19.5" customHeight="1">
      <c r="A13" s="30" t="s">
        <v>33</v>
      </c>
      <c r="B13" s="31"/>
      <c r="C13" s="31"/>
      <c r="D13" s="31"/>
      <c r="E13" s="31">
        <f t="shared" si="0"/>
        <v>0</v>
      </c>
    </row>
    <row r="14" spans="1:5" ht="15.75" customHeight="1">
      <c r="A14" s="33" t="s">
        <v>34</v>
      </c>
      <c r="B14" s="31"/>
      <c r="C14" s="31"/>
      <c r="D14" s="31"/>
      <c r="E14" s="31">
        <f t="shared" si="0"/>
        <v>0</v>
      </c>
    </row>
    <row r="15" spans="1:5" s="36" customFormat="1" ht="14.25">
      <c r="A15" s="34" t="s">
        <v>48</v>
      </c>
      <c r="B15" s="35">
        <f>SUM(B8:B14)</f>
        <v>0</v>
      </c>
      <c r="C15" s="35">
        <f>SUM(C8:C14)</f>
        <v>0</v>
      </c>
      <c r="D15" s="35">
        <f>SUM(D8:D14)</f>
        <v>0</v>
      </c>
      <c r="E15" s="35">
        <f>SUM(E8:E14)</f>
        <v>0</v>
      </c>
    </row>
    <row r="16" spans="1:5" ht="15">
      <c r="A16" s="34" t="s">
        <v>49</v>
      </c>
      <c r="B16" s="23">
        <f>ROUNDDOWN(B15*0.5,0)</f>
        <v>0</v>
      </c>
      <c r="C16" s="23">
        <f>ROUNDDOWN(C15*0.5,0)</f>
        <v>0</v>
      </c>
      <c r="D16" s="23">
        <f>ROUNDDOWN(D15*0.5,0)</f>
        <v>0</v>
      </c>
      <c r="E16" s="35">
        <f t="shared" si="0"/>
        <v>0</v>
      </c>
    </row>
    <row r="17" spans="1:5" s="36" customFormat="1" ht="24">
      <c r="A17" s="37" t="s">
        <v>50</v>
      </c>
      <c r="B17" s="35">
        <f>SUM(B18:B24)</f>
        <v>0</v>
      </c>
      <c r="C17" s="35">
        <f>SUM(C18:C24)</f>
        <v>0</v>
      </c>
      <c r="D17" s="35">
        <f>SUM(D18:D24)</f>
        <v>0</v>
      </c>
      <c r="E17" s="35">
        <f>SUM(E18:E24)</f>
        <v>0</v>
      </c>
    </row>
    <row r="18" spans="1:5" ht="20.25" customHeight="1">
      <c r="A18" s="33" t="s">
        <v>35</v>
      </c>
      <c r="B18" s="31"/>
      <c r="C18" s="31"/>
      <c r="D18" s="31"/>
      <c r="E18" s="31">
        <f t="shared" si="0"/>
        <v>0</v>
      </c>
    </row>
    <row r="19" spans="1:5" ht="15">
      <c r="A19" s="30" t="s">
        <v>36</v>
      </c>
      <c r="B19" s="31"/>
      <c r="C19" s="31"/>
      <c r="D19" s="31"/>
      <c r="E19" s="31">
        <f t="shared" si="0"/>
        <v>0</v>
      </c>
    </row>
    <row r="20" spans="1:5" ht="15.75" customHeight="1">
      <c r="A20" s="33" t="s">
        <v>37</v>
      </c>
      <c r="B20" s="31"/>
      <c r="C20" s="31"/>
      <c r="D20" s="31"/>
      <c r="E20" s="31">
        <f t="shared" si="0"/>
        <v>0</v>
      </c>
    </row>
    <row r="21" spans="1:5" ht="15">
      <c r="A21" s="30" t="s">
        <v>38</v>
      </c>
      <c r="B21" s="31"/>
      <c r="C21" s="31"/>
      <c r="D21" s="31"/>
      <c r="E21" s="31">
        <f t="shared" si="0"/>
        <v>0</v>
      </c>
    </row>
    <row r="22" spans="1:5" ht="15">
      <c r="A22" s="30" t="s">
        <v>39</v>
      </c>
      <c r="B22" s="31"/>
      <c r="C22" s="31"/>
      <c r="D22" s="31"/>
      <c r="E22" s="31">
        <f t="shared" si="0"/>
        <v>0</v>
      </c>
    </row>
    <row r="23" spans="1:5" ht="15">
      <c r="A23" s="30" t="s">
        <v>40</v>
      </c>
      <c r="B23" s="31"/>
      <c r="C23" s="31"/>
      <c r="D23" s="31"/>
      <c r="E23" s="31">
        <f t="shared" si="0"/>
        <v>0</v>
      </c>
    </row>
    <row r="24" spans="1:5" ht="18.75" customHeight="1">
      <c r="A24" s="33" t="s">
        <v>41</v>
      </c>
      <c r="B24" s="31"/>
      <c r="C24" s="31"/>
      <c r="D24" s="31"/>
      <c r="E24" s="31">
        <f t="shared" si="0"/>
        <v>0</v>
      </c>
    </row>
    <row r="25" spans="1:5" s="36" customFormat="1" ht="25.5" customHeight="1">
      <c r="A25" s="38" t="s">
        <v>51</v>
      </c>
      <c r="B25" s="35">
        <f>SUM(B26:B32)</f>
        <v>0</v>
      </c>
      <c r="C25" s="35">
        <f>SUM(C26:C32)</f>
        <v>0</v>
      </c>
      <c r="D25" s="35">
        <f>SUM(D26:D32)</f>
        <v>0</v>
      </c>
      <c r="E25" s="35">
        <f>SUM(E26:E32)</f>
        <v>0</v>
      </c>
    </row>
    <row r="26" spans="1:5" ht="19.5" customHeight="1">
      <c r="A26" s="33" t="s">
        <v>35</v>
      </c>
      <c r="B26" s="31"/>
      <c r="C26" s="31"/>
      <c r="D26" s="31"/>
      <c r="E26" s="31">
        <f t="shared" si="0"/>
        <v>0</v>
      </c>
    </row>
    <row r="27" spans="1:5" ht="20.25" customHeight="1">
      <c r="A27" s="33" t="s">
        <v>42</v>
      </c>
      <c r="B27" s="31"/>
      <c r="C27" s="31"/>
      <c r="D27" s="31"/>
      <c r="E27" s="31">
        <f t="shared" si="0"/>
        <v>0</v>
      </c>
    </row>
    <row r="28" spans="1:5" ht="17.25" customHeight="1">
      <c r="A28" s="33" t="s">
        <v>37</v>
      </c>
      <c r="B28" s="31"/>
      <c r="C28" s="31"/>
      <c r="D28" s="31"/>
      <c r="E28" s="31">
        <f t="shared" si="0"/>
        <v>0</v>
      </c>
    </row>
    <row r="29" spans="1:5" ht="14.25" customHeight="1">
      <c r="A29" s="30" t="s">
        <v>38</v>
      </c>
      <c r="B29" s="31"/>
      <c r="C29" s="31"/>
      <c r="D29" s="31"/>
      <c r="E29" s="31">
        <f t="shared" si="0"/>
        <v>0</v>
      </c>
    </row>
    <row r="30" spans="1:5" ht="15">
      <c r="A30" s="30" t="s">
        <v>39</v>
      </c>
      <c r="B30" s="31"/>
      <c r="C30" s="31"/>
      <c r="D30" s="31"/>
      <c r="E30" s="31">
        <f t="shared" si="0"/>
        <v>0</v>
      </c>
    </row>
    <row r="31" spans="1:5" ht="15">
      <c r="A31" s="30" t="s">
        <v>43</v>
      </c>
      <c r="B31" s="31"/>
      <c r="C31" s="31"/>
      <c r="D31" s="31"/>
      <c r="E31" s="31">
        <f t="shared" si="0"/>
        <v>0</v>
      </c>
    </row>
    <row r="32" spans="1:5" ht="15">
      <c r="A32" s="33" t="s">
        <v>41</v>
      </c>
      <c r="B32" s="31"/>
      <c r="C32" s="31"/>
      <c r="D32" s="31"/>
      <c r="E32" s="31">
        <f t="shared" si="0"/>
        <v>0</v>
      </c>
    </row>
    <row r="33" spans="1:5" s="36" customFormat="1" ht="18" customHeight="1">
      <c r="A33" s="37" t="s">
        <v>52</v>
      </c>
      <c r="B33" s="35">
        <f>B17+B25</f>
        <v>0</v>
      </c>
      <c r="C33" s="35">
        <f>C17+C25</f>
        <v>0</v>
      </c>
      <c r="D33" s="35">
        <f>D17+D25</f>
        <v>0</v>
      </c>
      <c r="E33" s="35">
        <f>E17+E25</f>
        <v>0</v>
      </c>
    </row>
    <row r="34" spans="1:5" s="36" customFormat="1" ht="18.75" customHeight="1">
      <c r="A34" s="37" t="s">
        <v>53</v>
      </c>
      <c r="B34" s="35">
        <f>B16-B33</f>
        <v>0</v>
      </c>
      <c r="C34" s="35">
        <f>C16-C33</f>
        <v>0</v>
      </c>
      <c r="D34" s="35">
        <f>D16-D33</f>
        <v>0</v>
      </c>
      <c r="E34" s="35">
        <f>E16-E33</f>
        <v>0</v>
      </c>
    </row>
    <row r="35" spans="1:5" s="36" customFormat="1" ht="18.75" customHeight="1">
      <c r="A35" s="105"/>
      <c r="B35" s="106"/>
      <c r="C35" s="106"/>
      <c r="D35" s="106"/>
      <c r="E35" s="106"/>
    </row>
    <row r="36" spans="1:5" s="36" customFormat="1" ht="27.75" customHeight="1">
      <c r="A36" s="414" t="s">
        <v>459</v>
      </c>
      <c r="B36" s="414"/>
      <c r="C36" s="414"/>
      <c r="D36" s="414"/>
      <c r="E36" s="414"/>
    </row>
    <row r="37" ht="18.75" customHeight="1"/>
    <row r="38" ht="15">
      <c r="A38" s="107" t="s">
        <v>460</v>
      </c>
    </row>
    <row r="39" spans="1:3" ht="15">
      <c r="A39" s="39" t="s">
        <v>125</v>
      </c>
      <c r="C39" s="66"/>
    </row>
    <row r="40" ht="15">
      <c r="C40" s="66" t="s">
        <v>126</v>
      </c>
    </row>
    <row r="41" ht="15">
      <c r="C41" s="66" t="s">
        <v>88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N134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4" width="9.00390625" style="2" customWidth="1"/>
    <col min="5" max="6" width="8.8515625" style="2" customWidth="1"/>
    <col min="7" max="7" width="8.140625" style="2" customWidth="1"/>
    <col min="8" max="9" width="8.57421875" style="2" customWidth="1"/>
    <col min="10" max="10" width="9.421875" style="20" customWidth="1"/>
    <col min="11" max="12" width="8.8515625" style="20" customWidth="1"/>
    <col min="13" max="16384" width="9.140625" style="2" customWidth="1"/>
  </cols>
  <sheetData>
    <row r="1" spans="1:12" ht="15.75">
      <c r="A1" s="367" t="s">
        <v>613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</row>
    <row r="2" spans="1:12" ht="15.75">
      <c r="A2" s="367" t="s">
        <v>122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</row>
    <row r="3" ht="15.75"/>
    <row r="4" spans="1:12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57</v>
      </c>
      <c r="H4" s="1" t="s">
        <v>58</v>
      </c>
      <c r="I4" s="1" t="s">
        <v>59</v>
      </c>
      <c r="J4" s="1" t="s">
        <v>104</v>
      </c>
      <c r="K4" s="1" t="s">
        <v>105</v>
      </c>
      <c r="L4" s="1" t="s">
        <v>60</v>
      </c>
    </row>
    <row r="5" spans="1:12" s="3" customFormat="1" ht="15.75">
      <c r="A5" s="1">
        <v>1</v>
      </c>
      <c r="B5" s="361" t="s">
        <v>9</v>
      </c>
      <c r="C5" s="361" t="s">
        <v>162</v>
      </c>
      <c r="D5" s="369" t="s">
        <v>15</v>
      </c>
      <c r="E5" s="369"/>
      <c r="F5" s="369"/>
      <c r="G5" s="369" t="s">
        <v>16</v>
      </c>
      <c r="H5" s="369"/>
      <c r="I5" s="369"/>
      <c r="J5" s="369" t="s">
        <v>17</v>
      </c>
      <c r="K5" s="369"/>
      <c r="L5" s="369"/>
    </row>
    <row r="6" spans="1:12" s="3" customFormat="1" ht="32.25" customHeight="1">
      <c r="A6" s="1">
        <v>2</v>
      </c>
      <c r="B6" s="361"/>
      <c r="C6" s="361"/>
      <c r="D6" s="40" t="s">
        <v>4</v>
      </c>
      <c r="E6" s="40" t="s">
        <v>710</v>
      </c>
      <c r="F6" s="40" t="s">
        <v>711</v>
      </c>
      <c r="G6" s="40" t="s">
        <v>4</v>
      </c>
      <c r="H6" s="40" t="s">
        <v>710</v>
      </c>
      <c r="I6" s="40" t="s">
        <v>711</v>
      </c>
      <c r="J6" s="40" t="s">
        <v>4</v>
      </c>
      <c r="K6" s="40" t="s">
        <v>710</v>
      </c>
      <c r="L6" s="40" t="s">
        <v>711</v>
      </c>
    </row>
    <row r="7" spans="1:12" s="3" customFormat="1" ht="47.25">
      <c r="A7" s="1">
        <v>3</v>
      </c>
      <c r="B7" s="173" t="s">
        <v>481</v>
      </c>
      <c r="C7" s="97"/>
      <c r="D7" s="40"/>
      <c r="E7" s="40"/>
      <c r="F7" s="40"/>
      <c r="G7" s="40"/>
      <c r="H7" s="40"/>
      <c r="I7" s="40"/>
      <c r="J7" s="40"/>
      <c r="K7" s="40"/>
      <c r="L7" s="40"/>
    </row>
    <row r="8" spans="1:12" s="3" customFormat="1" ht="15.75">
      <c r="A8" s="1">
        <v>4</v>
      </c>
      <c r="B8" s="113" t="s">
        <v>121</v>
      </c>
      <c r="C8" s="108"/>
      <c r="D8" s="14"/>
      <c r="E8" s="14"/>
      <c r="F8" s="14"/>
      <c r="G8" s="14"/>
      <c r="H8" s="14"/>
      <c r="I8" s="14"/>
      <c r="J8" s="14"/>
      <c r="K8" s="14"/>
      <c r="L8" s="14"/>
    </row>
    <row r="9" spans="1:12" s="3" customFormat="1" ht="15.75" hidden="1">
      <c r="A9" s="1"/>
      <c r="B9" s="139"/>
      <c r="C9" s="108"/>
      <c r="D9" s="5"/>
      <c r="E9" s="5"/>
      <c r="F9" s="5"/>
      <c r="G9" s="5"/>
      <c r="H9" s="5"/>
      <c r="I9" s="5"/>
      <c r="J9" s="5"/>
      <c r="K9" s="5"/>
      <c r="L9" s="5"/>
    </row>
    <row r="10" spans="1:12" s="3" customFormat="1" ht="31.5" hidden="1">
      <c r="A10" s="1"/>
      <c r="B10" s="7" t="s">
        <v>256</v>
      </c>
      <c r="C10" s="108"/>
      <c r="D10" s="5">
        <f>SUM(D9)</f>
        <v>0</v>
      </c>
      <c r="E10" s="5">
        <f>SUM(E9)</f>
        <v>0</v>
      </c>
      <c r="F10" s="5">
        <f>SUM(F9)</f>
        <v>0</v>
      </c>
      <c r="G10" s="124"/>
      <c r="H10" s="124"/>
      <c r="I10" s="124"/>
      <c r="J10" s="124"/>
      <c r="K10" s="124"/>
      <c r="L10" s="124"/>
    </row>
    <row r="11" spans="1:14" s="3" customFormat="1" ht="15.75">
      <c r="A11" s="1">
        <v>5</v>
      </c>
      <c r="B11" s="139" t="s">
        <v>619</v>
      </c>
      <c r="C11" s="108">
        <v>2</v>
      </c>
      <c r="D11" s="5">
        <v>125</v>
      </c>
      <c r="E11" s="5">
        <v>5</v>
      </c>
      <c r="F11" s="5">
        <v>0</v>
      </c>
      <c r="G11" s="5">
        <v>0</v>
      </c>
      <c r="H11" s="5">
        <v>0</v>
      </c>
      <c r="I11" s="5">
        <v>0</v>
      </c>
      <c r="J11" s="5">
        <f aca="true" t="shared" si="0" ref="J11:L12">D11+G11</f>
        <v>125</v>
      </c>
      <c r="K11" s="5">
        <f t="shared" si="0"/>
        <v>5</v>
      </c>
      <c r="L11" s="5">
        <f t="shared" si="0"/>
        <v>0</v>
      </c>
      <c r="M11" s="147"/>
      <c r="N11" s="147"/>
    </row>
    <row r="12" spans="1:14" s="3" customFormat="1" ht="15.75">
      <c r="A12" s="1">
        <v>6</v>
      </c>
      <c r="B12" s="139" t="s">
        <v>592</v>
      </c>
      <c r="C12" s="108">
        <v>2</v>
      </c>
      <c r="D12" s="5">
        <v>394</v>
      </c>
      <c r="E12" s="5">
        <v>32</v>
      </c>
      <c r="F12" s="5">
        <v>0</v>
      </c>
      <c r="G12" s="5">
        <v>106</v>
      </c>
      <c r="H12" s="5">
        <v>9</v>
      </c>
      <c r="I12" s="5">
        <v>0</v>
      </c>
      <c r="J12" s="5">
        <f t="shared" si="0"/>
        <v>500</v>
      </c>
      <c r="K12" s="5">
        <f t="shared" si="0"/>
        <v>41</v>
      </c>
      <c r="L12" s="5">
        <f t="shared" si="0"/>
        <v>0</v>
      </c>
      <c r="M12" s="147"/>
      <c r="N12" s="147"/>
    </row>
    <row r="13" spans="1:14" s="3" customFormat="1" ht="31.5">
      <c r="A13" s="1">
        <v>7</v>
      </c>
      <c r="B13" s="7" t="s">
        <v>255</v>
      </c>
      <c r="C13" s="108"/>
      <c r="D13" s="5">
        <f>SUM(D11:D12)</f>
        <v>519</v>
      </c>
      <c r="E13" s="5">
        <f>SUM(E11:E12)</f>
        <v>37</v>
      </c>
      <c r="F13" s="5">
        <f>SUM(F11:F12)</f>
        <v>0</v>
      </c>
      <c r="G13" s="124"/>
      <c r="H13" s="124"/>
      <c r="I13" s="124"/>
      <c r="J13" s="124"/>
      <c r="K13" s="124"/>
      <c r="L13" s="124"/>
      <c r="M13" s="147"/>
      <c r="N13" s="147"/>
    </row>
    <row r="14" spans="1:14" s="3" customFormat="1" ht="15.75" hidden="1">
      <c r="A14" s="1"/>
      <c r="B14" s="139"/>
      <c r="C14" s="108"/>
      <c r="D14" s="5"/>
      <c r="E14" s="5"/>
      <c r="F14" s="5"/>
      <c r="G14" s="5"/>
      <c r="H14" s="5"/>
      <c r="I14" s="5"/>
      <c r="J14" s="5"/>
      <c r="K14" s="5"/>
      <c r="L14" s="5"/>
      <c r="M14" s="147"/>
      <c r="N14" s="147"/>
    </row>
    <row r="15" spans="1:14" s="3" customFormat="1" ht="31.5" hidden="1">
      <c r="A15" s="1"/>
      <c r="B15" s="7" t="s">
        <v>254</v>
      </c>
      <c r="C15" s="108"/>
      <c r="D15" s="5">
        <f>SUM(D14)</f>
        <v>0</v>
      </c>
      <c r="E15" s="5">
        <f>SUM(E14)</f>
        <v>0</v>
      </c>
      <c r="F15" s="5">
        <f>SUM(F14)</f>
        <v>0</v>
      </c>
      <c r="G15" s="124"/>
      <c r="H15" s="124"/>
      <c r="I15" s="124"/>
      <c r="J15" s="124"/>
      <c r="K15" s="124"/>
      <c r="L15" s="124"/>
      <c r="M15" s="147"/>
      <c r="N15" s="147"/>
    </row>
    <row r="16" spans="1:14" s="3" customFormat="1" ht="15.75" hidden="1">
      <c r="A16" s="1"/>
      <c r="B16" s="7"/>
      <c r="C16" s="108"/>
      <c r="D16" s="5"/>
      <c r="E16" s="5"/>
      <c r="F16" s="5"/>
      <c r="G16" s="5"/>
      <c r="H16" s="5"/>
      <c r="I16" s="5"/>
      <c r="J16" s="5">
        <f aca="true" t="shared" si="1" ref="J16:J27">D16+G16</f>
        <v>0</v>
      </c>
      <c r="K16" s="5">
        <f aca="true" t="shared" si="2" ref="K16:K27">E16+H16</f>
        <v>0</v>
      </c>
      <c r="L16" s="5">
        <f aca="true" t="shared" si="3" ref="L16:L27">F16+I16</f>
        <v>0</v>
      </c>
      <c r="M16" s="147"/>
      <c r="N16" s="147"/>
    </row>
    <row r="17" spans="1:14" s="3" customFormat="1" ht="15.75" hidden="1">
      <c r="A17" s="1"/>
      <c r="B17" s="7"/>
      <c r="C17" s="108"/>
      <c r="D17" s="5"/>
      <c r="E17" s="5"/>
      <c r="F17" s="5"/>
      <c r="G17" s="5"/>
      <c r="H17" s="5"/>
      <c r="I17" s="5"/>
      <c r="J17" s="5">
        <f t="shared" si="1"/>
        <v>0</v>
      </c>
      <c r="K17" s="5">
        <f t="shared" si="2"/>
        <v>0</v>
      </c>
      <c r="L17" s="5">
        <f t="shared" si="3"/>
        <v>0</v>
      </c>
      <c r="M17" s="147"/>
      <c r="N17" s="147"/>
    </row>
    <row r="18" spans="1:14" s="3" customFormat="1" ht="15.75">
      <c r="A18" s="1">
        <v>8</v>
      </c>
      <c r="B18" s="139" t="s">
        <v>593</v>
      </c>
      <c r="C18" s="108">
        <v>2</v>
      </c>
      <c r="D18" s="5">
        <v>1147</v>
      </c>
      <c r="E18" s="5">
        <v>1147</v>
      </c>
      <c r="F18" s="5">
        <v>1147</v>
      </c>
      <c r="G18" s="5">
        <v>309</v>
      </c>
      <c r="H18" s="5">
        <v>309</v>
      </c>
      <c r="I18" s="5">
        <v>309</v>
      </c>
      <c r="J18" s="5">
        <f t="shared" si="1"/>
        <v>1456</v>
      </c>
      <c r="K18" s="5">
        <f t="shared" si="2"/>
        <v>1456</v>
      </c>
      <c r="L18" s="5">
        <f t="shared" si="3"/>
        <v>1456</v>
      </c>
      <c r="M18" s="147"/>
      <c r="N18" s="147"/>
    </row>
    <row r="19" spans="1:14" s="3" customFormat="1" ht="15.75">
      <c r="A19" s="1">
        <v>9</v>
      </c>
      <c r="B19" s="139" t="s">
        <v>620</v>
      </c>
      <c r="C19" s="108">
        <v>2</v>
      </c>
      <c r="D19" s="5">
        <v>5350</v>
      </c>
      <c r="E19" s="5">
        <v>5350</v>
      </c>
      <c r="F19" s="5">
        <v>5350</v>
      </c>
      <c r="G19" s="5">
        <v>433</v>
      </c>
      <c r="H19" s="5">
        <v>433</v>
      </c>
      <c r="I19" s="5">
        <v>433</v>
      </c>
      <c r="J19" s="5">
        <f t="shared" si="1"/>
        <v>5783</v>
      </c>
      <c r="K19" s="5">
        <f t="shared" si="2"/>
        <v>5783</v>
      </c>
      <c r="L19" s="5">
        <f t="shared" si="3"/>
        <v>5783</v>
      </c>
      <c r="M19" s="147"/>
      <c r="N19" s="147"/>
    </row>
    <row r="20" spans="1:14" s="3" customFormat="1" ht="31.5">
      <c r="A20" s="1">
        <v>10</v>
      </c>
      <c r="B20" s="139" t="s">
        <v>621</v>
      </c>
      <c r="C20" s="108">
        <v>2</v>
      </c>
      <c r="D20" s="5">
        <v>3060</v>
      </c>
      <c r="E20" s="5">
        <v>2999</v>
      </c>
      <c r="F20" s="5">
        <v>2999</v>
      </c>
      <c r="G20" s="5">
        <v>826</v>
      </c>
      <c r="H20" s="5">
        <v>810</v>
      </c>
      <c r="I20" s="5">
        <v>810</v>
      </c>
      <c r="J20" s="5">
        <f t="shared" si="1"/>
        <v>3886</v>
      </c>
      <c r="K20" s="5">
        <f t="shared" si="2"/>
        <v>3809</v>
      </c>
      <c r="L20" s="5">
        <f t="shared" si="3"/>
        <v>3809</v>
      </c>
      <c r="M20" s="147"/>
      <c r="N20" s="147"/>
    </row>
    <row r="21" spans="1:14" s="3" customFormat="1" ht="31.5">
      <c r="A21" s="1">
        <v>11</v>
      </c>
      <c r="B21" s="139" t="s">
        <v>672</v>
      </c>
      <c r="C21" s="108">
        <v>2</v>
      </c>
      <c r="D21" s="5">
        <v>0</v>
      </c>
      <c r="E21" s="5">
        <v>80</v>
      </c>
      <c r="F21" s="5">
        <v>71</v>
      </c>
      <c r="G21" s="5">
        <v>0</v>
      </c>
      <c r="H21" s="5">
        <v>22</v>
      </c>
      <c r="I21" s="5">
        <v>19</v>
      </c>
      <c r="J21" s="5">
        <f t="shared" si="1"/>
        <v>0</v>
      </c>
      <c r="K21" s="5">
        <f t="shared" si="2"/>
        <v>102</v>
      </c>
      <c r="L21" s="5">
        <f t="shared" si="3"/>
        <v>90</v>
      </c>
      <c r="M21" s="147"/>
      <c r="N21" s="147"/>
    </row>
    <row r="22" spans="1:14" s="3" customFormat="1" ht="31.5">
      <c r="A22" s="1">
        <v>12</v>
      </c>
      <c r="B22" s="139" t="s">
        <v>673</v>
      </c>
      <c r="C22" s="108">
        <v>2</v>
      </c>
      <c r="D22" s="5">
        <v>0</v>
      </c>
      <c r="E22" s="5">
        <v>103</v>
      </c>
      <c r="F22" s="5">
        <v>102</v>
      </c>
      <c r="G22" s="5">
        <v>0</v>
      </c>
      <c r="H22" s="5">
        <v>28</v>
      </c>
      <c r="I22" s="5">
        <v>28</v>
      </c>
      <c r="J22" s="5">
        <f t="shared" si="1"/>
        <v>0</v>
      </c>
      <c r="K22" s="5">
        <f t="shared" si="2"/>
        <v>131</v>
      </c>
      <c r="L22" s="5">
        <f t="shared" si="3"/>
        <v>130</v>
      </c>
      <c r="M22" s="147"/>
      <c r="N22" s="147"/>
    </row>
    <row r="23" spans="1:14" s="3" customFormat="1" ht="31.5">
      <c r="A23" s="1">
        <v>13</v>
      </c>
      <c r="B23" s="139" t="s">
        <v>685</v>
      </c>
      <c r="C23" s="108">
        <v>2</v>
      </c>
      <c r="D23" s="5">
        <v>0</v>
      </c>
      <c r="E23" s="5">
        <v>61</v>
      </c>
      <c r="F23" s="5">
        <v>61</v>
      </c>
      <c r="G23" s="5">
        <v>0</v>
      </c>
      <c r="H23" s="5">
        <v>16</v>
      </c>
      <c r="I23" s="5">
        <v>16</v>
      </c>
      <c r="J23" s="5">
        <f t="shared" si="1"/>
        <v>0</v>
      </c>
      <c r="K23" s="5">
        <f t="shared" si="2"/>
        <v>77</v>
      </c>
      <c r="L23" s="5">
        <f t="shared" si="3"/>
        <v>77</v>
      </c>
      <c r="M23" s="147"/>
      <c r="N23" s="147"/>
    </row>
    <row r="24" spans="1:14" s="3" customFormat="1" ht="15.75">
      <c r="A24" s="1">
        <v>14</v>
      </c>
      <c r="B24" s="139" t="s">
        <v>702</v>
      </c>
      <c r="C24" s="108">
        <v>2</v>
      </c>
      <c r="D24" s="5">
        <v>0</v>
      </c>
      <c r="E24" s="5">
        <v>120</v>
      </c>
      <c r="F24" s="5">
        <v>120</v>
      </c>
      <c r="G24" s="5">
        <v>0</v>
      </c>
      <c r="H24" s="5">
        <v>0</v>
      </c>
      <c r="I24" s="5">
        <v>0</v>
      </c>
      <c r="J24" s="5">
        <f t="shared" si="1"/>
        <v>0</v>
      </c>
      <c r="K24" s="5">
        <f t="shared" si="2"/>
        <v>120</v>
      </c>
      <c r="L24" s="5">
        <f t="shared" si="3"/>
        <v>120</v>
      </c>
      <c r="M24" s="147"/>
      <c r="N24" s="147"/>
    </row>
    <row r="25" spans="1:14" s="3" customFormat="1" ht="15.75">
      <c r="A25" s="1">
        <v>15</v>
      </c>
      <c r="B25" s="139" t="s">
        <v>703</v>
      </c>
      <c r="C25" s="108">
        <v>2</v>
      </c>
      <c r="D25" s="5">
        <v>0</v>
      </c>
      <c r="E25" s="5">
        <v>79</v>
      </c>
      <c r="F25" s="5">
        <v>68</v>
      </c>
      <c r="G25" s="5">
        <v>0</v>
      </c>
      <c r="H25" s="5">
        <v>21</v>
      </c>
      <c r="I25" s="5">
        <v>19</v>
      </c>
      <c r="J25" s="5">
        <f t="shared" si="1"/>
        <v>0</v>
      </c>
      <c r="K25" s="5">
        <f t="shared" si="2"/>
        <v>100</v>
      </c>
      <c r="L25" s="5">
        <f t="shared" si="3"/>
        <v>87</v>
      </c>
      <c r="M25" s="147"/>
      <c r="N25" s="147"/>
    </row>
    <row r="26" spans="1:14" s="3" customFormat="1" ht="15.75">
      <c r="A26" s="1">
        <v>16</v>
      </c>
      <c r="B26" s="139" t="s">
        <v>704</v>
      </c>
      <c r="C26" s="108">
        <v>2</v>
      </c>
      <c r="D26" s="5">
        <v>0</v>
      </c>
      <c r="E26" s="5">
        <v>12</v>
      </c>
      <c r="F26" s="5">
        <v>0</v>
      </c>
      <c r="G26" s="5">
        <v>0</v>
      </c>
      <c r="H26" s="5">
        <v>4</v>
      </c>
      <c r="I26" s="5">
        <v>0</v>
      </c>
      <c r="J26" s="5">
        <f t="shared" si="1"/>
        <v>0</v>
      </c>
      <c r="K26" s="5">
        <f t="shared" si="2"/>
        <v>16</v>
      </c>
      <c r="L26" s="5">
        <f t="shared" si="3"/>
        <v>0</v>
      </c>
      <c r="M26" s="147"/>
      <c r="N26" s="147"/>
    </row>
    <row r="27" spans="1:14" s="3" customFormat="1" ht="15.75">
      <c r="A27" s="1">
        <v>17</v>
      </c>
      <c r="B27" s="139" t="s">
        <v>705</v>
      </c>
      <c r="C27" s="108">
        <v>2</v>
      </c>
      <c r="D27" s="5">
        <v>0</v>
      </c>
      <c r="E27" s="5">
        <v>233</v>
      </c>
      <c r="F27" s="5">
        <v>233</v>
      </c>
      <c r="G27" s="5">
        <v>0</v>
      </c>
      <c r="H27" s="5">
        <v>63</v>
      </c>
      <c r="I27" s="5">
        <v>63</v>
      </c>
      <c r="J27" s="5">
        <f t="shared" si="1"/>
        <v>0</v>
      </c>
      <c r="K27" s="5">
        <f t="shared" si="2"/>
        <v>296</v>
      </c>
      <c r="L27" s="5">
        <f t="shared" si="3"/>
        <v>296</v>
      </c>
      <c r="M27" s="147"/>
      <c r="N27" s="147"/>
    </row>
    <row r="28" spans="1:14" s="3" customFormat="1" ht="47.25">
      <c r="A28" s="1">
        <v>18</v>
      </c>
      <c r="B28" s="7" t="s">
        <v>257</v>
      </c>
      <c r="C28" s="108"/>
      <c r="D28" s="5">
        <f>SUM(D16:D24)</f>
        <v>9557</v>
      </c>
      <c r="E28" s="5">
        <f>SUM(E16:E27)</f>
        <v>10184</v>
      </c>
      <c r="F28" s="5">
        <f>SUM(F16:F27)</f>
        <v>10151</v>
      </c>
      <c r="G28" s="124"/>
      <c r="H28" s="124"/>
      <c r="I28" s="124"/>
      <c r="J28" s="124"/>
      <c r="K28" s="124"/>
      <c r="L28" s="124"/>
      <c r="M28" s="147"/>
      <c r="N28" s="147"/>
    </row>
    <row r="29" spans="1:14" s="3" customFormat="1" ht="15.75" hidden="1">
      <c r="A29" s="1"/>
      <c r="B29" s="7" t="s">
        <v>258</v>
      </c>
      <c r="C29" s="108"/>
      <c r="D29" s="5"/>
      <c r="E29" s="5"/>
      <c r="F29" s="5"/>
      <c r="G29" s="124"/>
      <c r="H29" s="124"/>
      <c r="I29" s="124"/>
      <c r="J29" s="124"/>
      <c r="K29" s="124"/>
      <c r="L29" s="124"/>
      <c r="M29" s="147"/>
      <c r="N29" s="147"/>
    </row>
    <row r="30" spans="1:14" s="3" customFormat="1" ht="31.5" hidden="1">
      <c r="A30" s="1"/>
      <c r="B30" s="7" t="s">
        <v>259</v>
      </c>
      <c r="C30" s="108"/>
      <c r="D30" s="5"/>
      <c r="E30" s="5"/>
      <c r="F30" s="5"/>
      <c r="G30" s="124"/>
      <c r="H30" s="124"/>
      <c r="I30" s="124"/>
      <c r="J30" s="124"/>
      <c r="K30" s="124"/>
      <c r="L30" s="124"/>
      <c r="M30" s="147"/>
      <c r="N30" s="147"/>
    </row>
    <row r="31" spans="1:14" s="3" customFormat="1" ht="47.25">
      <c r="A31" s="1">
        <v>19</v>
      </c>
      <c r="B31" s="7" t="s">
        <v>278</v>
      </c>
      <c r="C31" s="108"/>
      <c r="D31" s="124"/>
      <c r="E31" s="124"/>
      <c r="F31" s="124"/>
      <c r="G31" s="5">
        <f>SUM(G8:G30)</f>
        <v>1674</v>
      </c>
      <c r="H31" s="5">
        <f>SUM(H8:H30)</f>
        <v>1715</v>
      </c>
      <c r="I31" s="5">
        <f>SUM(I8:I30)</f>
        <v>1697</v>
      </c>
      <c r="J31" s="124"/>
      <c r="K31" s="124"/>
      <c r="L31" s="124"/>
      <c r="M31" s="147"/>
      <c r="N31" s="147"/>
    </row>
    <row r="32" spans="1:14" s="3" customFormat="1" ht="15.75">
      <c r="A32" s="1">
        <v>20</v>
      </c>
      <c r="B32" s="9" t="s">
        <v>121</v>
      </c>
      <c r="C32" s="108"/>
      <c r="D32" s="14">
        <f aca="true" t="shared" si="4" ref="D32:I32">SUM(D33:D35)</f>
        <v>10076</v>
      </c>
      <c r="E32" s="14">
        <f t="shared" si="4"/>
        <v>10221</v>
      </c>
      <c r="F32" s="14">
        <f t="shared" si="4"/>
        <v>10151</v>
      </c>
      <c r="G32" s="14">
        <f t="shared" si="4"/>
        <v>1674</v>
      </c>
      <c r="H32" s="14">
        <f t="shared" si="4"/>
        <v>1715</v>
      </c>
      <c r="I32" s="14">
        <f t="shared" si="4"/>
        <v>1697</v>
      </c>
      <c r="J32" s="14">
        <f aca="true" t="shared" si="5" ref="J32:L35">D32+G32</f>
        <v>11750</v>
      </c>
      <c r="K32" s="14">
        <f t="shared" si="5"/>
        <v>11936</v>
      </c>
      <c r="L32" s="14">
        <f t="shared" si="5"/>
        <v>11848</v>
      </c>
      <c r="M32" s="147"/>
      <c r="N32" s="147"/>
    </row>
    <row r="33" spans="1:14" s="3" customFormat="1" ht="31.5">
      <c r="A33" s="1">
        <v>21</v>
      </c>
      <c r="B33" s="96" t="s">
        <v>489</v>
      </c>
      <c r="C33" s="108">
        <v>1</v>
      </c>
      <c r="D33" s="5">
        <f aca="true" t="shared" si="6" ref="D33:I33">SUMIF($C$8:$C$32,"1",D$8:D$32)</f>
        <v>0</v>
      </c>
      <c r="E33" s="5">
        <f t="shared" si="6"/>
        <v>0</v>
      </c>
      <c r="F33" s="5">
        <f t="shared" si="6"/>
        <v>0</v>
      </c>
      <c r="G33" s="5">
        <f t="shared" si="6"/>
        <v>0</v>
      </c>
      <c r="H33" s="5">
        <f t="shared" si="6"/>
        <v>0</v>
      </c>
      <c r="I33" s="5">
        <f t="shared" si="6"/>
        <v>0</v>
      </c>
      <c r="J33" s="5">
        <f t="shared" si="5"/>
        <v>0</v>
      </c>
      <c r="K33" s="5">
        <f t="shared" si="5"/>
        <v>0</v>
      </c>
      <c r="L33" s="5">
        <f t="shared" si="5"/>
        <v>0</v>
      </c>
      <c r="M33" s="147"/>
      <c r="N33" s="147"/>
    </row>
    <row r="34" spans="1:14" s="3" customFormat="1" ht="15.75">
      <c r="A34" s="1">
        <v>22</v>
      </c>
      <c r="B34" s="96" t="s">
        <v>289</v>
      </c>
      <c r="C34" s="108">
        <v>2</v>
      </c>
      <c r="D34" s="5">
        <f aca="true" t="shared" si="7" ref="D34:I34">SUMIF($C$8:$C$32,"2",D$8:D$32)</f>
        <v>10076</v>
      </c>
      <c r="E34" s="5">
        <f t="shared" si="7"/>
        <v>10221</v>
      </c>
      <c r="F34" s="5">
        <f t="shared" si="7"/>
        <v>10151</v>
      </c>
      <c r="G34" s="5">
        <f t="shared" si="7"/>
        <v>1674</v>
      </c>
      <c r="H34" s="5">
        <f t="shared" si="7"/>
        <v>1715</v>
      </c>
      <c r="I34" s="5">
        <f t="shared" si="7"/>
        <v>1697</v>
      </c>
      <c r="J34" s="5">
        <f t="shared" si="5"/>
        <v>11750</v>
      </c>
      <c r="K34" s="5">
        <f t="shared" si="5"/>
        <v>11936</v>
      </c>
      <c r="L34" s="5">
        <f t="shared" si="5"/>
        <v>11848</v>
      </c>
      <c r="M34" s="147"/>
      <c r="N34" s="147"/>
    </row>
    <row r="35" spans="1:14" s="3" customFormat="1" ht="15.75">
      <c r="A35" s="1">
        <v>23</v>
      </c>
      <c r="B35" s="96" t="s">
        <v>145</v>
      </c>
      <c r="C35" s="108">
        <v>3</v>
      </c>
      <c r="D35" s="5">
        <f aca="true" t="shared" si="8" ref="D35:I35">SUMIF($C$8:$C$32,"3",D$8:D$32)</f>
        <v>0</v>
      </c>
      <c r="E35" s="5">
        <f t="shared" si="8"/>
        <v>0</v>
      </c>
      <c r="F35" s="5">
        <f t="shared" si="8"/>
        <v>0</v>
      </c>
      <c r="G35" s="5">
        <f t="shared" si="8"/>
        <v>0</v>
      </c>
      <c r="H35" s="5">
        <f t="shared" si="8"/>
        <v>0</v>
      </c>
      <c r="I35" s="5">
        <f t="shared" si="8"/>
        <v>0</v>
      </c>
      <c r="J35" s="5">
        <f t="shared" si="5"/>
        <v>0</v>
      </c>
      <c r="K35" s="5">
        <f t="shared" si="5"/>
        <v>0</v>
      </c>
      <c r="L35" s="5">
        <f t="shared" si="5"/>
        <v>0</v>
      </c>
      <c r="M35" s="147"/>
      <c r="N35" s="147"/>
    </row>
    <row r="36" spans="1:14" s="3" customFormat="1" ht="15.75">
      <c r="A36" s="1">
        <v>24</v>
      </c>
      <c r="B36" s="113" t="s">
        <v>55</v>
      </c>
      <c r="C36" s="108"/>
      <c r="D36" s="14"/>
      <c r="E36" s="14"/>
      <c r="F36" s="14"/>
      <c r="G36" s="14"/>
      <c r="H36" s="14"/>
      <c r="I36" s="14"/>
      <c r="J36" s="14"/>
      <c r="K36" s="14"/>
      <c r="L36" s="14"/>
      <c r="M36" s="147"/>
      <c r="N36" s="147"/>
    </row>
    <row r="37" spans="1:14" s="3" customFormat="1" ht="15.75">
      <c r="A37" s="1">
        <v>25</v>
      </c>
      <c r="B37" s="139" t="s">
        <v>622</v>
      </c>
      <c r="C37" s="108">
        <v>2</v>
      </c>
      <c r="D37" s="5">
        <v>4002</v>
      </c>
      <c r="E37" s="5">
        <v>4026</v>
      </c>
      <c r="F37" s="5">
        <v>1104</v>
      </c>
      <c r="G37" s="5">
        <v>1081</v>
      </c>
      <c r="H37" s="5">
        <v>1087</v>
      </c>
      <c r="I37" s="5">
        <v>309</v>
      </c>
      <c r="J37" s="5">
        <f aca="true" t="shared" si="9" ref="J37:J47">D37+G37</f>
        <v>5083</v>
      </c>
      <c r="K37" s="5">
        <f aca="true" t="shared" si="10" ref="K37:K47">E37+H37</f>
        <v>5113</v>
      </c>
      <c r="L37" s="5">
        <f aca="true" t="shared" si="11" ref="L37:L47">F37+I37</f>
        <v>1413</v>
      </c>
      <c r="M37" s="147"/>
      <c r="N37" s="147"/>
    </row>
    <row r="38" spans="1:14" s="3" customFormat="1" ht="15.75">
      <c r="A38" s="1">
        <v>26</v>
      </c>
      <c r="B38" s="139" t="s">
        <v>623</v>
      </c>
      <c r="C38" s="108">
        <v>2</v>
      </c>
      <c r="D38" s="5">
        <v>3097</v>
      </c>
      <c r="E38" s="5">
        <v>1947</v>
      </c>
      <c r="F38" s="5">
        <v>0</v>
      </c>
      <c r="G38" s="5">
        <v>836</v>
      </c>
      <c r="H38" s="5">
        <v>525</v>
      </c>
      <c r="I38" s="5">
        <v>0</v>
      </c>
      <c r="J38" s="5">
        <f t="shared" si="9"/>
        <v>3933</v>
      </c>
      <c r="K38" s="5">
        <f t="shared" si="10"/>
        <v>2472</v>
      </c>
      <c r="L38" s="5">
        <f t="shared" si="11"/>
        <v>0</v>
      </c>
      <c r="M38" s="147"/>
      <c r="N38" s="147"/>
    </row>
    <row r="39" spans="1:14" s="3" customFormat="1" ht="15.75">
      <c r="A39" s="1">
        <v>27</v>
      </c>
      <c r="B39" s="139" t="s">
        <v>599</v>
      </c>
      <c r="C39" s="108">
        <v>2</v>
      </c>
      <c r="D39" s="5">
        <v>209</v>
      </c>
      <c r="E39" s="5">
        <v>209</v>
      </c>
      <c r="F39" s="5">
        <v>0</v>
      </c>
      <c r="G39" s="5">
        <v>56</v>
      </c>
      <c r="H39" s="5">
        <v>56</v>
      </c>
      <c r="I39" s="5">
        <v>0</v>
      </c>
      <c r="J39" s="5">
        <f t="shared" si="9"/>
        <v>265</v>
      </c>
      <c r="K39" s="5">
        <f t="shared" si="10"/>
        <v>265</v>
      </c>
      <c r="L39" s="5">
        <f t="shared" si="11"/>
        <v>0</v>
      </c>
      <c r="M39" s="147"/>
      <c r="N39" s="147"/>
    </row>
    <row r="40" spans="1:14" s="3" customFormat="1" ht="15.75">
      <c r="A40" s="1">
        <v>28</v>
      </c>
      <c r="B40" s="139" t="s">
        <v>598</v>
      </c>
      <c r="C40" s="108">
        <v>2</v>
      </c>
      <c r="D40" s="5">
        <v>2213</v>
      </c>
      <c r="E40" s="5">
        <v>2213</v>
      </c>
      <c r="F40" s="5">
        <v>2068</v>
      </c>
      <c r="G40" s="5">
        <v>598</v>
      </c>
      <c r="H40" s="5">
        <v>598</v>
      </c>
      <c r="I40" s="5">
        <v>558</v>
      </c>
      <c r="J40" s="5">
        <f t="shared" si="9"/>
        <v>2811</v>
      </c>
      <c r="K40" s="5">
        <f t="shared" si="10"/>
        <v>2811</v>
      </c>
      <c r="L40" s="5">
        <f t="shared" si="11"/>
        <v>2626</v>
      </c>
      <c r="M40" s="147"/>
      <c r="N40" s="147"/>
    </row>
    <row r="41" spans="1:14" s="3" customFormat="1" ht="31.5">
      <c r="A41" s="1">
        <v>29</v>
      </c>
      <c r="B41" s="139" t="s">
        <v>597</v>
      </c>
      <c r="C41" s="108">
        <v>2</v>
      </c>
      <c r="D41" s="5">
        <v>4513</v>
      </c>
      <c r="E41" s="5">
        <v>938</v>
      </c>
      <c r="F41" s="5">
        <v>938</v>
      </c>
      <c r="G41" s="5">
        <v>1219</v>
      </c>
      <c r="H41" s="5">
        <v>322</v>
      </c>
      <c r="I41" s="5">
        <v>0</v>
      </c>
      <c r="J41" s="5">
        <f t="shared" si="9"/>
        <v>5732</v>
      </c>
      <c r="K41" s="5">
        <f t="shared" si="10"/>
        <v>1260</v>
      </c>
      <c r="L41" s="5">
        <f t="shared" si="11"/>
        <v>938</v>
      </c>
      <c r="M41" s="147"/>
      <c r="N41" s="147"/>
    </row>
    <row r="42" spans="1:14" s="3" customFormat="1" ht="31.5">
      <c r="A42" s="1">
        <v>30</v>
      </c>
      <c r="B42" s="139" t="s">
        <v>596</v>
      </c>
      <c r="C42" s="108">
        <v>2</v>
      </c>
      <c r="D42" s="5">
        <v>57940</v>
      </c>
      <c r="E42" s="5">
        <v>58621</v>
      </c>
      <c r="F42" s="5">
        <v>58621</v>
      </c>
      <c r="G42" s="5">
        <v>15644</v>
      </c>
      <c r="H42" s="5">
        <v>15677</v>
      </c>
      <c r="I42" s="5">
        <v>15668</v>
      </c>
      <c r="J42" s="5">
        <f t="shared" si="9"/>
        <v>73584</v>
      </c>
      <c r="K42" s="5">
        <f t="shared" si="10"/>
        <v>74298</v>
      </c>
      <c r="L42" s="5">
        <f t="shared" si="11"/>
        <v>74289</v>
      </c>
      <c r="M42" s="147"/>
      <c r="N42" s="147"/>
    </row>
    <row r="43" spans="1:14" s="3" customFormat="1" ht="15.75">
      <c r="A43" s="1">
        <v>31</v>
      </c>
      <c r="B43" s="139" t="s">
        <v>595</v>
      </c>
      <c r="C43" s="108">
        <v>2</v>
      </c>
      <c r="D43" s="5">
        <v>42931</v>
      </c>
      <c r="E43" s="5">
        <v>42931</v>
      </c>
      <c r="F43" s="5">
        <v>41911</v>
      </c>
      <c r="G43" s="5">
        <v>11591</v>
      </c>
      <c r="H43" s="5">
        <v>11591</v>
      </c>
      <c r="I43" s="5">
        <v>11136</v>
      </c>
      <c r="J43" s="5">
        <f t="shared" si="9"/>
        <v>54522</v>
      </c>
      <c r="K43" s="5">
        <f t="shared" si="10"/>
        <v>54522</v>
      </c>
      <c r="L43" s="5">
        <f t="shared" si="11"/>
        <v>53047</v>
      </c>
      <c r="M43" s="147"/>
      <c r="N43" s="147"/>
    </row>
    <row r="44" spans="1:14" s="3" customFormat="1" ht="31.5">
      <c r="A44" s="1">
        <v>32</v>
      </c>
      <c r="B44" s="139" t="s">
        <v>594</v>
      </c>
      <c r="C44" s="108">
        <v>2</v>
      </c>
      <c r="D44" s="5">
        <v>6188</v>
      </c>
      <c r="E44" s="5">
        <v>7460</v>
      </c>
      <c r="F44" s="5">
        <v>7460</v>
      </c>
      <c r="G44" s="5">
        <v>1671</v>
      </c>
      <c r="H44" s="5">
        <v>1985</v>
      </c>
      <c r="I44" s="5">
        <v>1985</v>
      </c>
      <c r="J44" s="5">
        <f t="shared" si="9"/>
        <v>7859</v>
      </c>
      <c r="K44" s="5">
        <f t="shared" si="10"/>
        <v>9445</v>
      </c>
      <c r="L44" s="5">
        <f t="shared" si="11"/>
        <v>9445</v>
      </c>
      <c r="M44" s="147"/>
      <c r="N44" s="147"/>
    </row>
    <row r="45" spans="1:14" s="3" customFormat="1" ht="31.5">
      <c r="A45" s="1">
        <v>33</v>
      </c>
      <c r="B45" s="139" t="s">
        <v>624</v>
      </c>
      <c r="C45" s="108">
        <v>2</v>
      </c>
      <c r="D45" s="5">
        <v>5472</v>
      </c>
      <c r="E45" s="5">
        <v>3213</v>
      </c>
      <c r="F45" s="5">
        <v>3213</v>
      </c>
      <c r="G45" s="5">
        <v>1477</v>
      </c>
      <c r="H45" s="5">
        <v>863</v>
      </c>
      <c r="I45" s="5">
        <v>15</v>
      </c>
      <c r="J45" s="5">
        <f t="shared" si="9"/>
        <v>6949</v>
      </c>
      <c r="K45" s="5">
        <f t="shared" si="10"/>
        <v>4076</v>
      </c>
      <c r="L45" s="5">
        <f t="shared" si="11"/>
        <v>3228</v>
      </c>
      <c r="M45" s="147"/>
      <c r="N45" s="147"/>
    </row>
    <row r="46" spans="1:14" s="3" customFormat="1" ht="31.5">
      <c r="A46" s="1">
        <v>34</v>
      </c>
      <c r="B46" s="139" t="s">
        <v>625</v>
      </c>
      <c r="C46" s="108">
        <v>2</v>
      </c>
      <c r="D46" s="5">
        <v>787</v>
      </c>
      <c r="E46" s="5">
        <v>787</v>
      </c>
      <c r="F46" s="5">
        <v>0</v>
      </c>
      <c r="G46" s="5">
        <v>213</v>
      </c>
      <c r="H46" s="5">
        <v>213</v>
      </c>
      <c r="I46" s="5">
        <v>0</v>
      </c>
      <c r="J46" s="5">
        <f t="shared" si="9"/>
        <v>1000</v>
      </c>
      <c r="K46" s="5">
        <f t="shared" si="10"/>
        <v>1000</v>
      </c>
      <c r="L46" s="5">
        <f t="shared" si="11"/>
        <v>0</v>
      </c>
      <c r="M46" s="147"/>
      <c r="N46" s="147"/>
    </row>
    <row r="47" spans="1:14" s="3" customFormat="1" ht="15.75">
      <c r="A47" s="1">
        <v>35</v>
      </c>
      <c r="B47" s="139" t="s">
        <v>626</v>
      </c>
      <c r="C47" s="108">
        <v>2</v>
      </c>
      <c r="D47" s="5">
        <v>2362</v>
      </c>
      <c r="E47" s="5">
        <v>2362</v>
      </c>
      <c r="F47" s="5">
        <v>149</v>
      </c>
      <c r="G47" s="5">
        <v>638</v>
      </c>
      <c r="H47" s="5">
        <v>638</v>
      </c>
      <c r="I47" s="5">
        <v>40</v>
      </c>
      <c r="J47" s="5">
        <f t="shared" si="9"/>
        <v>3000</v>
      </c>
      <c r="K47" s="5">
        <f t="shared" si="10"/>
        <v>3000</v>
      </c>
      <c r="L47" s="5">
        <f t="shared" si="11"/>
        <v>189</v>
      </c>
      <c r="M47" s="147"/>
      <c r="N47" s="147"/>
    </row>
    <row r="48" spans="1:14" s="3" customFormat="1" ht="15.75">
      <c r="A48" s="1">
        <v>36</v>
      </c>
      <c r="B48" s="7" t="s">
        <v>260</v>
      </c>
      <c r="C48" s="108"/>
      <c r="D48" s="5">
        <f>SUM(D37:D47)</f>
        <v>129714</v>
      </c>
      <c r="E48" s="5">
        <f>SUM(E37:E47)</f>
        <v>124707</v>
      </c>
      <c r="F48" s="5">
        <f>SUM(F37:F47)</f>
        <v>115464</v>
      </c>
      <c r="G48" s="124"/>
      <c r="H48" s="124"/>
      <c r="I48" s="124"/>
      <c r="J48" s="124"/>
      <c r="K48" s="124"/>
      <c r="L48" s="124"/>
      <c r="M48" s="147"/>
      <c r="N48" s="147"/>
    </row>
    <row r="49" spans="1:14" s="3" customFormat="1" ht="31.5" hidden="1">
      <c r="A49" s="1"/>
      <c r="B49" s="7" t="s">
        <v>261</v>
      </c>
      <c r="C49" s="108"/>
      <c r="D49" s="5"/>
      <c r="E49" s="5"/>
      <c r="F49" s="5"/>
      <c r="G49" s="124"/>
      <c r="H49" s="124"/>
      <c r="I49" s="124"/>
      <c r="J49" s="124"/>
      <c r="K49" s="124"/>
      <c r="L49" s="124"/>
      <c r="M49" s="147"/>
      <c r="N49" s="147"/>
    </row>
    <row r="50" spans="1:14" s="3" customFormat="1" ht="15.75" hidden="1">
      <c r="A50" s="1"/>
      <c r="B50" s="7"/>
      <c r="C50" s="108"/>
      <c r="D50" s="5"/>
      <c r="E50" s="5"/>
      <c r="F50" s="5"/>
      <c r="G50" s="5"/>
      <c r="H50" s="5"/>
      <c r="I50" s="5"/>
      <c r="J50" s="5">
        <f aca="true" t="shared" si="12" ref="J50:L51">D50+G50</f>
        <v>0</v>
      </c>
      <c r="K50" s="5">
        <f t="shared" si="12"/>
        <v>0</v>
      </c>
      <c r="L50" s="5">
        <f t="shared" si="12"/>
        <v>0</v>
      </c>
      <c r="M50" s="147"/>
      <c r="N50" s="147"/>
    </row>
    <row r="51" spans="1:14" s="3" customFormat="1" ht="15.75" hidden="1">
      <c r="A51" s="1"/>
      <c r="B51" s="7"/>
      <c r="C51" s="108"/>
      <c r="D51" s="5"/>
      <c r="E51" s="5"/>
      <c r="F51" s="5"/>
      <c r="G51" s="5"/>
      <c r="H51" s="5"/>
      <c r="I51" s="5"/>
      <c r="J51" s="5">
        <f t="shared" si="12"/>
        <v>0</v>
      </c>
      <c r="K51" s="5">
        <f t="shared" si="12"/>
        <v>0</v>
      </c>
      <c r="L51" s="5">
        <f t="shared" si="12"/>
        <v>0</v>
      </c>
      <c r="M51" s="147"/>
      <c r="N51" s="147"/>
    </row>
    <row r="52" spans="1:14" s="3" customFormat="1" ht="31.5" hidden="1">
      <c r="A52" s="1"/>
      <c r="B52" s="7" t="s">
        <v>262</v>
      </c>
      <c r="C52" s="108"/>
      <c r="D52" s="5">
        <f>SUM(D50:D51)</f>
        <v>0</v>
      </c>
      <c r="E52" s="5">
        <f>SUM(E50:E51)</f>
        <v>0</v>
      </c>
      <c r="F52" s="5">
        <f>SUM(F50:F51)</f>
        <v>0</v>
      </c>
      <c r="G52" s="124"/>
      <c r="H52" s="124"/>
      <c r="I52" s="124"/>
      <c r="J52" s="124"/>
      <c r="K52" s="124"/>
      <c r="L52" s="124"/>
      <c r="M52" s="147"/>
      <c r="N52" s="147"/>
    </row>
    <row r="53" spans="1:14" s="3" customFormat="1" ht="47.25">
      <c r="A53" s="1">
        <v>37</v>
      </c>
      <c r="B53" s="7" t="s">
        <v>263</v>
      </c>
      <c r="C53" s="108"/>
      <c r="D53" s="124"/>
      <c r="E53" s="124"/>
      <c r="F53" s="124"/>
      <c r="G53" s="5">
        <f>SUM(G36:G52)</f>
        <v>35024</v>
      </c>
      <c r="H53" s="5">
        <f>SUM(H36:H52)</f>
        <v>33555</v>
      </c>
      <c r="I53" s="5">
        <f>SUM(I36:I52)</f>
        <v>29711</v>
      </c>
      <c r="J53" s="124"/>
      <c r="K53" s="124"/>
      <c r="L53" s="124"/>
      <c r="M53" s="147"/>
      <c r="N53" s="147"/>
    </row>
    <row r="54" spans="1:14" s="3" customFormat="1" ht="15.75">
      <c r="A54" s="1">
        <v>38</v>
      </c>
      <c r="B54" s="9" t="s">
        <v>55</v>
      </c>
      <c r="C54" s="108"/>
      <c r="D54" s="14">
        <f aca="true" t="shared" si="13" ref="D54:I54">SUM(D55:D57)</f>
        <v>129714</v>
      </c>
      <c r="E54" s="14">
        <f t="shared" si="13"/>
        <v>124707</v>
      </c>
      <c r="F54" s="14">
        <f t="shared" si="13"/>
        <v>115464</v>
      </c>
      <c r="G54" s="14">
        <f t="shared" si="13"/>
        <v>35024</v>
      </c>
      <c r="H54" s="14">
        <f t="shared" si="13"/>
        <v>33555</v>
      </c>
      <c r="I54" s="14">
        <f t="shared" si="13"/>
        <v>29711</v>
      </c>
      <c r="J54" s="14">
        <f aca="true" t="shared" si="14" ref="J54:L57">D54+G54</f>
        <v>164738</v>
      </c>
      <c r="K54" s="14">
        <f t="shared" si="14"/>
        <v>158262</v>
      </c>
      <c r="L54" s="14">
        <f t="shared" si="14"/>
        <v>145175</v>
      </c>
      <c r="M54" s="147"/>
      <c r="N54" s="147"/>
    </row>
    <row r="55" spans="1:14" s="3" customFormat="1" ht="31.5">
      <c r="A55" s="1">
        <v>39</v>
      </c>
      <c r="B55" s="96" t="s">
        <v>489</v>
      </c>
      <c r="C55" s="108">
        <v>1</v>
      </c>
      <c r="D55" s="5">
        <f aca="true" t="shared" si="15" ref="D55:I55">SUMIF($C$36:$C$54,"1",D$36:D$54)</f>
        <v>0</v>
      </c>
      <c r="E55" s="5">
        <f t="shared" si="15"/>
        <v>0</v>
      </c>
      <c r="F55" s="5">
        <f t="shared" si="15"/>
        <v>0</v>
      </c>
      <c r="G55" s="5">
        <f t="shared" si="15"/>
        <v>0</v>
      </c>
      <c r="H55" s="5">
        <f t="shared" si="15"/>
        <v>0</v>
      </c>
      <c r="I55" s="5">
        <f t="shared" si="15"/>
        <v>0</v>
      </c>
      <c r="J55" s="5">
        <f t="shared" si="14"/>
        <v>0</v>
      </c>
      <c r="K55" s="5">
        <f t="shared" si="14"/>
        <v>0</v>
      </c>
      <c r="L55" s="5">
        <f t="shared" si="14"/>
        <v>0</v>
      </c>
      <c r="M55" s="147"/>
      <c r="N55" s="147"/>
    </row>
    <row r="56" spans="1:14" s="3" customFormat="1" ht="15.75">
      <c r="A56" s="1">
        <v>40</v>
      </c>
      <c r="B56" s="96" t="s">
        <v>289</v>
      </c>
      <c r="C56" s="108">
        <v>2</v>
      </c>
      <c r="D56" s="5">
        <f aca="true" t="shared" si="16" ref="D56:I56">SUMIF($C$36:$C$54,"2",D$36:D$54)</f>
        <v>129714</v>
      </c>
      <c r="E56" s="5">
        <f t="shared" si="16"/>
        <v>124707</v>
      </c>
      <c r="F56" s="5">
        <f t="shared" si="16"/>
        <v>115464</v>
      </c>
      <c r="G56" s="5">
        <f t="shared" si="16"/>
        <v>35024</v>
      </c>
      <c r="H56" s="5">
        <f t="shared" si="16"/>
        <v>33555</v>
      </c>
      <c r="I56" s="5">
        <f t="shared" si="16"/>
        <v>29711</v>
      </c>
      <c r="J56" s="5">
        <f t="shared" si="14"/>
        <v>164738</v>
      </c>
      <c r="K56" s="5">
        <f t="shared" si="14"/>
        <v>158262</v>
      </c>
      <c r="L56" s="5">
        <f t="shared" si="14"/>
        <v>145175</v>
      </c>
      <c r="M56" s="147"/>
      <c r="N56" s="147"/>
    </row>
    <row r="57" spans="1:14" s="3" customFormat="1" ht="15.75">
      <c r="A57" s="1">
        <v>41</v>
      </c>
      <c r="B57" s="96" t="s">
        <v>145</v>
      </c>
      <c r="C57" s="108">
        <v>3</v>
      </c>
      <c r="D57" s="5">
        <f aca="true" t="shared" si="17" ref="D57:I57">SUMIF($C$36:$C$54,"3",D$36:D$54)</f>
        <v>0</v>
      </c>
      <c r="E57" s="5">
        <f t="shared" si="17"/>
        <v>0</v>
      </c>
      <c r="F57" s="5">
        <f t="shared" si="17"/>
        <v>0</v>
      </c>
      <c r="G57" s="5">
        <f t="shared" si="17"/>
        <v>0</v>
      </c>
      <c r="H57" s="5">
        <f t="shared" si="17"/>
        <v>0</v>
      </c>
      <c r="I57" s="5">
        <f t="shared" si="17"/>
        <v>0</v>
      </c>
      <c r="J57" s="5">
        <f t="shared" si="14"/>
        <v>0</v>
      </c>
      <c r="K57" s="5">
        <f t="shared" si="14"/>
        <v>0</v>
      </c>
      <c r="L57" s="5">
        <f t="shared" si="14"/>
        <v>0</v>
      </c>
      <c r="M57" s="147"/>
      <c r="N57" s="147"/>
    </row>
    <row r="58" spans="1:14" s="3" customFormat="1" ht="31.5">
      <c r="A58" s="1">
        <v>42</v>
      </c>
      <c r="B58" s="113" t="s">
        <v>264</v>
      </c>
      <c r="C58" s="108"/>
      <c r="D58" s="14"/>
      <c r="E58" s="14"/>
      <c r="F58" s="14"/>
      <c r="G58" s="14"/>
      <c r="H58" s="14"/>
      <c r="I58" s="14"/>
      <c r="J58" s="14"/>
      <c r="K58" s="14"/>
      <c r="L58" s="14"/>
      <c r="M58" s="147"/>
      <c r="N58" s="147"/>
    </row>
    <row r="59" spans="1:14" s="3" customFormat="1" ht="47.25" hidden="1">
      <c r="A59" s="1"/>
      <c r="B59" s="65" t="s">
        <v>267</v>
      </c>
      <c r="C59" s="108"/>
      <c r="D59" s="5"/>
      <c r="E59" s="5"/>
      <c r="F59" s="5"/>
      <c r="G59" s="124"/>
      <c r="H59" s="124"/>
      <c r="I59" s="124"/>
      <c r="J59" s="5">
        <f aca="true" t="shared" si="18" ref="J59:J78">D59+G59</f>
        <v>0</v>
      </c>
      <c r="K59" s="5">
        <f aca="true" t="shared" si="19" ref="K59:K78">E59+H59</f>
        <v>0</v>
      </c>
      <c r="L59" s="5">
        <f aca="true" t="shared" si="20" ref="L59:L78">F59+I59</f>
        <v>0</v>
      </c>
      <c r="M59" s="147"/>
      <c r="N59" s="147"/>
    </row>
    <row r="60" spans="1:14" s="3" customFormat="1" ht="15.75" hidden="1">
      <c r="A60" s="1"/>
      <c r="B60" s="65"/>
      <c r="C60" s="108"/>
      <c r="D60" s="5"/>
      <c r="E60" s="5"/>
      <c r="F60" s="5"/>
      <c r="G60" s="124"/>
      <c r="H60" s="124"/>
      <c r="I60" s="124"/>
      <c r="J60" s="5">
        <f t="shared" si="18"/>
        <v>0</v>
      </c>
      <c r="K60" s="5">
        <f t="shared" si="19"/>
        <v>0</v>
      </c>
      <c r="L60" s="5">
        <f t="shared" si="20"/>
        <v>0</v>
      </c>
      <c r="M60" s="147"/>
      <c r="N60" s="147"/>
    </row>
    <row r="61" spans="1:14" s="3" customFormat="1" ht="47.25" hidden="1">
      <c r="A61" s="1"/>
      <c r="B61" s="65" t="s">
        <v>266</v>
      </c>
      <c r="C61" s="108"/>
      <c r="D61" s="5"/>
      <c r="E61" s="5"/>
      <c r="F61" s="5"/>
      <c r="G61" s="124"/>
      <c r="H61" s="124"/>
      <c r="I61" s="124"/>
      <c r="J61" s="5">
        <f t="shared" si="18"/>
        <v>0</v>
      </c>
      <c r="K61" s="5">
        <f t="shared" si="19"/>
        <v>0</v>
      </c>
      <c r="L61" s="5">
        <f t="shared" si="20"/>
        <v>0</v>
      </c>
      <c r="M61" s="147"/>
      <c r="N61" s="147"/>
    </row>
    <row r="62" spans="1:14" s="3" customFormat="1" ht="15.75" hidden="1">
      <c r="A62" s="1"/>
      <c r="B62" s="65"/>
      <c r="C62" s="108"/>
      <c r="D62" s="5"/>
      <c r="E62" s="5"/>
      <c r="F62" s="5"/>
      <c r="G62" s="124"/>
      <c r="H62" s="124"/>
      <c r="I62" s="124"/>
      <c r="J62" s="5">
        <f t="shared" si="18"/>
        <v>0</v>
      </c>
      <c r="K62" s="5">
        <f t="shared" si="19"/>
        <v>0</v>
      </c>
      <c r="L62" s="5">
        <f t="shared" si="20"/>
        <v>0</v>
      </c>
      <c r="M62" s="147"/>
      <c r="N62" s="147"/>
    </row>
    <row r="63" spans="1:14" s="3" customFormat="1" ht="47.25" hidden="1">
      <c r="A63" s="1"/>
      <c r="B63" s="65" t="s">
        <v>265</v>
      </c>
      <c r="C63" s="108"/>
      <c r="D63" s="5"/>
      <c r="E63" s="5"/>
      <c r="F63" s="5"/>
      <c r="G63" s="124"/>
      <c r="H63" s="124"/>
      <c r="I63" s="124"/>
      <c r="J63" s="5">
        <f t="shared" si="18"/>
        <v>0</v>
      </c>
      <c r="K63" s="5">
        <f t="shared" si="19"/>
        <v>0</v>
      </c>
      <c r="L63" s="5">
        <f t="shared" si="20"/>
        <v>0</v>
      </c>
      <c r="M63" s="147"/>
      <c r="N63" s="147"/>
    </row>
    <row r="64" spans="1:14" s="3" customFormat="1" ht="47.25">
      <c r="A64" s="1">
        <v>43</v>
      </c>
      <c r="B64" s="65" t="s">
        <v>674</v>
      </c>
      <c r="C64" s="108">
        <v>2</v>
      </c>
      <c r="D64" s="5">
        <v>0</v>
      </c>
      <c r="E64" s="5">
        <v>363</v>
      </c>
      <c r="F64" s="5">
        <v>116</v>
      </c>
      <c r="G64" s="124"/>
      <c r="H64" s="124"/>
      <c r="I64" s="124"/>
      <c r="J64" s="5">
        <f t="shared" si="18"/>
        <v>0</v>
      </c>
      <c r="K64" s="5">
        <f t="shared" si="19"/>
        <v>363</v>
      </c>
      <c r="L64" s="5">
        <f t="shared" si="20"/>
        <v>116</v>
      </c>
      <c r="M64" s="147"/>
      <c r="N64" s="147"/>
    </row>
    <row r="65" spans="1:14" s="3" customFormat="1" ht="63">
      <c r="A65" s="1">
        <v>44</v>
      </c>
      <c r="B65" s="65" t="s">
        <v>447</v>
      </c>
      <c r="C65" s="108"/>
      <c r="D65" s="5">
        <f>SUM(D64)</f>
        <v>0</v>
      </c>
      <c r="E65" s="5">
        <f>SUM(E64)</f>
        <v>363</v>
      </c>
      <c r="F65" s="5">
        <f>SUM(F64)</f>
        <v>116</v>
      </c>
      <c r="G65" s="124"/>
      <c r="H65" s="124"/>
      <c r="I65" s="124"/>
      <c r="J65" s="5">
        <f t="shared" si="18"/>
        <v>0</v>
      </c>
      <c r="K65" s="5">
        <f t="shared" si="19"/>
        <v>363</v>
      </c>
      <c r="L65" s="5">
        <f t="shared" si="20"/>
        <v>116</v>
      </c>
      <c r="M65" s="147"/>
      <c r="N65" s="147"/>
    </row>
    <row r="66" spans="1:14" s="3" customFormat="1" ht="47.25" hidden="1">
      <c r="A66" s="1"/>
      <c r="B66" s="65" t="s">
        <v>268</v>
      </c>
      <c r="C66" s="108"/>
      <c r="D66" s="5"/>
      <c r="E66" s="5"/>
      <c r="F66" s="5"/>
      <c r="G66" s="124"/>
      <c r="H66" s="124"/>
      <c r="I66" s="124"/>
      <c r="J66" s="5">
        <f t="shared" si="18"/>
        <v>0</v>
      </c>
      <c r="K66" s="5">
        <f t="shared" si="19"/>
        <v>0</v>
      </c>
      <c r="L66" s="5">
        <f t="shared" si="20"/>
        <v>0</v>
      </c>
      <c r="M66" s="147"/>
      <c r="N66" s="147"/>
    </row>
    <row r="67" spans="1:14" s="3" customFormat="1" ht="15.75" hidden="1">
      <c r="A67" s="1"/>
      <c r="B67" s="65"/>
      <c r="C67" s="108"/>
      <c r="D67" s="5"/>
      <c r="E67" s="5"/>
      <c r="F67" s="5"/>
      <c r="G67" s="124"/>
      <c r="H67" s="124"/>
      <c r="I67" s="124"/>
      <c r="J67" s="5">
        <f t="shared" si="18"/>
        <v>0</v>
      </c>
      <c r="K67" s="5">
        <f t="shared" si="19"/>
        <v>0</v>
      </c>
      <c r="L67" s="5">
        <f t="shared" si="20"/>
        <v>0</v>
      </c>
      <c r="M67" s="147"/>
      <c r="N67" s="147"/>
    </row>
    <row r="68" spans="1:14" s="3" customFormat="1" ht="47.25" hidden="1">
      <c r="A68" s="1"/>
      <c r="B68" s="65" t="s">
        <v>269</v>
      </c>
      <c r="C68" s="108"/>
      <c r="D68" s="5"/>
      <c r="E68" s="5"/>
      <c r="F68" s="5"/>
      <c r="G68" s="124"/>
      <c r="H68" s="124"/>
      <c r="I68" s="124"/>
      <c r="J68" s="5">
        <f t="shared" si="18"/>
        <v>0</v>
      </c>
      <c r="K68" s="5">
        <f t="shared" si="19"/>
        <v>0</v>
      </c>
      <c r="L68" s="5">
        <f t="shared" si="20"/>
        <v>0</v>
      </c>
      <c r="M68" s="147"/>
      <c r="N68" s="147"/>
    </row>
    <row r="69" spans="1:14" s="3" customFormat="1" ht="15.75" hidden="1">
      <c r="A69" s="1"/>
      <c r="B69" s="65"/>
      <c r="C69" s="108"/>
      <c r="D69" s="5"/>
      <c r="E69" s="5"/>
      <c r="F69" s="5"/>
      <c r="G69" s="124"/>
      <c r="H69" s="124"/>
      <c r="I69" s="124"/>
      <c r="J69" s="5">
        <f t="shared" si="18"/>
        <v>0</v>
      </c>
      <c r="K69" s="5">
        <f t="shared" si="19"/>
        <v>0</v>
      </c>
      <c r="L69" s="5">
        <f t="shared" si="20"/>
        <v>0</v>
      </c>
      <c r="M69" s="147"/>
      <c r="N69" s="147"/>
    </row>
    <row r="70" spans="1:14" s="3" customFormat="1" ht="15.75" hidden="1">
      <c r="A70" s="1"/>
      <c r="B70" s="65" t="s">
        <v>270</v>
      </c>
      <c r="C70" s="108"/>
      <c r="D70" s="5"/>
      <c r="E70" s="5"/>
      <c r="F70" s="5"/>
      <c r="G70" s="124"/>
      <c r="H70" s="124"/>
      <c r="I70" s="124"/>
      <c r="J70" s="5">
        <f t="shared" si="18"/>
        <v>0</v>
      </c>
      <c r="K70" s="5">
        <f t="shared" si="19"/>
        <v>0</v>
      </c>
      <c r="L70" s="5">
        <f t="shared" si="20"/>
        <v>0</v>
      </c>
      <c r="M70" s="147"/>
      <c r="N70" s="147"/>
    </row>
    <row r="71" spans="1:14" s="3" customFormat="1" ht="15.75" hidden="1">
      <c r="A71" s="1"/>
      <c r="B71" s="65"/>
      <c r="C71" s="108"/>
      <c r="D71" s="5"/>
      <c r="E71" s="5"/>
      <c r="F71" s="5"/>
      <c r="G71" s="124"/>
      <c r="H71" s="124"/>
      <c r="I71" s="124"/>
      <c r="J71" s="5">
        <f t="shared" si="18"/>
        <v>0</v>
      </c>
      <c r="K71" s="5">
        <f t="shared" si="19"/>
        <v>0</v>
      </c>
      <c r="L71" s="5">
        <f t="shared" si="20"/>
        <v>0</v>
      </c>
      <c r="M71" s="147"/>
      <c r="N71" s="147"/>
    </row>
    <row r="72" spans="1:14" s="3" customFormat="1" ht="15.75" hidden="1">
      <c r="A72" s="1"/>
      <c r="B72" s="96"/>
      <c r="C72" s="108"/>
      <c r="D72" s="5"/>
      <c r="E72" s="5"/>
      <c r="F72" s="5"/>
      <c r="G72" s="124"/>
      <c r="H72" s="124"/>
      <c r="I72" s="124"/>
      <c r="J72" s="5">
        <f t="shared" si="18"/>
        <v>0</v>
      </c>
      <c r="K72" s="5">
        <f t="shared" si="19"/>
        <v>0</v>
      </c>
      <c r="L72" s="5">
        <f t="shared" si="20"/>
        <v>0</v>
      </c>
      <c r="M72" s="147"/>
      <c r="N72" s="147"/>
    </row>
    <row r="73" spans="1:14" s="3" customFormat="1" ht="31.5" hidden="1">
      <c r="A73" s="1"/>
      <c r="B73" s="65" t="s">
        <v>271</v>
      </c>
      <c r="C73" s="108"/>
      <c r="D73" s="5"/>
      <c r="E73" s="5"/>
      <c r="F73" s="5"/>
      <c r="G73" s="124"/>
      <c r="H73" s="124"/>
      <c r="I73" s="124"/>
      <c r="J73" s="5">
        <f t="shared" si="18"/>
        <v>0</v>
      </c>
      <c r="K73" s="5">
        <f t="shared" si="19"/>
        <v>0</v>
      </c>
      <c r="L73" s="5">
        <f t="shared" si="20"/>
        <v>0</v>
      </c>
      <c r="M73" s="147"/>
      <c r="N73" s="147"/>
    </row>
    <row r="74" spans="1:14" s="3" customFormat="1" ht="31.5">
      <c r="A74" s="1">
        <v>45</v>
      </c>
      <c r="B74" s="9" t="s">
        <v>56</v>
      </c>
      <c r="C74" s="108"/>
      <c r="D74" s="14">
        <f aca="true" t="shared" si="21" ref="D74:I74">SUM(D75:D77)</f>
        <v>0</v>
      </c>
      <c r="E74" s="14">
        <f t="shared" si="21"/>
        <v>363</v>
      </c>
      <c r="F74" s="14">
        <f t="shared" si="21"/>
        <v>116</v>
      </c>
      <c r="G74" s="14">
        <f t="shared" si="21"/>
        <v>0</v>
      </c>
      <c r="H74" s="14">
        <f t="shared" si="21"/>
        <v>0</v>
      </c>
      <c r="I74" s="14">
        <f t="shared" si="21"/>
        <v>0</v>
      </c>
      <c r="J74" s="14">
        <f t="shared" si="18"/>
        <v>0</v>
      </c>
      <c r="K74" s="14">
        <f t="shared" si="19"/>
        <v>363</v>
      </c>
      <c r="L74" s="14">
        <f t="shared" si="20"/>
        <v>116</v>
      </c>
      <c r="M74" s="147"/>
      <c r="N74" s="147"/>
    </row>
    <row r="75" spans="1:14" s="3" customFormat="1" ht="31.5">
      <c r="A75" s="1">
        <v>46</v>
      </c>
      <c r="B75" s="96" t="s">
        <v>489</v>
      </c>
      <c r="C75" s="108">
        <v>1</v>
      </c>
      <c r="D75" s="5">
        <f aca="true" t="shared" si="22" ref="D75:I75">SUMIF($C$58:$C$74,"1",D$58:D$74)</f>
        <v>0</v>
      </c>
      <c r="E75" s="5">
        <f t="shared" si="22"/>
        <v>0</v>
      </c>
      <c r="F75" s="5">
        <f t="shared" si="22"/>
        <v>0</v>
      </c>
      <c r="G75" s="5">
        <f t="shared" si="22"/>
        <v>0</v>
      </c>
      <c r="H75" s="5">
        <f t="shared" si="22"/>
        <v>0</v>
      </c>
      <c r="I75" s="5">
        <f t="shared" si="22"/>
        <v>0</v>
      </c>
      <c r="J75" s="5">
        <f t="shared" si="18"/>
        <v>0</v>
      </c>
      <c r="K75" s="5">
        <f t="shared" si="19"/>
        <v>0</v>
      </c>
      <c r="L75" s="5">
        <f t="shared" si="20"/>
        <v>0</v>
      </c>
      <c r="M75" s="147"/>
      <c r="N75" s="147"/>
    </row>
    <row r="76" spans="1:14" s="3" customFormat="1" ht="15.75">
      <c r="A76" s="1">
        <v>47</v>
      </c>
      <c r="B76" s="96" t="s">
        <v>289</v>
      </c>
      <c r="C76" s="108">
        <v>2</v>
      </c>
      <c r="D76" s="5">
        <f aca="true" t="shared" si="23" ref="D76:I76">SUMIF($C$58:$C$74,"2",D$58:D$74)</f>
        <v>0</v>
      </c>
      <c r="E76" s="5">
        <f t="shared" si="23"/>
        <v>363</v>
      </c>
      <c r="F76" s="5">
        <f t="shared" si="23"/>
        <v>116</v>
      </c>
      <c r="G76" s="5">
        <f t="shared" si="23"/>
        <v>0</v>
      </c>
      <c r="H76" s="5">
        <f t="shared" si="23"/>
        <v>0</v>
      </c>
      <c r="I76" s="5">
        <f t="shared" si="23"/>
        <v>0</v>
      </c>
      <c r="J76" s="5">
        <f t="shared" si="18"/>
        <v>0</v>
      </c>
      <c r="K76" s="5">
        <f t="shared" si="19"/>
        <v>363</v>
      </c>
      <c r="L76" s="5">
        <f t="shared" si="20"/>
        <v>116</v>
      </c>
      <c r="M76" s="147"/>
      <c r="N76" s="147"/>
    </row>
    <row r="77" spans="1:14" s="3" customFormat="1" ht="15.75">
      <c r="A77" s="1">
        <v>48</v>
      </c>
      <c r="B77" s="96" t="s">
        <v>145</v>
      </c>
      <c r="C77" s="108">
        <v>3</v>
      </c>
      <c r="D77" s="5">
        <f aca="true" t="shared" si="24" ref="D77:I77">SUMIF($C$58:$C$74,"3",D$58:D$74)</f>
        <v>0</v>
      </c>
      <c r="E77" s="5">
        <f t="shared" si="24"/>
        <v>0</v>
      </c>
      <c r="F77" s="5">
        <f t="shared" si="24"/>
        <v>0</v>
      </c>
      <c r="G77" s="5">
        <f t="shared" si="24"/>
        <v>0</v>
      </c>
      <c r="H77" s="5">
        <f t="shared" si="24"/>
        <v>0</v>
      </c>
      <c r="I77" s="5">
        <f t="shared" si="24"/>
        <v>0</v>
      </c>
      <c r="J77" s="5">
        <f t="shared" si="18"/>
        <v>0</v>
      </c>
      <c r="K77" s="5">
        <f t="shared" si="19"/>
        <v>0</v>
      </c>
      <c r="L77" s="5">
        <f t="shared" si="20"/>
        <v>0</v>
      </c>
      <c r="M77" s="147"/>
      <c r="N77" s="147"/>
    </row>
    <row r="78" spans="1:14" s="3" customFormat="1" ht="31.5">
      <c r="A78" s="1">
        <v>49</v>
      </c>
      <c r="B78" s="9" t="s">
        <v>198</v>
      </c>
      <c r="C78" s="108"/>
      <c r="D78" s="14">
        <f aca="true" t="shared" si="25" ref="D78:I78">D32+D54+D74</f>
        <v>139790</v>
      </c>
      <c r="E78" s="14">
        <f t="shared" si="25"/>
        <v>135291</v>
      </c>
      <c r="F78" s="14">
        <f t="shared" si="25"/>
        <v>125731</v>
      </c>
      <c r="G78" s="14">
        <f t="shared" si="25"/>
        <v>36698</v>
      </c>
      <c r="H78" s="14">
        <f t="shared" si="25"/>
        <v>35270</v>
      </c>
      <c r="I78" s="14">
        <f t="shared" si="25"/>
        <v>31408</v>
      </c>
      <c r="J78" s="14">
        <f t="shared" si="18"/>
        <v>176488</v>
      </c>
      <c r="K78" s="14">
        <f t="shared" si="19"/>
        <v>170561</v>
      </c>
      <c r="L78" s="14">
        <f t="shared" si="20"/>
        <v>157139</v>
      </c>
      <c r="M78" s="147"/>
      <c r="N78" s="147"/>
    </row>
    <row r="79" spans="1:14" s="142" customFormat="1" ht="31.5">
      <c r="A79" s="1">
        <v>50</v>
      </c>
      <c r="B79" s="100" t="s">
        <v>475</v>
      </c>
      <c r="C79" s="141"/>
      <c r="D79" s="141"/>
      <c r="E79" s="141"/>
      <c r="F79" s="141"/>
      <c r="G79" s="141"/>
      <c r="H79" s="141"/>
      <c r="I79" s="141"/>
      <c r="J79" s="14"/>
      <c r="K79" s="14"/>
      <c r="L79" s="14"/>
      <c r="M79" s="147"/>
      <c r="N79" s="147"/>
    </row>
    <row r="80" spans="1:14" s="3" customFormat="1" ht="15.75">
      <c r="A80" s="1">
        <v>51</v>
      </c>
      <c r="B80" s="113" t="s">
        <v>121</v>
      </c>
      <c r="C80" s="108"/>
      <c r="D80" s="14"/>
      <c r="E80" s="14"/>
      <c r="F80" s="14"/>
      <c r="G80" s="14"/>
      <c r="H80" s="14"/>
      <c r="I80" s="14"/>
      <c r="J80" s="14"/>
      <c r="K80" s="14"/>
      <c r="L80" s="14"/>
      <c r="M80" s="147"/>
      <c r="N80" s="147"/>
    </row>
    <row r="81" spans="1:14" s="3" customFormat="1" ht="31.5">
      <c r="A81" s="1">
        <v>52</v>
      </c>
      <c r="B81" s="7" t="s">
        <v>627</v>
      </c>
      <c r="C81" s="108">
        <v>2</v>
      </c>
      <c r="D81" s="5">
        <v>150</v>
      </c>
      <c r="E81" s="5">
        <v>150</v>
      </c>
      <c r="F81" s="5">
        <v>125</v>
      </c>
      <c r="G81" s="5">
        <v>40</v>
      </c>
      <c r="H81" s="5">
        <v>40</v>
      </c>
      <c r="I81" s="5">
        <v>34</v>
      </c>
      <c r="J81" s="5">
        <f>D81+G81</f>
        <v>190</v>
      </c>
      <c r="K81" s="5">
        <f>E81+H81</f>
        <v>190</v>
      </c>
      <c r="L81" s="5">
        <f>F81+I81</f>
        <v>159</v>
      </c>
      <c r="M81" s="147"/>
      <c r="N81" s="147"/>
    </row>
    <row r="82" spans="1:14" s="3" customFormat="1" ht="47.25">
      <c r="A82" s="1">
        <v>53</v>
      </c>
      <c r="B82" s="7" t="s">
        <v>256</v>
      </c>
      <c r="C82" s="108"/>
      <c r="D82" s="5">
        <f>SUM(D81)</f>
        <v>150</v>
      </c>
      <c r="E82" s="5">
        <f>SUM(E81)</f>
        <v>150</v>
      </c>
      <c r="F82" s="5">
        <f>SUM(F81)</f>
        <v>125</v>
      </c>
      <c r="G82" s="124"/>
      <c r="H82" s="124"/>
      <c r="I82" s="124"/>
      <c r="J82" s="124"/>
      <c r="K82" s="124"/>
      <c r="L82" s="124"/>
      <c r="M82" s="147"/>
      <c r="N82" s="147"/>
    </row>
    <row r="83" spans="1:14" s="3" customFormat="1" ht="15.75" hidden="1">
      <c r="A83" s="1"/>
      <c r="B83" s="7"/>
      <c r="C83" s="108"/>
      <c r="D83" s="5"/>
      <c r="E83" s="5"/>
      <c r="F83" s="5"/>
      <c r="G83" s="5"/>
      <c r="H83" s="5"/>
      <c r="I83" s="5"/>
      <c r="J83" s="5">
        <f>D83+G83</f>
        <v>0</v>
      </c>
      <c r="K83" s="5">
        <f>E83+H83</f>
        <v>0</v>
      </c>
      <c r="L83" s="5">
        <f>F83+I83</f>
        <v>0</v>
      </c>
      <c r="M83" s="147"/>
      <c r="N83" s="147"/>
    </row>
    <row r="84" spans="1:14" s="3" customFormat="1" ht="31.5" hidden="1">
      <c r="A84" s="1"/>
      <c r="B84" s="7" t="s">
        <v>255</v>
      </c>
      <c r="C84" s="108"/>
      <c r="D84" s="5">
        <f>SUM(D83:D83)</f>
        <v>0</v>
      </c>
      <c r="E84" s="5">
        <f>SUM(E83:E83)</f>
        <v>0</v>
      </c>
      <c r="F84" s="5">
        <f>SUM(F83:F83)</f>
        <v>0</v>
      </c>
      <c r="G84" s="124"/>
      <c r="H84" s="124"/>
      <c r="I84" s="124"/>
      <c r="J84" s="124"/>
      <c r="K84" s="124"/>
      <c r="L84" s="124"/>
      <c r="M84" s="147"/>
      <c r="N84" s="147"/>
    </row>
    <row r="85" spans="1:14" s="3" customFormat="1" ht="15.75">
      <c r="A85" s="1">
        <v>54</v>
      </c>
      <c r="B85" s="7" t="s">
        <v>612</v>
      </c>
      <c r="C85" s="108">
        <v>2</v>
      </c>
      <c r="D85" s="5">
        <v>250</v>
      </c>
      <c r="E85" s="5">
        <v>250</v>
      </c>
      <c r="F85" s="5">
        <v>81</v>
      </c>
      <c r="G85" s="5">
        <v>68</v>
      </c>
      <c r="H85" s="5">
        <v>68</v>
      </c>
      <c r="I85" s="5">
        <v>22</v>
      </c>
      <c r="J85" s="5">
        <f aca="true" t="shared" si="26" ref="J85:L86">D85+G85</f>
        <v>318</v>
      </c>
      <c r="K85" s="5">
        <f t="shared" si="26"/>
        <v>318</v>
      </c>
      <c r="L85" s="5">
        <f t="shared" si="26"/>
        <v>103</v>
      </c>
      <c r="M85" s="147"/>
      <c r="N85" s="147"/>
    </row>
    <row r="86" spans="1:14" s="3" customFormat="1" ht="31.5">
      <c r="A86" s="1">
        <v>55</v>
      </c>
      <c r="B86" s="139" t="s">
        <v>628</v>
      </c>
      <c r="C86" s="108">
        <v>2</v>
      </c>
      <c r="D86" s="5">
        <v>92</v>
      </c>
      <c r="E86" s="5">
        <v>92</v>
      </c>
      <c r="F86" s="5">
        <v>51</v>
      </c>
      <c r="G86" s="5">
        <v>25</v>
      </c>
      <c r="H86" s="5">
        <v>25</v>
      </c>
      <c r="I86" s="5">
        <v>14</v>
      </c>
      <c r="J86" s="5">
        <f t="shared" si="26"/>
        <v>117</v>
      </c>
      <c r="K86" s="5">
        <f t="shared" si="26"/>
        <v>117</v>
      </c>
      <c r="L86" s="5">
        <f t="shared" si="26"/>
        <v>65</v>
      </c>
      <c r="M86" s="147"/>
      <c r="N86" s="147"/>
    </row>
    <row r="87" spans="1:14" s="3" customFormat="1" ht="47.25">
      <c r="A87" s="1">
        <v>56</v>
      </c>
      <c r="B87" s="7" t="s">
        <v>254</v>
      </c>
      <c r="C87" s="108"/>
      <c r="D87" s="5">
        <f>SUM(D85:D86)</f>
        <v>342</v>
      </c>
      <c r="E87" s="5">
        <f>SUM(E85:E86)</f>
        <v>342</v>
      </c>
      <c r="F87" s="5">
        <f>SUM(F85:F86)</f>
        <v>132</v>
      </c>
      <c r="G87" s="124"/>
      <c r="H87" s="124"/>
      <c r="I87" s="124"/>
      <c r="J87" s="124"/>
      <c r="K87" s="124"/>
      <c r="L87" s="124"/>
      <c r="M87" s="147"/>
      <c r="N87" s="147"/>
    </row>
    <row r="88" spans="1:14" s="3" customFormat="1" ht="15.75" hidden="1">
      <c r="A88" s="1"/>
      <c r="B88" s="7"/>
      <c r="C88" s="108"/>
      <c r="D88" s="5"/>
      <c r="E88" s="5"/>
      <c r="F88" s="5"/>
      <c r="G88" s="5"/>
      <c r="H88" s="5"/>
      <c r="I88" s="5"/>
      <c r="J88" s="5">
        <f aca="true" t="shared" si="27" ref="J88:L89">D88+G88</f>
        <v>0</v>
      </c>
      <c r="K88" s="5">
        <f t="shared" si="27"/>
        <v>0</v>
      </c>
      <c r="L88" s="5">
        <f t="shared" si="27"/>
        <v>0</v>
      </c>
      <c r="M88" s="147"/>
      <c r="N88" s="147"/>
    </row>
    <row r="89" spans="1:14" s="3" customFormat="1" ht="47.25">
      <c r="A89" s="1">
        <v>57</v>
      </c>
      <c r="B89" s="139" t="s">
        <v>629</v>
      </c>
      <c r="C89" s="108">
        <v>2</v>
      </c>
      <c r="D89" s="5">
        <v>158</v>
      </c>
      <c r="E89" s="5">
        <v>158</v>
      </c>
      <c r="F89" s="5">
        <v>0</v>
      </c>
      <c r="G89" s="5">
        <v>42</v>
      </c>
      <c r="H89" s="5">
        <v>42</v>
      </c>
      <c r="I89" s="5">
        <v>0</v>
      </c>
      <c r="J89" s="5">
        <f t="shared" si="27"/>
        <v>200</v>
      </c>
      <c r="K89" s="5">
        <f t="shared" si="27"/>
        <v>200</v>
      </c>
      <c r="L89" s="5">
        <f t="shared" si="27"/>
        <v>0</v>
      </c>
      <c r="M89" s="147"/>
      <c r="N89" s="147"/>
    </row>
    <row r="90" spans="1:14" s="3" customFormat="1" ht="47.25">
      <c r="A90" s="1">
        <v>58</v>
      </c>
      <c r="B90" s="7" t="s">
        <v>257</v>
      </c>
      <c r="C90" s="108"/>
      <c r="D90" s="5">
        <f>SUM(D88:D89)</f>
        <v>158</v>
      </c>
      <c r="E90" s="5">
        <f>SUM(E88:E89)</f>
        <v>158</v>
      </c>
      <c r="F90" s="5">
        <f>SUM(F88:F89)</f>
        <v>0</v>
      </c>
      <c r="G90" s="124"/>
      <c r="H90" s="124"/>
      <c r="I90" s="124"/>
      <c r="J90" s="124"/>
      <c r="K90" s="124"/>
      <c r="L90" s="124"/>
      <c r="M90" s="147"/>
      <c r="N90" s="147"/>
    </row>
    <row r="91" spans="1:14" s="3" customFormat="1" ht="15.75" hidden="1">
      <c r="A91" s="1"/>
      <c r="B91" s="7" t="s">
        <v>258</v>
      </c>
      <c r="C91" s="108"/>
      <c r="D91" s="5"/>
      <c r="E91" s="5"/>
      <c r="F91" s="5"/>
      <c r="G91" s="124"/>
      <c r="H91" s="124"/>
      <c r="I91" s="124"/>
      <c r="J91" s="124"/>
      <c r="K91" s="124"/>
      <c r="L91" s="124"/>
      <c r="M91" s="147"/>
      <c r="N91" s="147"/>
    </row>
    <row r="92" spans="1:14" s="3" customFormat="1" ht="31.5" hidden="1">
      <c r="A92" s="1"/>
      <c r="B92" s="7" t="s">
        <v>259</v>
      </c>
      <c r="C92" s="108"/>
      <c r="D92" s="5"/>
      <c r="E92" s="5"/>
      <c r="F92" s="5"/>
      <c r="G92" s="124"/>
      <c r="H92" s="124"/>
      <c r="I92" s="124"/>
      <c r="J92" s="124"/>
      <c r="K92" s="124"/>
      <c r="L92" s="124"/>
      <c r="M92" s="147"/>
      <c r="N92" s="147"/>
    </row>
    <row r="93" spans="1:14" s="3" customFormat="1" ht="47.25">
      <c r="A93" s="1">
        <v>59</v>
      </c>
      <c r="B93" s="7" t="s">
        <v>278</v>
      </c>
      <c r="C93" s="108"/>
      <c r="D93" s="124"/>
      <c r="E93" s="124"/>
      <c r="F93" s="124"/>
      <c r="G93" s="5">
        <f>SUM(G80:G92)</f>
        <v>175</v>
      </c>
      <c r="H93" s="5">
        <f>SUM(H80:H92)</f>
        <v>175</v>
      </c>
      <c r="I93" s="5">
        <f>SUM(I80:I92)</f>
        <v>70</v>
      </c>
      <c r="J93" s="124"/>
      <c r="K93" s="124"/>
      <c r="L93" s="124"/>
      <c r="M93" s="147"/>
      <c r="N93" s="147"/>
    </row>
    <row r="94" spans="1:14" s="3" customFormat="1" ht="15.75">
      <c r="A94" s="1">
        <v>60</v>
      </c>
      <c r="B94" s="9" t="s">
        <v>121</v>
      </c>
      <c r="C94" s="108"/>
      <c r="D94" s="14">
        <f aca="true" t="shared" si="28" ref="D94:I94">SUM(D95:D97)</f>
        <v>650</v>
      </c>
      <c r="E94" s="14">
        <f t="shared" si="28"/>
        <v>650</v>
      </c>
      <c r="F94" s="14">
        <f t="shared" si="28"/>
        <v>257</v>
      </c>
      <c r="G94" s="14">
        <f t="shared" si="28"/>
        <v>175</v>
      </c>
      <c r="H94" s="14">
        <f t="shared" si="28"/>
        <v>175</v>
      </c>
      <c r="I94" s="14">
        <f t="shared" si="28"/>
        <v>70</v>
      </c>
      <c r="J94" s="14">
        <f aca="true" t="shared" si="29" ref="J94:L97">D94+G94</f>
        <v>825</v>
      </c>
      <c r="K94" s="14">
        <f t="shared" si="29"/>
        <v>825</v>
      </c>
      <c r="L94" s="14">
        <f t="shared" si="29"/>
        <v>327</v>
      </c>
      <c r="M94" s="147"/>
      <c r="N94" s="147"/>
    </row>
    <row r="95" spans="1:14" s="3" customFormat="1" ht="31.5">
      <c r="A95" s="1">
        <v>61</v>
      </c>
      <c r="B95" s="96" t="s">
        <v>489</v>
      </c>
      <c r="C95" s="108">
        <v>1</v>
      </c>
      <c r="D95" s="5">
        <f aca="true" t="shared" si="30" ref="D95:I95">SUMIF($C$80:$C$94,"1",D$80:D$94)</f>
        <v>0</v>
      </c>
      <c r="E95" s="5">
        <f t="shared" si="30"/>
        <v>0</v>
      </c>
      <c r="F95" s="5">
        <f t="shared" si="30"/>
        <v>0</v>
      </c>
      <c r="G95" s="5">
        <f t="shared" si="30"/>
        <v>0</v>
      </c>
      <c r="H95" s="5">
        <f t="shared" si="30"/>
        <v>0</v>
      </c>
      <c r="I95" s="5">
        <f t="shared" si="30"/>
        <v>0</v>
      </c>
      <c r="J95" s="5">
        <f t="shared" si="29"/>
        <v>0</v>
      </c>
      <c r="K95" s="5">
        <f t="shared" si="29"/>
        <v>0</v>
      </c>
      <c r="L95" s="5">
        <f t="shared" si="29"/>
        <v>0</v>
      </c>
      <c r="M95" s="147"/>
      <c r="N95" s="147"/>
    </row>
    <row r="96" spans="1:14" s="3" customFormat="1" ht="15.75">
      <c r="A96" s="1">
        <v>62</v>
      </c>
      <c r="B96" s="96" t="s">
        <v>289</v>
      </c>
      <c r="C96" s="108">
        <v>2</v>
      </c>
      <c r="D96" s="5">
        <f aca="true" t="shared" si="31" ref="D96:I96">SUMIF($C$80:$C$94,"2",D$80:D$94)</f>
        <v>650</v>
      </c>
      <c r="E96" s="5">
        <f t="shared" si="31"/>
        <v>650</v>
      </c>
      <c r="F96" s="5">
        <f t="shared" si="31"/>
        <v>257</v>
      </c>
      <c r="G96" s="5">
        <f t="shared" si="31"/>
        <v>175</v>
      </c>
      <c r="H96" s="5">
        <f t="shared" si="31"/>
        <v>175</v>
      </c>
      <c r="I96" s="5">
        <f t="shared" si="31"/>
        <v>70</v>
      </c>
      <c r="J96" s="5">
        <f t="shared" si="29"/>
        <v>825</v>
      </c>
      <c r="K96" s="5">
        <f t="shared" si="29"/>
        <v>825</v>
      </c>
      <c r="L96" s="5">
        <f t="shared" si="29"/>
        <v>327</v>
      </c>
      <c r="M96" s="147"/>
      <c r="N96" s="147"/>
    </row>
    <row r="97" spans="1:14" s="3" customFormat="1" ht="15.75">
      <c r="A97" s="1">
        <v>63</v>
      </c>
      <c r="B97" s="96" t="s">
        <v>145</v>
      </c>
      <c r="C97" s="108">
        <v>3</v>
      </c>
      <c r="D97" s="5">
        <f aca="true" t="shared" si="32" ref="D97:I97">SUMIF($C$80:$C$94,"3",D$80:D$94)</f>
        <v>0</v>
      </c>
      <c r="E97" s="5">
        <f t="shared" si="32"/>
        <v>0</v>
      </c>
      <c r="F97" s="5">
        <f t="shared" si="32"/>
        <v>0</v>
      </c>
      <c r="G97" s="5">
        <f t="shared" si="32"/>
        <v>0</v>
      </c>
      <c r="H97" s="5">
        <f t="shared" si="32"/>
        <v>0</v>
      </c>
      <c r="I97" s="5">
        <f t="shared" si="32"/>
        <v>0</v>
      </c>
      <c r="J97" s="5">
        <f t="shared" si="29"/>
        <v>0</v>
      </c>
      <c r="K97" s="5">
        <f t="shared" si="29"/>
        <v>0</v>
      </c>
      <c r="L97" s="5">
        <f t="shared" si="29"/>
        <v>0</v>
      </c>
      <c r="M97" s="147"/>
      <c r="N97" s="147"/>
    </row>
    <row r="98" spans="1:14" s="3" customFormat="1" ht="15.75" hidden="1">
      <c r="A98" s="1"/>
      <c r="B98" s="113" t="s">
        <v>55</v>
      </c>
      <c r="C98" s="108"/>
      <c r="D98" s="14"/>
      <c r="E98" s="14"/>
      <c r="F98" s="14"/>
      <c r="G98" s="14"/>
      <c r="H98" s="14"/>
      <c r="I98" s="14"/>
      <c r="J98" s="14"/>
      <c r="K98" s="14"/>
      <c r="L98" s="14"/>
      <c r="M98" s="147"/>
      <c r="N98" s="147"/>
    </row>
    <row r="99" spans="1:14" s="3" customFormat="1" ht="15.75" hidden="1">
      <c r="A99" s="1"/>
      <c r="B99" s="7"/>
      <c r="C99" s="108"/>
      <c r="D99" s="5"/>
      <c r="E99" s="5"/>
      <c r="F99" s="5"/>
      <c r="G99" s="5"/>
      <c r="H99" s="5"/>
      <c r="I99" s="5"/>
      <c r="J99" s="5">
        <f aca="true" t="shared" si="33" ref="J99:L101">D99+G99</f>
        <v>0</v>
      </c>
      <c r="K99" s="5">
        <f t="shared" si="33"/>
        <v>0</v>
      </c>
      <c r="L99" s="5">
        <f t="shared" si="33"/>
        <v>0</v>
      </c>
      <c r="M99" s="147"/>
      <c r="N99" s="147"/>
    </row>
    <row r="100" spans="1:14" s="3" customFormat="1" ht="15.75" hidden="1">
      <c r="A100" s="1"/>
      <c r="B100" s="7"/>
      <c r="C100" s="108"/>
      <c r="D100" s="5"/>
      <c r="E100" s="5"/>
      <c r="F100" s="5"/>
      <c r="G100" s="5"/>
      <c r="H100" s="5"/>
      <c r="I100" s="5"/>
      <c r="J100" s="5">
        <f t="shared" si="33"/>
        <v>0</v>
      </c>
      <c r="K100" s="5">
        <f t="shared" si="33"/>
        <v>0</v>
      </c>
      <c r="L100" s="5">
        <f t="shared" si="33"/>
        <v>0</v>
      </c>
      <c r="M100" s="147"/>
      <c r="N100" s="147"/>
    </row>
    <row r="101" spans="1:14" s="3" customFormat="1" ht="15.75" hidden="1">
      <c r="A101" s="1"/>
      <c r="B101" s="7"/>
      <c r="C101" s="108"/>
      <c r="D101" s="5"/>
      <c r="E101" s="5"/>
      <c r="F101" s="5"/>
      <c r="G101" s="5"/>
      <c r="H101" s="5"/>
      <c r="I101" s="5"/>
      <c r="J101" s="5">
        <f t="shared" si="33"/>
        <v>0</v>
      </c>
      <c r="K101" s="5">
        <f t="shared" si="33"/>
        <v>0</v>
      </c>
      <c r="L101" s="5">
        <f t="shared" si="33"/>
        <v>0</v>
      </c>
      <c r="M101" s="147"/>
      <c r="N101" s="147"/>
    </row>
    <row r="102" spans="1:14" s="3" customFormat="1" ht="15.75" hidden="1">
      <c r="A102" s="1"/>
      <c r="B102" s="7" t="s">
        <v>260</v>
      </c>
      <c r="C102" s="108"/>
      <c r="D102" s="5">
        <f>SUM(D99:D101)</f>
        <v>0</v>
      </c>
      <c r="E102" s="5">
        <f>SUM(E99:E101)</f>
        <v>0</v>
      </c>
      <c r="F102" s="5">
        <f>SUM(F99:F101)</f>
        <v>0</v>
      </c>
      <c r="G102" s="124"/>
      <c r="H102" s="124"/>
      <c r="I102" s="124"/>
      <c r="J102" s="124"/>
      <c r="K102" s="124"/>
      <c r="L102" s="124"/>
      <c r="M102" s="147"/>
      <c r="N102" s="147"/>
    </row>
    <row r="103" spans="1:14" s="3" customFormat="1" ht="31.5" hidden="1">
      <c r="A103" s="1"/>
      <c r="B103" s="7" t="s">
        <v>261</v>
      </c>
      <c r="C103" s="108"/>
      <c r="D103" s="5"/>
      <c r="E103" s="5"/>
      <c r="F103" s="5"/>
      <c r="G103" s="124"/>
      <c r="H103" s="124"/>
      <c r="I103" s="124"/>
      <c r="J103" s="124"/>
      <c r="K103" s="124"/>
      <c r="L103" s="124"/>
      <c r="M103" s="147"/>
      <c r="N103" s="147"/>
    </row>
    <row r="104" spans="1:14" s="3" customFormat="1" ht="15.75" hidden="1">
      <c r="A104" s="1"/>
      <c r="B104" s="7"/>
      <c r="C104" s="108"/>
      <c r="D104" s="5"/>
      <c r="E104" s="5"/>
      <c r="F104" s="5"/>
      <c r="G104" s="5"/>
      <c r="H104" s="5"/>
      <c r="I104" s="5"/>
      <c r="J104" s="5">
        <f aca="true" t="shared" si="34" ref="J104:L105">D104+G104</f>
        <v>0</v>
      </c>
      <c r="K104" s="5">
        <f t="shared" si="34"/>
        <v>0</v>
      </c>
      <c r="L104" s="5">
        <f t="shared" si="34"/>
        <v>0</v>
      </c>
      <c r="M104" s="147"/>
      <c r="N104" s="147"/>
    </row>
    <row r="105" spans="1:14" s="3" customFormat="1" ht="15.75" hidden="1">
      <c r="A105" s="1"/>
      <c r="B105" s="7"/>
      <c r="C105" s="108"/>
      <c r="D105" s="5"/>
      <c r="E105" s="5"/>
      <c r="F105" s="5"/>
      <c r="G105" s="5"/>
      <c r="H105" s="5"/>
      <c r="I105" s="5"/>
      <c r="J105" s="5">
        <f t="shared" si="34"/>
        <v>0</v>
      </c>
      <c r="K105" s="5">
        <f t="shared" si="34"/>
        <v>0</v>
      </c>
      <c r="L105" s="5">
        <f t="shared" si="34"/>
        <v>0</v>
      </c>
      <c r="M105" s="147"/>
      <c r="N105" s="147"/>
    </row>
    <row r="106" spans="1:14" s="3" customFormat="1" ht="31.5" hidden="1">
      <c r="A106" s="1"/>
      <c r="B106" s="7" t="s">
        <v>262</v>
      </c>
      <c r="C106" s="108"/>
      <c r="D106" s="5">
        <f>SUM(D104:D105)</f>
        <v>0</v>
      </c>
      <c r="E106" s="5">
        <f>SUM(E104:E105)</f>
        <v>0</v>
      </c>
      <c r="F106" s="5">
        <f>SUM(F104:F105)</f>
        <v>0</v>
      </c>
      <c r="G106" s="124"/>
      <c r="H106" s="124"/>
      <c r="I106" s="124"/>
      <c r="J106" s="124"/>
      <c r="K106" s="124"/>
      <c r="L106" s="124"/>
      <c r="M106" s="147"/>
      <c r="N106" s="147"/>
    </row>
    <row r="107" spans="1:14" s="3" customFormat="1" ht="31.5" hidden="1">
      <c r="A107" s="1"/>
      <c r="B107" s="7" t="s">
        <v>263</v>
      </c>
      <c r="C107" s="108"/>
      <c r="D107" s="124"/>
      <c r="E107" s="124"/>
      <c r="F107" s="124"/>
      <c r="G107" s="5">
        <f>SUM(G98:G106)</f>
        <v>0</v>
      </c>
      <c r="H107" s="5">
        <f>SUM(H98:H106)</f>
        <v>0</v>
      </c>
      <c r="I107" s="5">
        <f>SUM(I98:I106)</f>
        <v>0</v>
      </c>
      <c r="J107" s="124"/>
      <c r="K107" s="124"/>
      <c r="L107" s="124"/>
      <c r="M107" s="147"/>
      <c r="N107" s="147"/>
    </row>
    <row r="108" spans="1:14" s="3" customFormat="1" ht="15.75" hidden="1">
      <c r="A108" s="1"/>
      <c r="B108" s="9" t="s">
        <v>55</v>
      </c>
      <c r="C108" s="108"/>
      <c r="D108" s="14">
        <f aca="true" t="shared" si="35" ref="D108:I108">SUM(D109:D111)</f>
        <v>0</v>
      </c>
      <c r="E108" s="14">
        <f t="shared" si="35"/>
        <v>0</v>
      </c>
      <c r="F108" s="14">
        <f t="shared" si="35"/>
        <v>0</v>
      </c>
      <c r="G108" s="14">
        <f t="shared" si="35"/>
        <v>0</v>
      </c>
      <c r="H108" s="14">
        <f t="shared" si="35"/>
        <v>0</v>
      </c>
      <c r="I108" s="14">
        <f t="shared" si="35"/>
        <v>0</v>
      </c>
      <c r="J108" s="14">
        <f aca="true" t="shared" si="36" ref="J108:L111">D108+G108</f>
        <v>0</v>
      </c>
      <c r="K108" s="14">
        <f t="shared" si="36"/>
        <v>0</v>
      </c>
      <c r="L108" s="14">
        <f t="shared" si="36"/>
        <v>0</v>
      </c>
      <c r="M108" s="147"/>
      <c r="N108" s="147"/>
    </row>
    <row r="109" spans="1:14" s="3" customFormat="1" ht="15.75" hidden="1">
      <c r="A109" s="1"/>
      <c r="B109" s="96" t="s">
        <v>489</v>
      </c>
      <c r="C109" s="108">
        <v>1</v>
      </c>
      <c r="D109" s="5">
        <f aca="true" t="shared" si="37" ref="D109:I109">SUMIF($C$98:$C$108,"1",D$98:D$108)</f>
        <v>0</v>
      </c>
      <c r="E109" s="5">
        <f t="shared" si="37"/>
        <v>0</v>
      </c>
      <c r="F109" s="5">
        <f t="shared" si="37"/>
        <v>0</v>
      </c>
      <c r="G109" s="5">
        <f t="shared" si="37"/>
        <v>0</v>
      </c>
      <c r="H109" s="5">
        <f t="shared" si="37"/>
        <v>0</v>
      </c>
      <c r="I109" s="5">
        <f t="shared" si="37"/>
        <v>0</v>
      </c>
      <c r="J109" s="5">
        <f t="shared" si="36"/>
        <v>0</v>
      </c>
      <c r="K109" s="5">
        <f t="shared" si="36"/>
        <v>0</v>
      </c>
      <c r="L109" s="5">
        <f t="shared" si="36"/>
        <v>0</v>
      </c>
      <c r="M109" s="147"/>
      <c r="N109" s="147"/>
    </row>
    <row r="110" spans="1:14" s="3" customFormat="1" ht="15.75" hidden="1">
      <c r="A110" s="1"/>
      <c r="B110" s="96" t="s">
        <v>289</v>
      </c>
      <c r="C110" s="108">
        <v>2</v>
      </c>
      <c r="D110" s="5">
        <f aca="true" t="shared" si="38" ref="D110:I110">SUMIF($C$98:$C$108,"2",D$98:D$108)</f>
        <v>0</v>
      </c>
      <c r="E110" s="5">
        <f t="shared" si="38"/>
        <v>0</v>
      </c>
      <c r="F110" s="5">
        <f t="shared" si="38"/>
        <v>0</v>
      </c>
      <c r="G110" s="5">
        <f t="shared" si="38"/>
        <v>0</v>
      </c>
      <c r="H110" s="5">
        <f t="shared" si="38"/>
        <v>0</v>
      </c>
      <c r="I110" s="5">
        <f t="shared" si="38"/>
        <v>0</v>
      </c>
      <c r="J110" s="5">
        <f t="shared" si="36"/>
        <v>0</v>
      </c>
      <c r="K110" s="5">
        <f t="shared" si="36"/>
        <v>0</v>
      </c>
      <c r="L110" s="5">
        <f t="shared" si="36"/>
        <v>0</v>
      </c>
      <c r="M110" s="147"/>
      <c r="N110" s="147"/>
    </row>
    <row r="111" spans="1:14" s="3" customFormat="1" ht="15.75" hidden="1">
      <c r="A111" s="1"/>
      <c r="B111" s="96" t="s">
        <v>145</v>
      </c>
      <c r="C111" s="108">
        <v>3</v>
      </c>
      <c r="D111" s="5">
        <f aca="true" t="shared" si="39" ref="D111:I111">SUMIF($C$98:$C$108,"3",D$98:D$108)</f>
        <v>0</v>
      </c>
      <c r="E111" s="5">
        <f t="shared" si="39"/>
        <v>0</v>
      </c>
      <c r="F111" s="5">
        <f t="shared" si="39"/>
        <v>0</v>
      </c>
      <c r="G111" s="5">
        <f t="shared" si="39"/>
        <v>0</v>
      </c>
      <c r="H111" s="5">
        <f t="shared" si="39"/>
        <v>0</v>
      </c>
      <c r="I111" s="5">
        <f t="shared" si="39"/>
        <v>0</v>
      </c>
      <c r="J111" s="5">
        <f t="shared" si="36"/>
        <v>0</v>
      </c>
      <c r="K111" s="5">
        <f t="shared" si="36"/>
        <v>0</v>
      </c>
      <c r="L111" s="5">
        <f t="shared" si="36"/>
        <v>0</v>
      </c>
      <c r="M111" s="147"/>
      <c r="N111" s="147"/>
    </row>
    <row r="112" spans="1:14" s="3" customFormat="1" ht="15.75" hidden="1">
      <c r="A112" s="1"/>
      <c r="B112" s="113" t="s">
        <v>264</v>
      </c>
      <c r="C112" s="108"/>
      <c r="D112" s="14"/>
      <c r="E112" s="14"/>
      <c r="F112" s="14"/>
      <c r="G112" s="14"/>
      <c r="H112" s="14"/>
      <c r="I112" s="14"/>
      <c r="J112" s="14"/>
      <c r="K112" s="14"/>
      <c r="L112" s="14"/>
      <c r="M112" s="147"/>
      <c r="N112" s="147"/>
    </row>
    <row r="113" spans="1:14" s="3" customFormat="1" ht="47.25" hidden="1">
      <c r="A113" s="1"/>
      <c r="B113" s="65" t="s">
        <v>267</v>
      </c>
      <c r="C113" s="108"/>
      <c r="D113" s="5"/>
      <c r="E113" s="5"/>
      <c r="F113" s="5"/>
      <c r="G113" s="124"/>
      <c r="H113" s="124"/>
      <c r="I113" s="124"/>
      <c r="J113" s="5">
        <f aca="true" t="shared" si="40" ref="J113:J132">D113+G113</f>
        <v>0</v>
      </c>
      <c r="K113" s="5">
        <f aca="true" t="shared" si="41" ref="K113:K132">E113+H113</f>
        <v>0</v>
      </c>
      <c r="L113" s="5">
        <f aca="true" t="shared" si="42" ref="L113:L132">F113+I113</f>
        <v>0</v>
      </c>
      <c r="M113" s="147"/>
      <c r="N113" s="147"/>
    </row>
    <row r="114" spans="1:14" s="3" customFormat="1" ht="15.75" hidden="1">
      <c r="A114" s="1"/>
      <c r="B114" s="65"/>
      <c r="C114" s="108"/>
      <c r="D114" s="5"/>
      <c r="E114" s="5"/>
      <c r="F114" s="5"/>
      <c r="G114" s="124"/>
      <c r="H114" s="124"/>
      <c r="I114" s="124"/>
      <c r="J114" s="5">
        <f t="shared" si="40"/>
        <v>0</v>
      </c>
      <c r="K114" s="5">
        <f t="shared" si="41"/>
        <v>0</v>
      </c>
      <c r="L114" s="5">
        <f t="shared" si="42"/>
        <v>0</v>
      </c>
      <c r="M114" s="147"/>
      <c r="N114" s="147"/>
    </row>
    <row r="115" spans="1:14" s="3" customFormat="1" ht="47.25" hidden="1">
      <c r="A115" s="1"/>
      <c r="B115" s="65" t="s">
        <v>266</v>
      </c>
      <c r="C115" s="108"/>
      <c r="D115" s="5"/>
      <c r="E115" s="5"/>
      <c r="F115" s="5"/>
      <c r="G115" s="124"/>
      <c r="H115" s="124"/>
      <c r="I115" s="124"/>
      <c r="J115" s="5">
        <f t="shared" si="40"/>
        <v>0</v>
      </c>
      <c r="K115" s="5">
        <f t="shared" si="41"/>
        <v>0</v>
      </c>
      <c r="L115" s="5">
        <f t="shared" si="42"/>
        <v>0</v>
      </c>
      <c r="M115" s="147"/>
      <c r="N115" s="147"/>
    </row>
    <row r="116" spans="1:14" s="3" customFormat="1" ht="15.75" hidden="1">
      <c r="A116" s="1"/>
      <c r="B116" s="65"/>
      <c r="C116" s="108"/>
      <c r="D116" s="5"/>
      <c r="E116" s="5"/>
      <c r="F116" s="5"/>
      <c r="G116" s="124"/>
      <c r="H116" s="124"/>
      <c r="I116" s="124"/>
      <c r="J116" s="5">
        <f t="shared" si="40"/>
        <v>0</v>
      </c>
      <c r="K116" s="5">
        <f t="shared" si="41"/>
        <v>0</v>
      </c>
      <c r="L116" s="5">
        <f t="shared" si="42"/>
        <v>0</v>
      </c>
      <c r="M116" s="147"/>
      <c r="N116" s="147"/>
    </row>
    <row r="117" spans="1:14" s="3" customFormat="1" ht="47.25" hidden="1">
      <c r="A117" s="1"/>
      <c r="B117" s="65" t="s">
        <v>265</v>
      </c>
      <c r="C117" s="108"/>
      <c r="D117" s="5"/>
      <c r="E117" s="5"/>
      <c r="F117" s="5"/>
      <c r="G117" s="124"/>
      <c r="H117" s="124"/>
      <c r="I117" s="124"/>
      <c r="J117" s="5">
        <f t="shared" si="40"/>
        <v>0</v>
      </c>
      <c r="K117" s="5">
        <f t="shared" si="41"/>
        <v>0</v>
      </c>
      <c r="L117" s="5">
        <f t="shared" si="42"/>
        <v>0</v>
      </c>
      <c r="M117" s="147"/>
      <c r="N117" s="147"/>
    </row>
    <row r="118" spans="1:14" s="3" customFormat="1" ht="15.75" hidden="1">
      <c r="A118" s="1"/>
      <c r="B118" s="96"/>
      <c r="C118" s="108"/>
      <c r="D118" s="5"/>
      <c r="E118" s="5"/>
      <c r="F118" s="5"/>
      <c r="G118" s="124"/>
      <c r="H118" s="124"/>
      <c r="I118" s="124"/>
      <c r="J118" s="5">
        <f t="shared" si="40"/>
        <v>0</v>
      </c>
      <c r="K118" s="5">
        <f t="shared" si="41"/>
        <v>0</v>
      </c>
      <c r="L118" s="5">
        <f t="shared" si="42"/>
        <v>0</v>
      </c>
      <c r="M118" s="147"/>
      <c r="N118" s="147"/>
    </row>
    <row r="119" spans="1:14" s="3" customFormat="1" ht="31.5" hidden="1">
      <c r="A119" s="1"/>
      <c r="B119" s="65" t="s">
        <v>447</v>
      </c>
      <c r="C119" s="108"/>
      <c r="D119" s="5"/>
      <c r="E119" s="5"/>
      <c r="F119" s="5"/>
      <c r="G119" s="124"/>
      <c r="H119" s="124"/>
      <c r="I119" s="124"/>
      <c r="J119" s="5">
        <f t="shared" si="40"/>
        <v>0</v>
      </c>
      <c r="K119" s="5">
        <f t="shared" si="41"/>
        <v>0</v>
      </c>
      <c r="L119" s="5">
        <f t="shared" si="42"/>
        <v>0</v>
      </c>
      <c r="M119" s="147"/>
      <c r="N119" s="147"/>
    </row>
    <row r="120" spans="1:14" s="3" customFormat="1" ht="47.25" hidden="1">
      <c r="A120" s="1"/>
      <c r="B120" s="65" t="s">
        <v>268</v>
      </c>
      <c r="C120" s="108"/>
      <c r="D120" s="5"/>
      <c r="E120" s="5"/>
      <c r="F120" s="5"/>
      <c r="G120" s="124"/>
      <c r="H120" s="124"/>
      <c r="I120" s="124"/>
      <c r="J120" s="5">
        <f t="shared" si="40"/>
        <v>0</v>
      </c>
      <c r="K120" s="5">
        <f t="shared" si="41"/>
        <v>0</v>
      </c>
      <c r="L120" s="5">
        <f t="shared" si="42"/>
        <v>0</v>
      </c>
      <c r="M120" s="147"/>
      <c r="N120" s="147"/>
    </row>
    <row r="121" spans="1:14" s="3" customFormat="1" ht="15.75" hidden="1">
      <c r="A121" s="1"/>
      <c r="B121" s="65"/>
      <c r="C121" s="108"/>
      <c r="D121" s="5"/>
      <c r="E121" s="5"/>
      <c r="F121" s="5"/>
      <c r="G121" s="124"/>
      <c r="H121" s="124"/>
      <c r="I121" s="124"/>
      <c r="J121" s="5">
        <f t="shared" si="40"/>
        <v>0</v>
      </c>
      <c r="K121" s="5">
        <f t="shared" si="41"/>
        <v>0</v>
      </c>
      <c r="L121" s="5">
        <f t="shared" si="42"/>
        <v>0</v>
      </c>
      <c r="M121" s="147"/>
      <c r="N121" s="147"/>
    </row>
    <row r="122" spans="1:14" s="3" customFormat="1" ht="47.25" hidden="1">
      <c r="A122" s="1"/>
      <c r="B122" s="65" t="s">
        <v>269</v>
      </c>
      <c r="C122" s="108"/>
      <c r="D122" s="5"/>
      <c r="E122" s="5"/>
      <c r="F122" s="5"/>
      <c r="G122" s="124"/>
      <c r="H122" s="124"/>
      <c r="I122" s="124"/>
      <c r="J122" s="5">
        <f t="shared" si="40"/>
        <v>0</v>
      </c>
      <c r="K122" s="5">
        <f t="shared" si="41"/>
        <v>0</v>
      </c>
      <c r="L122" s="5">
        <f t="shared" si="42"/>
        <v>0</v>
      </c>
      <c r="M122" s="147"/>
      <c r="N122" s="147"/>
    </row>
    <row r="123" spans="1:14" s="3" customFormat="1" ht="15.75" hidden="1">
      <c r="A123" s="1"/>
      <c r="B123" s="65"/>
      <c r="C123" s="108"/>
      <c r="D123" s="5"/>
      <c r="E123" s="5"/>
      <c r="F123" s="5"/>
      <c r="G123" s="124"/>
      <c r="H123" s="124"/>
      <c r="I123" s="124"/>
      <c r="J123" s="5">
        <f t="shared" si="40"/>
        <v>0</v>
      </c>
      <c r="K123" s="5">
        <f t="shared" si="41"/>
        <v>0</v>
      </c>
      <c r="L123" s="5">
        <f t="shared" si="42"/>
        <v>0</v>
      </c>
      <c r="M123" s="147"/>
      <c r="N123" s="147"/>
    </row>
    <row r="124" spans="1:14" s="3" customFormat="1" ht="15.75" hidden="1">
      <c r="A124" s="1"/>
      <c r="B124" s="65" t="s">
        <v>270</v>
      </c>
      <c r="C124" s="108"/>
      <c r="D124" s="5"/>
      <c r="E124" s="5"/>
      <c r="F124" s="5"/>
      <c r="G124" s="124"/>
      <c r="H124" s="124"/>
      <c r="I124" s="124"/>
      <c r="J124" s="5">
        <f t="shared" si="40"/>
        <v>0</v>
      </c>
      <c r="K124" s="5">
        <f t="shared" si="41"/>
        <v>0</v>
      </c>
      <c r="L124" s="5">
        <f t="shared" si="42"/>
        <v>0</v>
      </c>
      <c r="M124" s="147"/>
      <c r="N124" s="147"/>
    </row>
    <row r="125" spans="1:14" s="3" customFormat="1" ht="15.75" hidden="1">
      <c r="A125" s="1"/>
      <c r="B125" s="65"/>
      <c r="C125" s="108"/>
      <c r="D125" s="5"/>
      <c r="E125" s="5"/>
      <c r="F125" s="5"/>
      <c r="G125" s="124"/>
      <c r="H125" s="124"/>
      <c r="I125" s="124"/>
      <c r="J125" s="5">
        <f t="shared" si="40"/>
        <v>0</v>
      </c>
      <c r="K125" s="5">
        <f t="shared" si="41"/>
        <v>0</v>
      </c>
      <c r="L125" s="5">
        <f t="shared" si="42"/>
        <v>0</v>
      </c>
      <c r="M125" s="147"/>
      <c r="N125" s="147"/>
    </row>
    <row r="126" spans="1:14" s="3" customFormat="1" ht="15.75" hidden="1">
      <c r="A126" s="1"/>
      <c r="B126" s="96"/>
      <c r="C126" s="108"/>
      <c r="D126" s="5"/>
      <c r="E126" s="5"/>
      <c r="F126" s="5"/>
      <c r="G126" s="124"/>
      <c r="H126" s="124"/>
      <c r="I126" s="124"/>
      <c r="J126" s="5">
        <f t="shared" si="40"/>
        <v>0</v>
      </c>
      <c r="K126" s="5">
        <f t="shared" si="41"/>
        <v>0</v>
      </c>
      <c r="L126" s="5">
        <f t="shared" si="42"/>
        <v>0</v>
      </c>
      <c r="M126" s="147"/>
      <c r="N126" s="147"/>
    </row>
    <row r="127" spans="1:14" s="3" customFormat="1" ht="31.5" hidden="1">
      <c r="A127" s="1"/>
      <c r="B127" s="65" t="s">
        <v>271</v>
      </c>
      <c r="C127" s="108"/>
      <c r="D127" s="5"/>
      <c r="E127" s="5"/>
      <c r="F127" s="5"/>
      <c r="G127" s="124"/>
      <c r="H127" s="124"/>
      <c r="I127" s="124"/>
      <c r="J127" s="5">
        <f t="shared" si="40"/>
        <v>0</v>
      </c>
      <c r="K127" s="5">
        <f t="shared" si="41"/>
        <v>0</v>
      </c>
      <c r="L127" s="5">
        <f t="shared" si="42"/>
        <v>0</v>
      </c>
      <c r="M127" s="147"/>
      <c r="N127" s="147"/>
    </row>
    <row r="128" spans="1:14" s="3" customFormat="1" ht="15.75" hidden="1">
      <c r="A128" s="1"/>
      <c r="B128" s="9" t="s">
        <v>56</v>
      </c>
      <c r="C128" s="108"/>
      <c r="D128" s="14">
        <f aca="true" t="shared" si="43" ref="D128:I128">SUM(D129:D131)</f>
        <v>0</v>
      </c>
      <c r="E128" s="14">
        <f t="shared" si="43"/>
        <v>0</v>
      </c>
      <c r="F128" s="14">
        <f t="shared" si="43"/>
        <v>0</v>
      </c>
      <c r="G128" s="14">
        <f t="shared" si="43"/>
        <v>0</v>
      </c>
      <c r="H128" s="14">
        <f t="shared" si="43"/>
        <v>0</v>
      </c>
      <c r="I128" s="14">
        <f t="shared" si="43"/>
        <v>0</v>
      </c>
      <c r="J128" s="14">
        <f t="shared" si="40"/>
        <v>0</v>
      </c>
      <c r="K128" s="14">
        <f t="shared" si="41"/>
        <v>0</v>
      </c>
      <c r="L128" s="14">
        <f t="shared" si="42"/>
        <v>0</v>
      </c>
      <c r="M128" s="147"/>
      <c r="N128" s="147"/>
    </row>
    <row r="129" spans="1:14" s="3" customFormat="1" ht="15.75" hidden="1">
      <c r="A129" s="1"/>
      <c r="B129" s="96" t="s">
        <v>489</v>
      </c>
      <c r="C129" s="108">
        <v>1</v>
      </c>
      <c r="D129" s="5">
        <f aca="true" t="shared" si="44" ref="D129:I129">SUMIF($C$112:$C$128,"1",D$112:D$128)</f>
        <v>0</v>
      </c>
      <c r="E129" s="5">
        <f t="shared" si="44"/>
        <v>0</v>
      </c>
      <c r="F129" s="5">
        <f t="shared" si="44"/>
        <v>0</v>
      </c>
      <c r="G129" s="5">
        <f t="shared" si="44"/>
        <v>0</v>
      </c>
      <c r="H129" s="5">
        <f t="shared" si="44"/>
        <v>0</v>
      </c>
      <c r="I129" s="5">
        <f t="shared" si="44"/>
        <v>0</v>
      </c>
      <c r="J129" s="5">
        <f t="shared" si="40"/>
        <v>0</v>
      </c>
      <c r="K129" s="5">
        <f t="shared" si="41"/>
        <v>0</v>
      </c>
      <c r="L129" s="5">
        <f t="shared" si="42"/>
        <v>0</v>
      </c>
      <c r="M129" s="147"/>
      <c r="N129" s="147"/>
    </row>
    <row r="130" spans="1:14" s="3" customFormat="1" ht="15.75" hidden="1">
      <c r="A130" s="1"/>
      <c r="B130" s="96" t="s">
        <v>289</v>
      </c>
      <c r="C130" s="108">
        <v>2</v>
      </c>
      <c r="D130" s="5">
        <f aca="true" t="shared" si="45" ref="D130:I130">SUMIF($C$112:$C$128,"2",D$112:D$128)</f>
        <v>0</v>
      </c>
      <c r="E130" s="5">
        <f t="shared" si="45"/>
        <v>0</v>
      </c>
      <c r="F130" s="5">
        <f t="shared" si="45"/>
        <v>0</v>
      </c>
      <c r="G130" s="5">
        <f t="shared" si="45"/>
        <v>0</v>
      </c>
      <c r="H130" s="5">
        <f t="shared" si="45"/>
        <v>0</v>
      </c>
      <c r="I130" s="5">
        <f t="shared" si="45"/>
        <v>0</v>
      </c>
      <c r="J130" s="5">
        <f t="shared" si="40"/>
        <v>0</v>
      </c>
      <c r="K130" s="5">
        <f t="shared" si="41"/>
        <v>0</v>
      </c>
      <c r="L130" s="5">
        <f t="shared" si="42"/>
        <v>0</v>
      </c>
      <c r="M130" s="147"/>
      <c r="N130" s="147"/>
    </row>
    <row r="131" spans="1:14" s="3" customFormat="1" ht="15.75" hidden="1">
      <c r="A131" s="1"/>
      <c r="B131" s="96" t="s">
        <v>145</v>
      </c>
      <c r="C131" s="108">
        <v>3</v>
      </c>
      <c r="D131" s="5">
        <f aca="true" t="shared" si="46" ref="D131:I131">SUMIF($C$112:$C$128,"3",D$112:D$128)</f>
        <v>0</v>
      </c>
      <c r="E131" s="5">
        <f t="shared" si="46"/>
        <v>0</v>
      </c>
      <c r="F131" s="5">
        <f t="shared" si="46"/>
        <v>0</v>
      </c>
      <c r="G131" s="5">
        <f t="shared" si="46"/>
        <v>0</v>
      </c>
      <c r="H131" s="5">
        <f t="shared" si="46"/>
        <v>0</v>
      </c>
      <c r="I131" s="5">
        <f t="shared" si="46"/>
        <v>0</v>
      </c>
      <c r="J131" s="5">
        <f t="shared" si="40"/>
        <v>0</v>
      </c>
      <c r="K131" s="5">
        <f t="shared" si="41"/>
        <v>0</v>
      </c>
      <c r="L131" s="5">
        <f t="shared" si="42"/>
        <v>0</v>
      </c>
      <c r="M131" s="147"/>
      <c r="N131" s="147"/>
    </row>
    <row r="132" spans="1:14" s="3" customFormat="1" ht="31.5">
      <c r="A132" s="1">
        <v>64</v>
      </c>
      <c r="B132" s="9" t="s">
        <v>198</v>
      </c>
      <c r="C132" s="108"/>
      <c r="D132" s="14">
        <f aca="true" t="shared" si="47" ref="D132:I132">D94+D108+D128</f>
        <v>650</v>
      </c>
      <c r="E132" s="14">
        <f t="shared" si="47"/>
        <v>650</v>
      </c>
      <c r="F132" s="14">
        <f t="shared" si="47"/>
        <v>257</v>
      </c>
      <c r="G132" s="14">
        <f t="shared" si="47"/>
        <v>175</v>
      </c>
      <c r="H132" s="14">
        <f t="shared" si="47"/>
        <v>175</v>
      </c>
      <c r="I132" s="14">
        <f t="shared" si="47"/>
        <v>70</v>
      </c>
      <c r="J132" s="14">
        <f t="shared" si="40"/>
        <v>825</v>
      </c>
      <c r="K132" s="14">
        <f t="shared" si="41"/>
        <v>825</v>
      </c>
      <c r="L132" s="14">
        <f t="shared" si="42"/>
        <v>327</v>
      </c>
      <c r="M132" s="147"/>
      <c r="N132" s="147"/>
    </row>
    <row r="133" spans="1:14" s="3" customFormat="1" ht="31.5">
      <c r="A133" s="1">
        <v>65</v>
      </c>
      <c r="B133" s="9" t="s">
        <v>480</v>
      </c>
      <c r="C133" s="108"/>
      <c r="D133" s="14">
        <f aca="true" t="shared" si="48" ref="D133:K133">D78+D132</f>
        <v>140440</v>
      </c>
      <c r="E133" s="14">
        <f t="shared" si="48"/>
        <v>135941</v>
      </c>
      <c r="F133" s="14">
        <f>F78+F132</f>
        <v>125988</v>
      </c>
      <c r="G133" s="14">
        <f t="shared" si="48"/>
        <v>36873</v>
      </c>
      <c r="H133" s="14">
        <f t="shared" si="48"/>
        <v>35445</v>
      </c>
      <c r="I133" s="14">
        <f>I78+I132</f>
        <v>31478</v>
      </c>
      <c r="J133" s="14">
        <f t="shared" si="48"/>
        <v>177313</v>
      </c>
      <c r="K133" s="14">
        <f t="shared" si="48"/>
        <v>171386</v>
      </c>
      <c r="L133" s="14">
        <f>L78+L132</f>
        <v>157466</v>
      </c>
      <c r="M133" s="147"/>
      <c r="N133" s="147"/>
    </row>
    <row r="134" spans="11:12" ht="15.75">
      <c r="K134" s="150"/>
      <c r="L134" s="150"/>
    </row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5" ht="15.75"/>
    <row r="146" ht="15.75"/>
    <row r="147" ht="15.75"/>
    <row r="148" ht="15.75"/>
    <row r="149" ht="15.75"/>
    <row r="150" ht="15.75"/>
    <row r="151" ht="15.75"/>
    <row r="152" ht="15.75"/>
    <row r="153" ht="15.75"/>
    <row r="154" ht="15.75"/>
    <row r="155" ht="15.75"/>
    <row r="156" ht="15.75"/>
    <row r="157" ht="15.75"/>
    <row r="158" ht="15.75"/>
    <row r="159" ht="15.75"/>
    <row r="160" ht="15.75"/>
    <row r="161" ht="15.75"/>
    <row r="162" ht="15.75"/>
    <row r="163" ht="15.75"/>
    <row r="164" ht="15.75"/>
    <row r="165" ht="15.75"/>
    <row r="166" ht="15.75"/>
    <row r="167" ht="15.75"/>
    <row r="168" ht="15.75"/>
    <row r="169" ht="15.75"/>
    <row r="170" ht="15.75"/>
    <row r="171" ht="15.75"/>
    <row r="172" ht="15.75"/>
    <row r="173" ht="15.75"/>
    <row r="175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20" ht="15.75"/>
    <row r="221" ht="15.75"/>
    <row r="222" ht="15.75"/>
    <row r="223" ht="15.75"/>
    <row r="224" ht="15.75"/>
    <row r="225" ht="15.75"/>
    <row r="226" ht="15.75"/>
    <row r="227" ht="15.75"/>
    <row r="228" ht="15.75"/>
    <row r="229" ht="15.75"/>
    <row r="230" ht="15.75"/>
    <row r="231" ht="15.75"/>
    <row r="232" ht="15.75"/>
    <row r="233" ht="15.75"/>
    <row r="234" ht="15.75"/>
    <row r="235" ht="15.75"/>
    <row r="236" ht="15.75"/>
    <row r="237" ht="15.75"/>
    <row r="238" ht="15.75"/>
    <row r="239" ht="15.75"/>
    <row r="240" ht="15.75"/>
    <row r="241" ht="15.75"/>
    <row r="242" ht="15.75"/>
    <row r="243" ht="15.75"/>
    <row r="244" ht="15.75"/>
    <row r="245" ht="15.75"/>
    <row r="246" ht="15.75"/>
    <row r="247" ht="15.75"/>
    <row r="248" ht="15.75"/>
    <row r="249" ht="15.75"/>
    <row r="250" ht="15.75"/>
    <row r="251" ht="15.75"/>
    <row r="252" ht="15.75"/>
    <row r="253" ht="15.75"/>
  </sheetData>
  <sheetProtection/>
  <mergeCells count="7">
    <mergeCell ref="B5:B6"/>
    <mergeCell ref="C5:C6"/>
    <mergeCell ref="D5:F5"/>
    <mergeCell ref="G5:I5"/>
    <mergeCell ref="J5:L5"/>
    <mergeCell ref="A1:L1"/>
    <mergeCell ref="A2:L2"/>
  </mergeCells>
  <printOptions horizontalCentered="1"/>
  <pageMargins left="0.5118110236220472" right="0.4724409448818898" top="0.5511811023622047" bottom="0.6692913385826772" header="0.31496062992125984" footer="0.31496062992125984"/>
  <pageSetup fitToHeight="2" fitToWidth="1" horizontalDpi="600" verticalDpi="600" orientation="portrait" paperSize="9" scale="73" r:id="rId3"/>
  <headerFooter>
    <oddHeader>&amp;R&amp;"Arial,Normál"&amp;10 2. melléklet az 5/2016.(V.2.) önkormányzati rendelethez
</oddHeader>
    <oddFooter>&amp;C&amp;P. oldal, összesen: &amp;N</oddFooter>
    <firstHeader>&amp;R&amp;"Arial,Normál"&amp;10 2. melléklet a 17/2015.(XII.3.) önkormányzati rendelethez
"&amp;"Arial,Dőlt"2. melléklet a 4/2015.(III.6.) önkormányzati rendelethe</firstHeader>
    <firstFooter>&amp;C&amp;P. oldal, ?sszesen: &amp;N</first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32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5.7109375" style="21" customWidth="1"/>
    <col min="2" max="2" width="36.7109375" style="22" customWidth="1"/>
    <col min="3" max="9" width="9.140625" style="22" customWidth="1"/>
    <col min="10" max="16384" width="9.140625" style="22" customWidth="1"/>
  </cols>
  <sheetData>
    <row r="1" spans="1:9" s="16" customFormat="1" ht="15.75">
      <c r="A1" s="370" t="s">
        <v>617</v>
      </c>
      <c r="B1" s="370"/>
      <c r="C1" s="370"/>
      <c r="D1" s="370"/>
      <c r="E1" s="370"/>
      <c r="F1" s="370"/>
      <c r="G1" s="370"/>
      <c r="H1" s="370"/>
      <c r="I1" s="370"/>
    </row>
    <row r="2" spans="1:9" s="16" customFormat="1" ht="15.75">
      <c r="A2" s="371" t="s">
        <v>501</v>
      </c>
      <c r="B2" s="371"/>
      <c r="C2" s="371"/>
      <c r="D2" s="371"/>
      <c r="E2" s="371"/>
      <c r="F2" s="371"/>
      <c r="G2" s="371"/>
      <c r="H2" s="371"/>
      <c r="I2" s="371"/>
    </row>
    <row r="3" spans="1:9" s="16" customFormat="1" ht="15.75">
      <c r="A3" s="371" t="s">
        <v>196</v>
      </c>
      <c r="B3" s="371"/>
      <c r="C3" s="371"/>
      <c r="D3" s="371"/>
      <c r="E3" s="371"/>
      <c r="F3" s="371"/>
      <c r="G3" s="371"/>
      <c r="H3" s="371"/>
      <c r="I3" s="371"/>
    </row>
    <row r="4" spans="1:9" ht="15.75">
      <c r="A4" s="371" t="s">
        <v>197</v>
      </c>
      <c r="B4" s="371"/>
      <c r="C4" s="371"/>
      <c r="D4" s="371"/>
      <c r="E4" s="371"/>
      <c r="F4" s="371"/>
      <c r="G4" s="371"/>
      <c r="H4" s="371"/>
      <c r="I4" s="371"/>
    </row>
    <row r="5" spans="1:9" ht="15.75">
      <c r="A5" s="45"/>
      <c r="B5" s="45"/>
      <c r="C5" s="16"/>
      <c r="D5" s="16"/>
      <c r="E5" s="16"/>
      <c r="F5" s="16"/>
      <c r="G5" s="16"/>
      <c r="H5" s="16"/>
      <c r="I5" s="16"/>
    </row>
    <row r="6" spans="1:9" s="3" customFormat="1" ht="15.75">
      <c r="A6" s="1"/>
      <c r="B6" s="1" t="s">
        <v>0</v>
      </c>
      <c r="C6" s="47" t="s">
        <v>1</v>
      </c>
      <c r="D6" s="47" t="s">
        <v>2</v>
      </c>
      <c r="E6" s="47" t="s">
        <v>3</v>
      </c>
      <c r="F6" s="47" t="s">
        <v>6</v>
      </c>
      <c r="G6" s="47" t="s">
        <v>57</v>
      </c>
      <c r="H6" s="47" t="s">
        <v>58</v>
      </c>
      <c r="I6" s="47" t="s">
        <v>59</v>
      </c>
    </row>
    <row r="7" spans="1:9" s="3" customFormat="1" ht="15.75">
      <c r="A7" s="1">
        <v>1</v>
      </c>
      <c r="B7" s="372" t="s">
        <v>9</v>
      </c>
      <c r="C7" s="374" t="s">
        <v>47</v>
      </c>
      <c r="D7" s="375"/>
      <c r="E7" s="375"/>
      <c r="F7" s="4" t="s">
        <v>101</v>
      </c>
      <c r="G7" s="4" t="s">
        <v>441</v>
      </c>
      <c r="H7" s="4" t="s">
        <v>495</v>
      </c>
      <c r="I7" s="4" t="s">
        <v>5</v>
      </c>
    </row>
    <row r="8" spans="1:9" s="3" customFormat="1" ht="31.5">
      <c r="A8" s="1">
        <v>2</v>
      </c>
      <c r="B8" s="373"/>
      <c r="C8" s="6" t="s">
        <v>4</v>
      </c>
      <c r="D8" s="6" t="s">
        <v>710</v>
      </c>
      <c r="E8" s="6" t="s">
        <v>711</v>
      </c>
      <c r="F8" s="6" t="s">
        <v>4</v>
      </c>
      <c r="G8" s="6" t="s">
        <v>4</v>
      </c>
      <c r="H8" s="6" t="s">
        <v>4</v>
      </c>
      <c r="I8" s="6" t="s">
        <v>4</v>
      </c>
    </row>
    <row r="9" spans="1:9" ht="15.75">
      <c r="A9" s="1">
        <v>3</v>
      </c>
      <c r="B9" s="48" t="s">
        <v>490</v>
      </c>
      <c r="C9" s="15">
        <f>'Bevétel Önk.'!C139+'Bevétel Önk.'!C140+'Bevétel Önk.'!C142+'Bevétel Önk.'!C143+'Bevétel Önk.'!C149</f>
        <v>12268</v>
      </c>
      <c r="D9" s="15">
        <f>'Bevétel Önk.'!D139+'Bevétel Önk.'!D140+'Bevétel Önk.'!D142+'Bevétel Önk.'!D143+'Bevétel Önk.'!D149</f>
        <v>12268</v>
      </c>
      <c r="E9" s="15">
        <f>'Bevétel Önk.'!E139+'Bevétel Önk.'!E140+'Bevétel Önk.'!E142+'Bevétel Önk.'!E143+'Bevétel Önk.'!E149</f>
        <v>7998</v>
      </c>
      <c r="F9" s="49"/>
      <c r="G9" s="49"/>
      <c r="H9" s="49"/>
      <c r="I9" s="49"/>
    </row>
    <row r="10" spans="1:9" ht="30">
      <c r="A10" s="1">
        <v>4</v>
      </c>
      <c r="B10" s="48" t="s">
        <v>491</v>
      </c>
      <c r="C10" s="15">
        <f>'Bevétel Önk.'!C186+'Bevétel Önk.'!C187+'Bevétel Önk.'!C188</f>
        <v>0</v>
      </c>
      <c r="D10" s="15">
        <f>'Bevétel Önk.'!D186+'Bevétel Önk.'!D187+'Bevétel Önk.'!D188</f>
        <v>0</v>
      </c>
      <c r="E10" s="15">
        <f>'Bevétel Önk.'!E186+'Bevétel Önk.'!E187+'Bevétel Önk.'!E188</f>
        <v>0</v>
      </c>
      <c r="F10" s="49"/>
      <c r="G10" s="49"/>
      <c r="H10" s="49"/>
      <c r="I10" s="49"/>
    </row>
    <row r="11" spans="1:9" ht="15.75">
      <c r="A11" s="1">
        <v>5</v>
      </c>
      <c r="B11" s="48" t="s">
        <v>30</v>
      </c>
      <c r="C11" s="15">
        <f>'Bevétel Önk.'!C147+'Bevétel Önk.'!C161+'Bevétel Önk.'!C171+'Bevétel Hivatal'!C55</f>
        <v>283</v>
      </c>
      <c r="D11" s="15">
        <f>'Bevétel Önk.'!D147+'Bevétel Önk.'!D161+'Bevétel Önk.'!D171+'Bevétel Hivatal'!D55</f>
        <v>283</v>
      </c>
      <c r="E11" s="15">
        <f>'Bevétel Önk.'!E147+'Bevétel Önk.'!E161+'Bevétel Önk.'!E171+'Bevétel Hivatal'!E55</f>
        <v>78</v>
      </c>
      <c r="F11" s="49"/>
      <c r="G11" s="49"/>
      <c r="H11" s="49"/>
      <c r="I11" s="49"/>
    </row>
    <row r="12" spans="1:9" ht="45">
      <c r="A12" s="1">
        <v>6</v>
      </c>
      <c r="B12" s="48" t="s">
        <v>31</v>
      </c>
      <c r="C12" s="15">
        <f>'Bevétel Önk.'!C170+'Bevétel Önk.'!C183+'Bevétel Önk.'!C184+'Bevétel Önk.'!C185+'Bevétel Önk.'!C226+'Bevétel Önk.'!C231+'Bevétel Önk.'!C235+'Bevétel Hivatal'!C64+'Bevétel Hivatal'!C103+'Bevétel Hivatal'!C104+'Bevétel Hivatal'!C108</f>
        <v>4725</v>
      </c>
      <c r="D12" s="15">
        <v>4804</v>
      </c>
      <c r="E12" s="15">
        <f>'Bevétel Önk.'!E170+'Bevétel Önk.'!E183+'Bevétel Önk.'!E184+'Bevétel Önk.'!E185+'Bevétel Önk.'!E226+'Bevétel Önk.'!E231+'Bevétel Önk.'!E235+'Bevétel Hivatal'!E64+'Bevétel Hivatal'!E103+'Bevétel Hivatal'!E104+'Bevétel Hivatal'!E108</f>
        <v>4471</v>
      </c>
      <c r="F12" s="49"/>
      <c r="G12" s="49"/>
      <c r="H12" s="49"/>
      <c r="I12" s="49"/>
    </row>
    <row r="13" spans="1:9" ht="15.75">
      <c r="A13" s="1">
        <v>7</v>
      </c>
      <c r="B13" s="48" t="s">
        <v>32</v>
      </c>
      <c r="C13" s="15">
        <f>'Bevétel Önk.'!C237</f>
        <v>0</v>
      </c>
      <c r="D13" s="15">
        <f>'Bevétel Önk.'!D237</f>
        <v>0</v>
      </c>
      <c r="E13" s="15">
        <f>'Bevétel Önk.'!E237</f>
        <v>0</v>
      </c>
      <c r="F13" s="49"/>
      <c r="G13" s="49"/>
      <c r="H13" s="49"/>
      <c r="I13" s="49"/>
    </row>
    <row r="14" spans="1:9" ht="30">
      <c r="A14" s="1">
        <v>8</v>
      </c>
      <c r="B14" s="48" t="s">
        <v>33</v>
      </c>
      <c r="C14" s="15">
        <f>'Bevétel Önk.'!C236</f>
        <v>0</v>
      </c>
      <c r="D14" s="15">
        <f>'Bevétel Önk.'!D236</f>
        <v>0</v>
      </c>
      <c r="E14" s="15">
        <f>'Bevétel Önk.'!E236</f>
        <v>0</v>
      </c>
      <c r="F14" s="49"/>
      <c r="G14" s="49"/>
      <c r="H14" s="49"/>
      <c r="I14" s="49"/>
    </row>
    <row r="15" spans="1:9" ht="30">
      <c r="A15" s="1">
        <v>9</v>
      </c>
      <c r="B15" s="48" t="s">
        <v>492</v>
      </c>
      <c r="C15" s="15">
        <f>'Bevétel Önk.'!C52+'Bevétel Önk.'!C118+'Bevétel Önk.'!C246+'Bevétel Önk.'!C260</f>
        <v>0</v>
      </c>
      <c r="D15" s="15">
        <f>'Bevétel Önk.'!D52+'Bevétel Önk.'!D118+'Bevétel Önk.'!D246+'Bevétel Önk.'!D260</f>
        <v>0</v>
      </c>
      <c r="E15" s="15">
        <f>'Bevétel Önk.'!E52+'Bevétel Önk.'!E118+'Bevétel Önk.'!E246+'Bevétel Önk.'!E260</f>
        <v>0</v>
      </c>
      <c r="F15" s="49"/>
      <c r="G15" s="49"/>
      <c r="H15" s="49"/>
      <c r="I15" s="49"/>
    </row>
    <row r="16" spans="1:9" s="24" customFormat="1" ht="15.75">
      <c r="A16" s="1">
        <v>10</v>
      </c>
      <c r="B16" s="50" t="s">
        <v>61</v>
      </c>
      <c r="C16" s="18">
        <f>SUM(C9:C15)</f>
        <v>17276</v>
      </c>
      <c r="D16" s="18">
        <f>SUM(D9:D15)</f>
        <v>17355</v>
      </c>
      <c r="E16" s="18">
        <f>SUM(E9:E15)</f>
        <v>12547</v>
      </c>
      <c r="F16" s="49"/>
      <c r="G16" s="49"/>
      <c r="H16" s="49"/>
      <c r="I16" s="49"/>
    </row>
    <row r="17" spans="1:9" ht="15.75">
      <c r="A17" s="1">
        <v>11</v>
      </c>
      <c r="B17" s="50" t="s">
        <v>62</v>
      </c>
      <c r="C17" s="18">
        <f>ROUNDDOWN(C16*0.5,0)</f>
        <v>8638</v>
      </c>
      <c r="D17" s="18">
        <f>ROUNDDOWN(D16*0.5,0)</f>
        <v>8677</v>
      </c>
      <c r="E17" s="18">
        <f>ROUNDDOWN(E16*0.5,0)</f>
        <v>6273</v>
      </c>
      <c r="F17" s="49"/>
      <c r="G17" s="49"/>
      <c r="H17" s="49"/>
      <c r="I17" s="49"/>
    </row>
    <row r="18" spans="1:9" ht="30">
      <c r="A18" s="1">
        <v>12</v>
      </c>
      <c r="B18" s="48" t="s">
        <v>35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 aca="true" t="shared" si="0" ref="I18:I25">C18+F18+G18+H18</f>
        <v>0</v>
      </c>
    </row>
    <row r="19" spans="1:9" ht="30">
      <c r="A19" s="1">
        <v>13</v>
      </c>
      <c r="B19" s="48" t="s">
        <v>42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f t="shared" si="0"/>
        <v>0</v>
      </c>
    </row>
    <row r="20" spans="1:9" ht="15.75">
      <c r="A20" s="1">
        <v>14</v>
      </c>
      <c r="B20" s="48" t="s">
        <v>37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 t="shared" si="0"/>
        <v>0</v>
      </c>
    </row>
    <row r="21" spans="1:9" ht="15.75">
      <c r="A21" s="1">
        <v>15</v>
      </c>
      <c r="B21" s="48" t="s">
        <v>38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f t="shared" si="0"/>
        <v>0</v>
      </c>
    </row>
    <row r="22" spans="1:9" ht="15.75">
      <c r="A22" s="1">
        <v>16</v>
      </c>
      <c r="B22" s="48" t="s">
        <v>39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f t="shared" si="0"/>
        <v>0</v>
      </c>
    </row>
    <row r="23" spans="1:9" ht="15.75">
      <c r="A23" s="1">
        <v>17</v>
      </c>
      <c r="B23" s="48" t="s">
        <v>43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f t="shared" si="0"/>
        <v>0</v>
      </c>
    </row>
    <row r="24" spans="1:9" ht="30">
      <c r="A24" s="1">
        <v>18</v>
      </c>
      <c r="B24" s="48" t="s">
        <v>100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f t="shared" si="0"/>
        <v>0</v>
      </c>
    </row>
    <row r="25" spans="1:9" s="24" customFormat="1" ht="15.75">
      <c r="A25" s="1">
        <v>19</v>
      </c>
      <c r="B25" s="50" t="s">
        <v>63</v>
      </c>
      <c r="C25" s="18">
        <f aca="true" t="shared" si="1" ref="C25:H25">SUM(C18:C24)</f>
        <v>0</v>
      </c>
      <c r="D25" s="18">
        <f t="shared" si="1"/>
        <v>0</v>
      </c>
      <c r="E25" s="18">
        <f t="shared" si="1"/>
        <v>0</v>
      </c>
      <c r="F25" s="18">
        <f t="shared" si="1"/>
        <v>0</v>
      </c>
      <c r="G25" s="18">
        <f t="shared" si="1"/>
        <v>0</v>
      </c>
      <c r="H25" s="18">
        <f t="shared" si="1"/>
        <v>0</v>
      </c>
      <c r="I25" s="18">
        <f t="shared" si="0"/>
        <v>0</v>
      </c>
    </row>
    <row r="26" spans="1:9" s="24" customFormat="1" ht="29.25">
      <c r="A26" s="1">
        <v>20</v>
      </c>
      <c r="B26" s="50" t="s">
        <v>64</v>
      </c>
      <c r="C26" s="18">
        <f>C17-C25</f>
        <v>8638</v>
      </c>
      <c r="D26" s="18">
        <f>D17-D25</f>
        <v>8677</v>
      </c>
      <c r="E26" s="18">
        <f>E17-E25</f>
        <v>6273</v>
      </c>
      <c r="F26" s="49"/>
      <c r="G26" s="49"/>
      <c r="H26" s="49"/>
      <c r="I26" s="49"/>
    </row>
    <row r="27" spans="1:9" s="24" customFormat="1" ht="42.75">
      <c r="A27" s="1">
        <v>21</v>
      </c>
      <c r="B27" s="51" t="s">
        <v>486</v>
      </c>
      <c r="C27" s="18">
        <f aca="true" t="shared" si="2" ref="C27:I27">SUM(C28:C32)</f>
        <v>10000</v>
      </c>
      <c r="D27" s="18">
        <f t="shared" si="2"/>
        <v>10000</v>
      </c>
      <c r="E27" s="18">
        <f t="shared" si="2"/>
        <v>10000</v>
      </c>
      <c r="F27" s="18">
        <f t="shared" si="2"/>
        <v>0</v>
      </c>
      <c r="G27" s="18">
        <f t="shared" si="2"/>
        <v>0</v>
      </c>
      <c r="H27" s="18">
        <f t="shared" si="2"/>
        <v>0</v>
      </c>
      <c r="I27" s="18">
        <f t="shared" si="2"/>
        <v>10000</v>
      </c>
    </row>
    <row r="28" spans="1:9" ht="30">
      <c r="A28" s="1">
        <v>22</v>
      </c>
      <c r="B28" s="48" t="s">
        <v>494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>C28+F28+G28+H28</f>
        <v>0</v>
      </c>
    </row>
    <row r="29" spans="1:9" ht="45">
      <c r="A29" s="1">
        <v>23</v>
      </c>
      <c r="B29" s="48" t="s">
        <v>142</v>
      </c>
      <c r="C29" s="15">
        <v>10000</v>
      </c>
      <c r="D29" s="15">
        <v>10000</v>
      </c>
      <c r="E29" s="15">
        <v>10000</v>
      </c>
      <c r="F29" s="15">
        <v>0</v>
      </c>
      <c r="G29" s="15">
        <v>0</v>
      </c>
      <c r="H29" s="15">
        <v>0</v>
      </c>
      <c r="I29" s="15">
        <f>C29+F29+G29+H29</f>
        <v>10000</v>
      </c>
    </row>
    <row r="30" spans="1:9" ht="30">
      <c r="A30" s="1">
        <v>24</v>
      </c>
      <c r="B30" s="48" t="s">
        <v>102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f>C30+F30+G30+H30</f>
        <v>0</v>
      </c>
    </row>
    <row r="31" spans="1:9" ht="15.75">
      <c r="A31" s="1">
        <v>25</v>
      </c>
      <c r="B31" s="48" t="s">
        <v>99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>C31+F31+G31+H31</f>
        <v>0</v>
      </c>
    </row>
    <row r="32" spans="1:9" ht="45">
      <c r="A32" s="1">
        <v>26</v>
      </c>
      <c r="B32" s="48" t="s">
        <v>487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f>C32+F32+G32+H32</f>
        <v>0</v>
      </c>
    </row>
  </sheetData>
  <sheetProtection/>
  <mergeCells count="6">
    <mergeCell ref="A1:I1"/>
    <mergeCell ref="A3:I3"/>
    <mergeCell ref="A4:I4"/>
    <mergeCell ref="B7:B8"/>
    <mergeCell ref="A2:I2"/>
    <mergeCell ref="C7:E7"/>
  </mergeCells>
  <printOptions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portrait" paperSize="9" scale="88" r:id="rId1"/>
  <headerFooter>
    <oddHeader>&amp;R&amp;"Arial,Normál"&amp;10 3. melléklet az 5/2016.(V.2.) önkormányzati rendelethez</oddHeader>
    <oddFooter>&amp;C&amp;P. oldal, összesen: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F24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4.57421875" style="171" customWidth="1"/>
    <col min="2" max="2" width="51.28125" style="144" customWidth="1"/>
    <col min="3" max="3" width="9.8515625" style="162" customWidth="1"/>
    <col min="4" max="4" width="8.00390625" style="162" customWidth="1"/>
    <col min="5" max="5" width="10.140625" style="162" customWidth="1"/>
    <col min="6" max="16384" width="9.140625" style="144" customWidth="1"/>
  </cols>
  <sheetData>
    <row r="1" spans="1:5" ht="18.75">
      <c r="A1" s="370" t="s">
        <v>729</v>
      </c>
      <c r="B1" s="370"/>
      <c r="C1" s="370"/>
      <c r="D1" s="370"/>
      <c r="E1" s="370"/>
    </row>
    <row r="2" spans="1:5" ht="18.75">
      <c r="A2" s="371" t="s">
        <v>751</v>
      </c>
      <c r="B2" s="371"/>
      <c r="C2" s="371"/>
      <c r="D2" s="371"/>
      <c r="E2" s="371"/>
    </row>
    <row r="3" spans="1:3" ht="18.75">
      <c r="A3" s="158"/>
      <c r="B3" s="158"/>
      <c r="C3" s="161"/>
    </row>
    <row r="4" spans="1:5" ht="18.75">
      <c r="A4" s="1"/>
      <c r="B4" s="1" t="s">
        <v>0</v>
      </c>
      <c r="C4" s="163" t="s">
        <v>1</v>
      </c>
      <c r="D4" s="163" t="s">
        <v>2</v>
      </c>
      <c r="E4" s="163" t="s">
        <v>3</v>
      </c>
    </row>
    <row r="5" spans="1:6" ht="31.5">
      <c r="A5" s="1">
        <v>1</v>
      </c>
      <c r="B5" s="164" t="s">
        <v>9</v>
      </c>
      <c r="C5" s="165" t="s">
        <v>730</v>
      </c>
      <c r="D5" s="166" t="s">
        <v>731</v>
      </c>
      <c r="E5" s="166" t="s">
        <v>5</v>
      </c>
      <c r="F5" s="2"/>
    </row>
    <row r="6" spans="1:5" ht="18.75">
      <c r="A6" s="1">
        <v>2</v>
      </c>
      <c r="B6" s="167" t="s">
        <v>732</v>
      </c>
      <c r="C6" s="168">
        <v>346528</v>
      </c>
      <c r="D6" s="168">
        <v>240</v>
      </c>
      <c r="E6" s="168">
        <f>SUM(C6:D6)</f>
        <v>346768</v>
      </c>
    </row>
    <row r="7" spans="1:5" ht="18.75">
      <c r="A7" s="1">
        <v>3</v>
      </c>
      <c r="B7" s="167" t="s">
        <v>733</v>
      </c>
      <c r="C7" s="168">
        <v>283343</v>
      </c>
      <c r="D7" s="168">
        <v>72246</v>
      </c>
      <c r="E7" s="168">
        <f aca="true" t="shared" si="0" ref="E7:E24">SUM(C7:D7)</f>
        <v>355589</v>
      </c>
    </row>
    <row r="8" spans="1:5" ht="18.75">
      <c r="A8" s="1">
        <v>4</v>
      </c>
      <c r="B8" s="169" t="s">
        <v>734</v>
      </c>
      <c r="C8" s="170">
        <f>C6-C7</f>
        <v>63185</v>
      </c>
      <c r="D8" s="170">
        <f>D6-D7</f>
        <v>-72006</v>
      </c>
      <c r="E8" s="170">
        <f t="shared" si="0"/>
        <v>-8821</v>
      </c>
    </row>
    <row r="9" spans="1:5" ht="18.75">
      <c r="A9" s="1">
        <v>5</v>
      </c>
      <c r="B9" s="167" t="s">
        <v>735</v>
      </c>
      <c r="C9" s="168">
        <v>35222</v>
      </c>
      <c r="D9" s="168">
        <v>75932</v>
      </c>
      <c r="E9" s="168">
        <f>SUM(C9:D9)-'Bevétel Hivatal'!E167</f>
        <v>45110</v>
      </c>
    </row>
    <row r="10" spans="1:5" ht="18.75">
      <c r="A10" s="1">
        <v>6</v>
      </c>
      <c r="B10" s="167" t="s">
        <v>736</v>
      </c>
      <c r="C10" s="168">
        <v>80999</v>
      </c>
      <c r="D10" s="168">
        <v>0</v>
      </c>
      <c r="E10" s="168">
        <f>SUM(C10:D10)-'Kiadás Önk.'!E189</f>
        <v>14955</v>
      </c>
    </row>
    <row r="11" spans="1:5" ht="18.75">
      <c r="A11" s="1">
        <v>7</v>
      </c>
      <c r="B11" s="169" t="s">
        <v>737</v>
      </c>
      <c r="C11" s="170">
        <f>C9-C10</f>
        <v>-45777</v>
      </c>
      <c r="D11" s="170">
        <f>D9-D10</f>
        <v>75932</v>
      </c>
      <c r="E11" s="170">
        <f t="shared" si="0"/>
        <v>30155</v>
      </c>
    </row>
    <row r="12" spans="1:5" s="145" customFormat="1" ht="18.75">
      <c r="A12" s="1">
        <v>8</v>
      </c>
      <c r="B12" s="169" t="s">
        <v>738</v>
      </c>
      <c r="C12" s="170">
        <f>C8+C11</f>
        <v>17408</v>
      </c>
      <c r="D12" s="170">
        <f>D8+D11</f>
        <v>3926</v>
      </c>
      <c r="E12" s="170">
        <f t="shared" si="0"/>
        <v>21334</v>
      </c>
    </row>
    <row r="13" spans="1:5" ht="18.75">
      <c r="A13" s="1">
        <v>9</v>
      </c>
      <c r="B13" s="167" t="s">
        <v>739</v>
      </c>
      <c r="C13" s="168">
        <v>0</v>
      </c>
      <c r="D13" s="168">
        <v>0</v>
      </c>
      <c r="E13" s="168">
        <f t="shared" si="0"/>
        <v>0</v>
      </c>
    </row>
    <row r="14" spans="1:5" ht="18.75">
      <c r="A14" s="1">
        <v>10</v>
      </c>
      <c r="B14" s="167" t="s">
        <v>740</v>
      </c>
      <c r="C14" s="168">
        <v>0</v>
      </c>
      <c r="D14" s="168">
        <v>0</v>
      </c>
      <c r="E14" s="168">
        <f t="shared" si="0"/>
        <v>0</v>
      </c>
    </row>
    <row r="15" spans="1:5" ht="18.75">
      <c r="A15" s="1">
        <v>11</v>
      </c>
      <c r="B15" s="167" t="s">
        <v>741</v>
      </c>
      <c r="C15" s="170">
        <f>C13-C14</f>
        <v>0</v>
      </c>
      <c r="D15" s="170">
        <f>D13-D14</f>
        <v>0</v>
      </c>
      <c r="E15" s="170">
        <f t="shared" si="0"/>
        <v>0</v>
      </c>
    </row>
    <row r="16" spans="1:5" ht="18.75">
      <c r="A16" s="1">
        <v>12</v>
      </c>
      <c r="B16" s="167" t="s">
        <v>742</v>
      </c>
      <c r="C16" s="168">
        <v>0</v>
      </c>
      <c r="D16" s="168">
        <v>0</v>
      </c>
      <c r="E16" s="168">
        <f t="shared" si="0"/>
        <v>0</v>
      </c>
    </row>
    <row r="17" spans="1:5" ht="18.75">
      <c r="A17" s="1">
        <v>13</v>
      </c>
      <c r="B17" s="167" t="s">
        <v>743</v>
      </c>
      <c r="C17" s="168">
        <v>0</v>
      </c>
      <c r="D17" s="168">
        <v>0</v>
      </c>
      <c r="E17" s="168">
        <f t="shared" si="0"/>
        <v>0</v>
      </c>
    </row>
    <row r="18" spans="1:5" s="145" customFormat="1" ht="18.75">
      <c r="A18" s="1">
        <v>14</v>
      </c>
      <c r="B18" s="167" t="s">
        <v>744</v>
      </c>
      <c r="C18" s="170">
        <f>C16+C17</f>
        <v>0</v>
      </c>
      <c r="D18" s="170">
        <f>D16+D17</f>
        <v>0</v>
      </c>
      <c r="E18" s="170">
        <f t="shared" si="0"/>
        <v>0</v>
      </c>
    </row>
    <row r="19" spans="1:5" s="145" customFormat="1" ht="18.75">
      <c r="A19" s="1">
        <v>15</v>
      </c>
      <c r="B19" s="167" t="s">
        <v>745</v>
      </c>
      <c r="C19" s="170">
        <f>C15+C18</f>
        <v>0</v>
      </c>
      <c r="D19" s="170">
        <f>D15+D18</f>
        <v>0</v>
      </c>
      <c r="E19" s="170">
        <f t="shared" si="0"/>
        <v>0</v>
      </c>
    </row>
    <row r="20" spans="1:5" s="145" customFormat="1" ht="18.75">
      <c r="A20" s="1">
        <v>16</v>
      </c>
      <c r="B20" s="169" t="s">
        <v>746</v>
      </c>
      <c r="C20" s="170">
        <f>C12+C19</f>
        <v>17408</v>
      </c>
      <c r="D20" s="170">
        <f>D12+D19</f>
        <v>3926</v>
      </c>
      <c r="E20" s="170">
        <f t="shared" si="0"/>
        <v>21334</v>
      </c>
    </row>
    <row r="21" spans="1:5" s="145" customFormat="1" ht="32.25">
      <c r="A21" s="1">
        <v>17</v>
      </c>
      <c r="B21" s="169" t="s">
        <v>747</v>
      </c>
      <c r="C21" s="170">
        <v>17408</v>
      </c>
      <c r="D21" s="170">
        <v>3926</v>
      </c>
      <c r="E21" s="170">
        <f t="shared" si="0"/>
        <v>21334</v>
      </c>
    </row>
    <row r="22" spans="1:5" s="145" customFormat="1" ht="18.75">
      <c r="A22" s="1">
        <v>18</v>
      </c>
      <c r="B22" s="169" t="s">
        <v>748</v>
      </c>
      <c r="C22" s="170">
        <f>C12-C21</f>
        <v>0</v>
      </c>
      <c r="D22" s="170">
        <f>D12-D21</f>
        <v>0</v>
      </c>
      <c r="E22" s="170">
        <f t="shared" si="0"/>
        <v>0</v>
      </c>
    </row>
    <row r="23" spans="1:5" s="145" customFormat="1" ht="32.25">
      <c r="A23" s="1">
        <v>19</v>
      </c>
      <c r="B23" s="169" t="s">
        <v>749</v>
      </c>
      <c r="C23" s="170">
        <f>C19*0.1</f>
        <v>0</v>
      </c>
      <c r="D23" s="170">
        <f>D19*0.1</f>
        <v>0</v>
      </c>
      <c r="E23" s="170">
        <f t="shared" si="0"/>
        <v>0</v>
      </c>
    </row>
    <row r="24" spans="1:5" s="145" customFormat="1" ht="32.25">
      <c r="A24" s="1">
        <v>20</v>
      </c>
      <c r="B24" s="169" t="s">
        <v>750</v>
      </c>
      <c r="C24" s="170">
        <f>C19-C23</f>
        <v>0</v>
      </c>
      <c r="D24" s="170">
        <f>D19-D23</f>
        <v>0</v>
      </c>
      <c r="E24" s="170">
        <f t="shared" si="0"/>
        <v>0</v>
      </c>
    </row>
  </sheetData>
  <sheetProtection/>
  <mergeCells count="2">
    <mergeCell ref="A1:E1"/>
    <mergeCell ref="A2:E2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&amp;R&amp;"Arial,Normál"&amp;10 4. melléklet az 5/2016.(V.2.) önkormányzati rendelethez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workbookViewId="0" topLeftCell="A1">
      <selection activeCell="G6" sqref="G6"/>
    </sheetView>
  </sheetViews>
  <sheetFormatPr defaultColWidth="9.140625" defaultRowHeight="15"/>
  <cols>
    <col min="1" max="1" width="4.57421875" style="0" customWidth="1"/>
    <col min="2" max="2" width="37.8515625" style="0" customWidth="1"/>
    <col min="3" max="12" width="13.8515625" style="0" customWidth="1"/>
  </cols>
  <sheetData>
    <row r="1" spans="1:8" s="2" customFormat="1" ht="15.75">
      <c r="A1" s="367" t="s">
        <v>753</v>
      </c>
      <c r="B1" s="367"/>
      <c r="C1" s="367"/>
      <c r="D1" s="367"/>
      <c r="E1" s="367"/>
      <c r="F1" s="367"/>
      <c r="G1" s="367"/>
      <c r="H1" s="367"/>
    </row>
    <row r="2" spans="1:8" s="2" customFormat="1" ht="15.75">
      <c r="A2" s="367" t="s">
        <v>754</v>
      </c>
      <c r="B2" s="367"/>
      <c r="C2" s="367"/>
      <c r="D2" s="367"/>
      <c r="E2" s="367"/>
      <c r="F2" s="367"/>
      <c r="G2" s="367"/>
      <c r="H2" s="367"/>
    </row>
    <row r="3" spans="1:9" ht="15.75">
      <c r="A3" s="2"/>
      <c r="B3" s="2"/>
      <c r="C3" s="2"/>
      <c r="D3" s="2"/>
      <c r="E3" s="2"/>
      <c r="F3" s="2"/>
      <c r="G3" s="2"/>
      <c r="H3" s="2"/>
      <c r="I3" s="2"/>
    </row>
    <row r="4" spans="1:8" ht="15.75">
      <c r="A4" s="174"/>
      <c r="B4" s="174" t="s">
        <v>0</v>
      </c>
      <c r="C4" s="174" t="s">
        <v>1</v>
      </c>
      <c r="D4" s="174" t="s">
        <v>2</v>
      </c>
      <c r="E4" s="174" t="s">
        <v>3</v>
      </c>
      <c r="F4" s="174" t="s">
        <v>6</v>
      </c>
      <c r="G4" s="174" t="s">
        <v>57</v>
      </c>
      <c r="H4" s="174" t="s">
        <v>58</v>
      </c>
    </row>
    <row r="5" spans="1:8" ht="47.25" customHeight="1">
      <c r="A5" s="174">
        <v>1</v>
      </c>
      <c r="B5" s="361" t="s">
        <v>9</v>
      </c>
      <c r="C5" s="376" t="s">
        <v>755</v>
      </c>
      <c r="D5" s="376"/>
      <c r="E5" s="376" t="s">
        <v>756</v>
      </c>
      <c r="F5" s="376"/>
      <c r="G5" s="377" t="s">
        <v>5</v>
      </c>
      <c r="H5" s="378"/>
    </row>
    <row r="6" spans="1:8" ht="15.75">
      <c r="A6" s="174">
        <v>2</v>
      </c>
      <c r="B6" s="361"/>
      <c r="C6" s="175">
        <v>42004</v>
      </c>
      <c r="D6" s="175">
        <v>42369</v>
      </c>
      <c r="E6" s="175">
        <v>42004</v>
      </c>
      <c r="F6" s="175">
        <v>42369</v>
      </c>
      <c r="G6" s="175">
        <v>42004</v>
      </c>
      <c r="H6" s="175">
        <v>42369</v>
      </c>
    </row>
    <row r="7" spans="1:8" ht="15.75">
      <c r="A7" s="174">
        <v>3</v>
      </c>
      <c r="B7" s="97" t="s">
        <v>757</v>
      </c>
      <c r="C7" s="175"/>
      <c r="D7" s="175"/>
      <c r="E7" s="175"/>
      <c r="F7" s="175"/>
      <c r="G7" s="175"/>
      <c r="H7" s="175"/>
    </row>
    <row r="8" spans="1:8" ht="31.5">
      <c r="A8" s="174">
        <v>4</v>
      </c>
      <c r="B8" s="176" t="s">
        <v>758</v>
      </c>
      <c r="C8" s="172">
        <v>684946811</v>
      </c>
      <c r="D8" s="172">
        <v>780320326</v>
      </c>
      <c r="E8" s="172">
        <v>1777517</v>
      </c>
      <c r="F8" s="172">
        <v>1511591</v>
      </c>
      <c r="G8" s="177">
        <f aca="true" t="shared" si="0" ref="G8:H20">C8+E8</f>
        <v>686724328</v>
      </c>
      <c r="H8" s="177">
        <f t="shared" si="0"/>
        <v>781831917</v>
      </c>
    </row>
    <row r="9" spans="1:8" ht="31.5">
      <c r="A9" s="174">
        <v>5</v>
      </c>
      <c r="B9" s="176" t="s">
        <v>759</v>
      </c>
      <c r="C9" s="172">
        <v>8000</v>
      </c>
      <c r="D9" s="172">
        <v>8000</v>
      </c>
      <c r="E9" s="172">
        <v>0</v>
      </c>
      <c r="F9" s="172">
        <v>0</v>
      </c>
      <c r="G9" s="177">
        <f t="shared" si="0"/>
        <v>8000</v>
      </c>
      <c r="H9" s="177">
        <f t="shared" si="0"/>
        <v>8000</v>
      </c>
    </row>
    <row r="10" spans="1:8" ht="15.75">
      <c r="A10" s="174">
        <v>6</v>
      </c>
      <c r="B10" s="176" t="s">
        <v>760</v>
      </c>
      <c r="C10" s="172">
        <v>23932081</v>
      </c>
      <c r="D10" s="172">
        <v>19587164</v>
      </c>
      <c r="E10" s="172">
        <v>7611824</v>
      </c>
      <c r="F10" s="172">
        <v>3926182</v>
      </c>
      <c r="G10" s="177">
        <f t="shared" si="0"/>
        <v>31543905</v>
      </c>
      <c r="H10" s="177">
        <f t="shared" si="0"/>
        <v>23513346</v>
      </c>
    </row>
    <row r="11" spans="1:8" ht="15.75">
      <c r="A11" s="174">
        <v>7</v>
      </c>
      <c r="B11" s="176" t="s">
        <v>761</v>
      </c>
      <c r="C11" s="172">
        <v>7686290</v>
      </c>
      <c r="D11" s="172">
        <v>2558238</v>
      </c>
      <c r="E11" s="172">
        <v>0</v>
      </c>
      <c r="F11" s="172">
        <v>0</v>
      </c>
      <c r="G11" s="177">
        <f t="shared" si="0"/>
        <v>7686290</v>
      </c>
      <c r="H11" s="177">
        <f t="shared" si="0"/>
        <v>2558238</v>
      </c>
    </row>
    <row r="12" spans="1:8" ht="31.5">
      <c r="A12" s="174">
        <v>8</v>
      </c>
      <c r="B12" s="176" t="s">
        <v>762</v>
      </c>
      <c r="C12" s="172">
        <v>1871718</v>
      </c>
      <c r="D12" s="172">
        <v>0</v>
      </c>
      <c r="E12" s="172">
        <v>2275820</v>
      </c>
      <c r="F12" s="172">
        <v>0</v>
      </c>
      <c r="G12" s="177">
        <f t="shared" si="0"/>
        <v>4147538</v>
      </c>
      <c r="H12" s="177">
        <f t="shared" si="0"/>
        <v>0</v>
      </c>
    </row>
    <row r="13" spans="1:8" ht="15.75">
      <c r="A13" s="174">
        <v>9</v>
      </c>
      <c r="B13" s="176" t="s">
        <v>763</v>
      </c>
      <c r="C13" s="172">
        <v>0</v>
      </c>
      <c r="D13" s="172">
        <v>0</v>
      </c>
      <c r="E13" s="172">
        <v>197294</v>
      </c>
      <c r="F13" s="172">
        <v>101474</v>
      </c>
      <c r="G13" s="177">
        <f t="shared" si="0"/>
        <v>197294</v>
      </c>
      <c r="H13" s="177">
        <f t="shared" si="0"/>
        <v>101474</v>
      </c>
    </row>
    <row r="14" spans="1:8" ht="15.75">
      <c r="A14" s="174">
        <v>10</v>
      </c>
      <c r="B14" s="178" t="s">
        <v>764</v>
      </c>
      <c r="C14" s="177">
        <f>SUM(C8:C13)</f>
        <v>718444900</v>
      </c>
      <c r="D14" s="177">
        <f>SUM(D8:D13)</f>
        <v>802473728</v>
      </c>
      <c r="E14" s="177">
        <f>SUM(E8:E13)</f>
        <v>11862455</v>
      </c>
      <c r="F14" s="177">
        <f>SUM(F8:F13)</f>
        <v>5539247</v>
      </c>
      <c r="G14" s="177">
        <f t="shared" si="0"/>
        <v>730307355</v>
      </c>
      <c r="H14" s="177">
        <f t="shared" si="0"/>
        <v>808012975</v>
      </c>
    </row>
    <row r="15" spans="1:8" ht="15.75">
      <c r="A15" s="174">
        <v>11</v>
      </c>
      <c r="B15" s="97" t="s">
        <v>765</v>
      </c>
      <c r="C15" s="172"/>
      <c r="D15" s="172"/>
      <c r="E15" s="172"/>
      <c r="F15" s="172"/>
      <c r="G15" s="177"/>
      <c r="H15" s="177"/>
    </row>
    <row r="16" spans="1:8" ht="15.75">
      <c r="A16" s="174">
        <v>12</v>
      </c>
      <c r="B16" s="176" t="s">
        <v>766</v>
      </c>
      <c r="C16" s="172">
        <v>689809252</v>
      </c>
      <c r="D16" s="172">
        <v>682279306</v>
      </c>
      <c r="E16" s="172">
        <v>7190534</v>
      </c>
      <c r="F16" s="172">
        <v>1492779</v>
      </c>
      <c r="G16" s="177">
        <f t="shared" si="0"/>
        <v>696999786</v>
      </c>
      <c r="H16" s="177">
        <f t="shared" si="0"/>
        <v>683772085</v>
      </c>
    </row>
    <row r="17" spans="1:8" ht="15.75">
      <c r="A17" s="174">
        <v>13</v>
      </c>
      <c r="B17" s="176" t="s">
        <v>767</v>
      </c>
      <c r="C17" s="172">
        <v>15356244</v>
      </c>
      <c r="D17" s="172">
        <v>9916572</v>
      </c>
      <c r="E17" s="172">
        <v>3865</v>
      </c>
      <c r="F17" s="172">
        <v>0</v>
      </c>
      <c r="G17" s="177">
        <f t="shared" si="0"/>
        <v>15360109</v>
      </c>
      <c r="H17" s="177">
        <f t="shared" si="0"/>
        <v>9916572</v>
      </c>
    </row>
    <row r="18" spans="1:8" ht="31.5">
      <c r="A18" s="174">
        <v>14</v>
      </c>
      <c r="B18" s="176" t="s">
        <v>768</v>
      </c>
      <c r="C18" s="172">
        <v>0</v>
      </c>
      <c r="D18" s="172">
        <v>0</v>
      </c>
      <c r="E18" s="172">
        <v>0</v>
      </c>
      <c r="F18" s="172">
        <v>0</v>
      </c>
      <c r="G18" s="177">
        <f t="shared" si="0"/>
        <v>0</v>
      </c>
      <c r="H18" s="177">
        <f t="shared" si="0"/>
        <v>0</v>
      </c>
    </row>
    <row r="19" spans="1:8" ht="15.75">
      <c r="A19" s="174">
        <v>15</v>
      </c>
      <c r="B19" s="176" t="s">
        <v>769</v>
      </c>
      <c r="C19" s="172">
        <v>13279404</v>
      </c>
      <c r="D19" s="172">
        <v>110277850</v>
      </c>
      <c r="E19" s="172">
        <v>4668056</v>
      </c>
      <c r="F19" s="172">
        <v>4046468</v>
      </c>
      <c r="G19" s="177">
        <f t="shared" si="0"/>
        <v>17947460</v>
      </c>
      <c r="H19" s="177">
        <f t="shared" si="0"/>
        <v>114324318</v>
      </c>
    </row>
    <row r="20" spans="1:8" ht="15.75">
      <c r="A20" s="174">
        <v>16</v>
      </c>
      <c r="B20" s="178" t="s">
        <v>770</v>
      </c>
      <c r="C20" s="177">
        <f>SUM(C16:C19)</f>
        <v>718444900</v>
      </c>
      <c r="D20" s="177">
        <f>SUM(D16:D19)</f>
        <v>802473728</v>
      </c>
      <c r="E20" s="177">
        <f>SUM(E16:E19)</f>
        <v>11862455</v>
      </c>
      <c r="F20" s="177">
        <f>SUM(F16:F19)</f>
        <v>5539247</v>
      </c>
      <c r="G20" s="177">
        <f t="shared" si="0"/>
        <v>730307355</v>
      </c>
      <c r="H20" s="177">
        <f t="shared" si="0"/>
        <v>808012975</v>
      </c>
    </row>
  </sheetData>
  <sheetProtection/>
  <mergeCells count="6">
    <mergeCell ref="A1:H1"/>
    <mergeCell ref="A2:H2"/>
    <mergeCell ref="B5:B6"/>
    <mergeCell ref="C5:D5"/>
    <mergeCell ref="E5:F5"/>
    <mergeCell ref="G5:H5"/>
  </mergeCells>
  <printOptions horizontalCentered="1"/>
  <pageMargins left="0.2755905511811024" right="0.1968503937007874" top="0.6299212598425197" bottom="0.5511811023622047" header="0.31496062992125984" footer="0.31496062992125984"/>
  <pageSetup fitToHeight="1" fitToWidth="1" horizontalDpi="600" verticalDpi="600" orientation="landscape" paperSize="9" r:id="rId1"/>
  <headerFooter>
    <oddHeader>&amp;R&amp;"Arial,Normál"&amp;10 5. melléklet az 5/2016.(V.2.) önkormányzati rendelethez
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L21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5.7109375" style="0" customWidth="1"/>
    <col min="2" max="2" width="68.28125" style="0" customWidth="1"/>
    <col min="3" max="3" width="10.421875" style="0" customWidth="1"/>
    <col min="4" max="7" width="9.140625" style="0" customWidth="1"/>
    <col min="8" max="8" width="10.7109375" style="0" customWidth="1"/>
    <col min="9" max="9" width="9.8515625" style="0" customWidth="1"/>
  </cols>
  <sheetData>
    <row r="1" spans="1:8" s="2" customFormat="1" ht="15.75">
      <c r="A1" s="367" t="s">
        <v>618</v>
      </c>
      <c r="B1" s="367"/>
      <c r="C1" s="367"/>
      <c r="D1" s="367"/>
      <c r="E1" s="367"/>
      <c r="F1" s="367"/>
      <c r="G1" s="367"/>
      <c r="H1" s="367"/>
    </row>
    <row r="2" spans="1:8" s="2" customFormat="1" ht="15.75">
      <c r="A2" s="367" t="s">
        <v>27</v>
      </c>
      <c r="B2" s="367"/>
      <c r="C2" s="367"/>
      <c r="D2" s="367"/>
      <c r="E2" s="367"/>
      <c r="F2" s="367"/>
      <c r="G2" s="367"/>
      <c r="H2" s="367"/>
    </row>
    <row r="3" spans="1:8" s="10" customFormat="1" ht="15.75">
      <c r="A3" s="2"/>
      <c r="B3" s="2"/>
      <c r="C3" s="2"/>
      <c r="D3" s="2"/>
      <c r="E3" s="2"/>
      <c r="F3" s="2"/>
      <c r="G3" s="2"/>
      <c r="H3" s="2"/>
    </row>
    <row r="4" spans="1:9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  <c r="G4" s="1" t="s">
        <v>57</v>
      </c>
      <c r="H4" s="1" t="s">
        <v>58</v>
      </c>
      <c r="I4" s="1" t="s">
        <v>59</v>
      </c>
    </row>
    <row r="5" spans="1:9" s="10" customFormat="1" ht="15.75">
      <c r="A5" s="1">
        <v>1</v>
      </c>
      <c r="B5" s="379" t="s">
        <v>9</v>
      </c>
      <c r="C5" s="6" t="s">
        <v>634</v>
      </c>
      <c r="D5" s="381" t="s">
        <v>47</v>
      </c>
      <c r="E5" s="382"/>
      <c r="F5" s="6" t="s">
        <v>101</v>
      </c>
      <c r="G5" s="6" t="s">
        <v>441</v>
      </c>
      <c r="H5" s="383" t="s">
        <v>5</v>
      </c>
      <c r="I5" s="383"/>
    </row>
    <row r="6" spans="1:9" s="10" customFormat="1" ht="47.25">
      <c r="A6" s="1">
        <v>2</v>
      </c>
      <c r="B6" s="380"/>
      <c r="C6" s="6" t="s">
        <v>638</v>
      </c>
      <c r="D6" s="6" t="s">
        <v>4</v>
      </c>
      <c r="E6" s="6" t="s">
        <v>711</v>
      </c>
      <c r="F6" s="6" t="s">
        <v>4</v>
      </c>
      <c r="G6" s="6" t="s">
        <v>4</v>
      </c>
      <c r="H6" s="6" t="s">
        <v>4</v>
      </c>
      <c r="I6" s="6" t="s">
        <v>752</v>
      </c>
    </row>
    <row r="7" spans="1:9" s="10" customFormat="1" ht="31.5">
      <c r="A7" s="1">
        <v>3</v>
      </c>
      <c r="B7" s="7" t="s">
        <v>18</v>
      </c>
      <c r="C7" s="14">
        <f>C11+C17</f>
        <v>12918</v>
      </c>
      <c r="D7" s="14">
        <f>D11+D17</f>
        <v>0</v>
      </c>
      <c r="E7" s="14">
        <f>E11+E17</f>
        <v>482</v>
      </c>
      <c r="F7" s="14">
        <f>F11+F17</f>
        <v>0</v>
      </c>
      <c r="G7" s="14">
        <f>G11+G17</f>
        <v>0</v>
      </c>
      <c r="H7" s="14">
        <f>C7+D7+F7+G7</f>
        <v>12918</v>
      </c>
      <c r="I7" s="14">
        <f>C7+E7</f>
        <v>13400</v>
      </c>
    </row>
    <row r="8" spans="1:9" s="10" customFormat="1" ht="31.5">
      <c r="A8" s="1">
        <v>4</v>
      </c>
      <c r="B8" s="7" t="s">
        <v>19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C8+D8+F8+G8</f>
        <v>0</v>
      </c>
      <c r="I8" s="14">
        <f aca="true" t="shared" si="0" ref="I8:I21">C8+E8</f>
        <v>0</v>
      </c>
    </row>
    <row r="9" spans="1:9" s="10" customFormat="1" ht="15.75" hidden="1">
      <c r="A9" s="1"/>
      <c r="B9" s="7" t="s">
        <v>20</v>
      </c>
      <c r="C9" s="5"/>
      <c r="D9" s="5"/>
      <c r="E9" s="5"/>
      <c r="F9" s="5"/>
      <c r="G9" s="5"/>
      <c r="H9" s="14"/>
      <c r="I9" s="14">
        <f t="shared" si="0"/>
        <v>0</v>
      </c>
    </row>
    <row r="10" spans="1:9" s="10" customFormat="1" ht="15.75">
      <c r="A10" s="1">
        <v>5</v>
      </c>
      <c r="B10" s="7" t="s">
        <v>637</v>
      </c>
      <c r="C10" s="5"/>
      <c r="D10" s="5"/>
      <c r="E10" s="5"/>
      <c r="F10" s="5"/>
      <c r="G10" s="5"/>
      <c r="H10" s="14"/>
      <c r="I10" s="14"/>
    </row>
    <row r="11" spans="1:9" s="10" customFormat="1" ht="15.75">
      <c r="A11" s="1">
        <v>6</v>
      </c>
      <c r="B11" s="7" t="s">
        <v>21</v>
      </c>
      <c r="C11" s="5">
        <v>12918</v>
      </c>
      <c r="D11" s="5">
        <v>0</v>
      </c>
      <c r="E11" s="5">
        <v>0</v>
      </c>
      <c r="F11" s="5">
        <v>0</v>
      </c>
      <c r="G11" s="5">
        <v>0</v>
      </c>
      <c r="H11" s="14">
        <f>D11+F11+G11+C11</f>
        <v>12918</v>
      </c>
      <c r="I11" s="14">
        <f t="shared" si="0"/>
        <v>12918</v>
      </c>
    </row>
    <row r="12" spans="1:9" s="10" customFormat="1" ht="15.75">
      <c r="A12" s="1">
        <v>7</v>
      </c>
      <c r="B12" s="7" t="s">
        <v>22</v>
      </c>
      <c r="C12" s="5">
        <v>-7082</v>
      </c>
      <c r="D12" s="5">
        <v>10000</v>
      </c>
      <c r="E12" s="5">
        <v>10000</v>
      </c>
      <c r="F12" s="5">
        <v>0</v>
      </c>
      <c r="G12" s="5">
        <v>0</v>
      </c>
      <c r="H12" s="14">
        <f>D12+F12+G12+C12</f>
        <v>2918</v>
      </c>
      <c r="I12" s="14">
        <f t="shared" si="0"/>
        <v>2918</v>
      </c>
    </row>
    <row r="13" spans="1:9" s="10" customFormat="1" ht="15.75">
      <c r="A13" s="1">
        <v>8</v>
      </c>
      <c r="B13" s="7" t="s">
        <v>25</v>
      </c>
      <c r="C13" s="5">
        <v>10000</v>
      </c>
      <c r="D13" s="5">
        <v>0</v>
      </c>
      <c r="E13" s="5">
        <v>0</v>
      </c>
      <c r="F13" s="5">
        <v>0</v>
      </c>
      <c r="G13" s="5">
        <v>0</v>
      </c>
      <c r="H13" s="14">
        <f>D13+F13+G13+C13</f>
        <v>10000</v>
      </c>
      <c r="I13" s="14">
        <f t="shared" si="0"/>
        <v>10000</v>
      </c>
    </row>
    <row r="14" spans="1:9" s="10" customFormat="1" ht="15.75">
      <c r="A14" s="1">
        <v>9</v>
      </c>
      <c r="B14" s="7" t="s">
        <v>23</v>
      </c>
      <c r="C14" s="5">
        <v>10000</v>
      </c>
      <c r="D14" s="5">
        <v>-10000</v>
      </c>
      <c r="E14" s="5">
        <v>-10000</v>
      </c>
      <c r="F14" s="5">
        <v>0</v>
      </c>
      <c r="G14" s="5">
        <v>0</v>
      </c>
      <c r="H14" s="14">
        <f>D14+F14+G14+C14</f>
        <v>0</v>
      </c>
      <c r="I14" s="14">
        <f t="shared" si="0"/>
        <v>0</v>
      </c>
    </row>
    <row r="15" spans="1:9" s="10" customFormat="1" ht="15.75">
      <c r="A15" s="1">
        <v>10</v>
      </c>
      <c r="B15" s="7" t="s">
        <v>24</v>
      </c>
      <c r="C15" s="5">
        <f>SUM(C12:C14)</f>
        <v>12918</v>
      </c>
      <c r="D15" s="5">
        <f>SUM(D12:D14)</f>
        <v>0</v>
      </c>
      <c r="E15" s="5">
        <f>SUM(E12:E14)</f>
        <v>0</v>
      </c>
      <c r="F15" s="5">
        <f>SUM(F12:F14)</f>
        <v>0</v>
      </c>
      <c r="G15" s="5">
        <f>SUM(G12:G14)</f>
        <v>0</v>
      </c>
      <c r="H15" s="14">
        <f>D15+F15+G15+C15</f>
        <v>12918</v>
      </c>
      <c r="I15" s="14">
        <f t="shared" si="0"/>
        <v>12918</v>
      </c>
    </row>
    <row r="16" spans="1:12" ht="31.5">
      <c r="A16" s="1">
        <v>11</v>
      </c>
      <c r="B16" s="7" t="s">
        <v>1137</v>
      </c>
      <c r="C16" s="358"/>
      <c r="D16" s="358"/>
      <c r="E16" s="358"/>
      <c r="F16" s="358"/>
      <c r="G16" s="358"/>
      <c r="H16" s="358"/>
      <c r="I16" s="14"/>
      <c r="J16" s="12"/>
      <c r="K16" s="12"/>
      <c r="L16" s="12"/>
    </row>
    <row r="17" spans="1:12" ht="15.75">
      <c r="A17" s="1">
        <v>12</v>
      </c>
      <c r="B17" s="7" t="s">
        <v>1138</v>
      </c>
      <c r="C17" s="5">
        <v>0</v>
      </c>
      <c r="D17" s="5"/>
      <c r="E17" s="5">
        <v>482</v>
      </c>
      <c r="F17" s="5">
        <v>0</v>
      </c>
      <c r="G17" s="5">
        <v>0</v>
      </c>
      <c r="H17" s="5">
        <v>0</v>
      </c>
      <c r="I17" s="14">
        <f t="shared" si="0"/>
        <v>482</v>
      </c>
      <c r="J17" s="12"/>
      <c r="K17" s="12"/>
      <c r="L17" s="12"/>
    </row>
    <row r="18" spans="1:12" ht="15.75">
      <c r="A18" s="1">
        <v>13</v>
      </c>
      <c r="B18" s="7" t="s">
        <v>1139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14">
        <f t="shared" si="0"/>
        <v>0</v>
      </c>
      <c r="J18" s="12"/>
      <c r="K18" s="12"/>
      <c r="L18" s="12"/>
    </row>
    <row r="19" spans="1:12" ht="15.75">
      <c r="A19" s="1">
        <v>14</v>
      </c>
      <c r="B19" s="7" t="s">
        <v>1140</v>
      </c>
      <c r="C19" s="5">
        <v>0</v>
      </c>
      <c r="D19" s="5"/>
      <c r="E19" s="5">
        <v>482</v>
      </c>
      <c r="F19" s="5">
        <v>0</v>
      </c>
      <c r="G19" s="5">
        <v>0</v>
      </c>
      <c r="H19" s="5">
        <v>0</v>
      </c>
      <c r="I19" s="14">
        <f t="shared" si="0"/>
        <v>482</v>
      </c>
      <c r="J19" s="12"/>
      <c r="K19" s="12"/>
      <c r="L19" s="12"/>
    </row>
    <row r="20" spans="1:12" ht="15.75">
      <c r="A20" s="1">
        <v>15</v>
      </c>
      <c r="B20" s="7" t="s">
        <v>1141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14">
        <f t="shared" si="0"/>
        <v>0</v>
      </c>
      <c r="J20" s="12"/>
      <c r="K20" s="12"/>
      <c r="L20" s="12"/>
    </row>
    <row r="21" spans="1:12" ht="15.75">
      <c r="A21" s="1">
        <v>16</v>
      </c>
      <c r="B21" s="7" t="s">
        <v>1142</v>
      </c>
      <c r="C21" s="5">
        <f aca="true" t="shared" si="1" ref="C21:H21">SUM(C18:C20)</f>
        <v>0</v>
      </c>
      <c r="D21" s="5">
        <f t="shared" si="1"/>
        <v>0</v>
      </c>
      <c r="E21" s="5">
        <f>SUM(E18:E20)</f>
        <v>482</v>
      </c>
      <c r="F21" s="5">
        <f t="shared" si="1"/>
        <v>0</v>
      </c>
      <c r="G21" s="5">
        <f t="shared" si="1"/>
        <v>0</v>
      </c>
      <c r="H21" s="5">
        <f t="shared" si="1"/>
        <v>0</v>
      </c>
      <c r="I21" s="14">
        <f t="shared" si="0"/>
        <v>482</v>
      </c>
      <c r="J21" s="12"/>
      <c r="K21" s="12"/>
      <c r="L21" s="12"/>
    </row>
  </sheetData>
  <sheetProtection/>
  <mergeCells count="5">
    <mergeCell ref="A1:H1"/>
    <mergeCell ref="A2:H2"/>
    <mergeCell ref="B5:B6"/>
    <mergeCell ref="D5:E5"/>
    <mergeCell ref="H5:I5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97" r:id="rId1"/>
  <headerFooter>
    <oddHeader>&amp;R&amp;"Arial,Normál"&amp;10
6. melléklet az 5/2016.(V.2.) önkormányzati rendelethez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D22"/>
  <sheetViews>
    <sheetView zoomScalePageLayoutView="0" workbookViewId="0" topLeftCell="A1">
      <selection activeCell="F21" sqref="F21"/>
    </sheetView>
  </sheetViews>
  <sheetFormatPr defaultColWidth="9.140625" defaultRowHeight="15"/>
  <cols>
    <col min="2" max="2" width="44.57421875" style="0" customWidth="1"/>
    <col min="3" max="3" width="8.7109375" style="0" customWidth="1"/>
  </cols>
  <sheetData>
    <row r="1" spans="1:3" s="2" customFormat="1" ht="15.75">
      <c r="A1" s="367" t="s">
        <v>617</v>
      </c>
      <c r="B1" s="367"/>
      <c r="C1" s="367"/>
    </row>
    <row r="2" spans="1:3" s="2" customFormat="1" ht="15.75">
      <c r="A2" s="367" t="s">
        <v>129</v>
      </c>
      <c r="B2" s="367"/>
      <c r="C2" s="367"/>
    </row>
    <row r="3" spans="1:3" s="2" customFormat="1" ht="15.75">
      <c r="A3" s="367" t="s">
        <v>503</v>
      </c>
      <c r="B3" s="367"/>
      <c r="C3" s="367"/>
    </row>
    <row r="4" s="2" customFormat="1" ht="15.75"/>
    <row r="5" spans="1:4" s="10" customFormat="1" ht="15.75">
      <c r="A5" s="1"/>
      <c r="B5" s="1" t="s">
        <v>0</v>
      </c>
      <c r="C5" s="1" t="s">
        <v>1</v>
      </c>
      <c r="D5" s="1" t="s">
        <v>2</v>
      </c>
    </row>
    <row r="6" spans="1:4" s="10" customFormat="1" ht="31.5">
      <c r="A6" s="1">
        <v>1</v>
      </c>
      <c r="B6" s="84" t="s">
        <v>9</v>
      </c>
      <c r="C6" s="85" t="s">
        <v>4</v>
      </c>
      <c r="D6" s="85" t="s">
        <v>711</v>
      </c>
    </row>
    <row r="7" spans="1:4" s="10" customFormat="1" ht="15.75">
      <c r="A7" s="1">
        <v>2</v>
      </c>
      <c r="B7" s="86" t="s">
        <v>46</v>
      </c>
      <c r="C7" s="43"/>
      <c r="D7" s="43"/>
    </row>
    <row r="8" spans="1:4" s="10" customFormat="1" ht="15.75">
      <c r="A8" s="1">
        <v>3</v>
      </c>
      <c r="B8" s="86" t="s">
        <v>130</v>
      </c>
      <c r="C8" s="43">
        <v>0</v>
      </c>
      <c r="D8" s="43">
        <v>18</v>
      </c>
    </row>
    <row r="9" spans="1:4" s="10" customFormat="1" ht="31.5">
      <c r="A9" s="1">
        <v>4</v>
      </c>
      <c r="B9" s="86" t="s">
        <v>502</v>
      </c>
      <c r="C9" s="43">
        <v>0</v>
      </c>
      <c r="D9" s="43">
        <v>0</v>
      </c>
    </row>
    <row r="10" spans="1:4" s="10" customFormat="1" ht="15.75">
      <c r="A10" s="1">
        <v>5</v>
      </c>
      <c r="B10" s="86" t="s">
        <v>189</v>
      </c>
      <c r="C10" s="43">
        <f>'Bevétel Önk.'!C150</f>
        <v>429</v>
      </c>
      <c r="D10" s="43">
        <v>48</v>
      </c>
    </row>
    <row r="11" spans="1:4" s="10" customFormat="1" ht="15.75">
      <c r="A11" s="1">
        <v>6</v>
      </c>
      <c r="B11" s="86" t="s">
        <v>132</v>
      </c>
      <c r="C11" s="43">
        <f>'Bevétel Önk.'!C153</f>
        <v>0</v>
      </c>
      <c r="D11" s="43">
        <f>'Bevétel Önk.'!D153</f>
        <v>0</v>
      </c>
    </row>
    <row r="12" spans="1:4" s="10" customFormat="1" ht="15.75">
      <c r="A12" s="1">
        <v>7</v>
      </c>
      <c r="B12" s="87" t="s">
        <v>7</v>
      </c>
      <c r="C12" s="88">
        <f>SUM(C8:C11)</f>
        <v>429</v>
      </c>
      <c r="D12" s="88">
        <f>SUM(D8:D11)</f>
        <v>66</v>
      </c>
    </row>
    <row r="13" spans="1:4" s="10" customFormat="1" ht="15.75">
      <c r="A13" s="1">
        <v>8</v>
      </c>
      <c r="B13" s="86" t="s">
        <v>44</v>
      </c>
      <c r="C13" s="43"/>
      <c r="D13" s="43"/>
    </row>
    <row r="14" spans="1:4" s="10" customFormat="1" ht="15.75">
      <c r="A14" s="1">
        <v>9</v>
      </c>
      <c r="B14" s="86" t="s">
        <v>632</v>
      </c>
      <c r="C14" s="43">
        <v>229</v>
      </c>
      <c r="D14" s="43">
        <v>0</v>
      </c>
    </row>
    <row r="15" spans="1:4" s="10" customFormat="1" ht="15.75">
      <c r="A15" s="1">
        <v>10</v>
      </c>
      <c r="B15" s="86" t="s">
        <v>633</v>
      </c>
      <c r="C15" s="43">
        <v>200</v>
      </c>
      <c r="D15" s="43">
        <v>0</v>
      </c>
    </row>
    <row r="16" spans="1:4" s="10" customFormat="1" ht="15.75" hidden="1">
      <c r="A16" s="1"/>
      <c r="B16" s="86"/>
      <c r="C16" s="43"/>
      <c r="D16" s="43"/>
    </row>
    <row r="17" spans="1:4" s="10" customFormat="1" ht="15.75" hidden="1">
      <c r="A17" s="1"/>
      <c r="B17" s="86"/>
      <c r="C17" s="43"/>
      <c r="D17" s="43"/>
    </row>
    <row r="18" spans="1:4" s="10" customFormat="1" ht="15.75" hidden="1">
      <c r="A18" s="1"/>
      <c r="B18" s="86"/>
      <c r="C18" s="43"/>
      <c r="D18" s="43"/>
    </row>
    <row r="19" spans="1:4" s="10" customFormat="1" ht="15.75" hidden="1">
      <c r="A19" s="1"/>
      <c r="B19" s="86"/>
      <c r="C19" s="43"/>
      <c r="D19" s="43"/>
    </row>
    <row r="20" spans="1:4" s="10" customFormat="1" ht="15.75" hidden="1">
      <c r="A20" s="1"/>
      <c r="B20" s="86"/>
      <c r="C20" s="43"/>
      <c r="D20" s="43"/>
    </row>
    <row r="21" spans="1:4" s="10" customFormat="1" ht="15.75">
      <c r="A21" s="1">
        <v>11</v>
      </c>
      <c r="B21" s="87" t="s">
        <v>8</v>
      </c>
      <c r="C21" s="88">
        <f>SUM(C14:C20)</f>
        <v>429</v>
      </c>
      <c r="D21" s="88">
        <f>SUM(D14:D20)</f>
        <v>0</v>
      </c>
    </row>
    <row r="22" spans="1:4" s="10" customFormat="1" ht="15.75">
      <c r="A22" s="1">
        <v>12</v>
      </c>
      <c r="B22" s="89" t="s">
        <v>131</v>
      </c>
      <c r="C22" s="90">
        <f>C12-C21</f>
        <v>0</v>
      </c>
      <c r="D22" s="90">
        <f>D12-D21</f>
        <v>66</v>
      </c>
    </row>
  </sheetData>
  <sheetProtection/>
  <mergeCells count="3">
    <mergeCell ref="A1:C1"/>
    <mergeCell ref="A2:C2"/>
    <mergeCell ref="A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&amp;R&amp;"Arial,Normál"&amp;10 7. melléklet az 5/2016.(V.2.) önkormányzati rendelethez
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2016-05-02T09:11:18Z</cp:lastPrinted>
  <dcterms:created xsi:type="dcterms:W3CDTF">2011-02-02T09:24:37Z</dcterms:created>
  <dcterms:modified xsi:type="dcterms:W3CDTF">2016-05-02T09:14:06Z</dcterms:modified>
  <cp:category/>
  <cp:version/>
  <cp:contentType/>
  <cp:contentStatus/>
</cp:coreProperties>
</file>